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ellie1978kch@outlook.com" reservationPassword="CC5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K:\Loan Repayment Schdelue (KBB)\"/>
    </mc:Choice>
  </mc:AlternateContent>
  <bookViews>
    <workbookView xWindow="0" yWindow="0" windowWidth="24000" windowHeight="9630" tabRatio="846" firstSheet="50" activeTab="56"/>
  </bookViews>
  <sheets>
    <sheet name="Abang Bahtiar" sheetId="65" r:id="rId1"/>
    <sheet name="Abang Ikmal" sheetId="62" r:id="rId2"/>
    <sheet name="Abang Ismuni" sheetId="43" r:id="rId3"/>
    <sheet name="Abd Hamid" sheetId="73" r:id="rId4"/>
    <sheet name="Abg Mohd Faisal" sheetId="59" r:id="rId5"/>
    <sheet name="Abang Sabri" sheetId="25" r:id="rId6"/>
    <sheet name="Abg Dzulfirdauz" sheetId="112" r:id="rId7"/>
    <sheet name="Abg Yusuf" sheetId="98" r:id="rId8"/>
    <sheet name="Abdul Aziz b Amran" sheetId="22" r:id="rId9"/>
    <sheet name="Abd Aziz Azmirul" sheetId="2" r:id="rId10"/>
    <sheet name="Abd Aziz Azmirul - 09.03.22" sheetId="41" r:id="rId11"/>
    <sheet name="Abdul Rafi b Amran" sheetId="93" r:id="rId12"/>
    <sheet name="Abdul Rafi b Amran-29.08.25" sheetId="123" r:id="rId13"/>
    <sheet name="Abdul Rahman" sheetId="27" r:id="rId14"/>
    <sheet name="Abdul Wahid" sheetId="31" r:id="rId15"/>
    <sheet name="Abu Ubaidah" sheetId="111" r:id="rId16"/>
    <sheet name="Addrain" sheetId="46" r:id="rId17"/>
    <sheet name="Adib" sheetId="54" r:id="rId18"/>
    <sheet name="Adib-28.11.24" sheetId="102" r:id="rId19"/>
    <sheet name="Adiona Vee - 10.11.20" sheetId="4" r:id="rId20"/>
    <sheet name="Adiona Vee - 17.11.20" sheetId="5" r:id="rId21"/>
    <sheet name="Adiona Vee - 03.05.21" sheetId="3" r:id="rId22"/>
    <sheet name="Adiona Vee - 04.08.21" sheetId="23" r:id="rId23"/>
    <sheet name="Adiona Vee - 31.05.22" sheetId="45" r:id="rId24"/>
    <sheet name="Adrian Harun" sheetId="119" r:id="rId25"/>
    <sheet name="Adriel" sheetId="37" r:id="rId26"/>
    <sheet name="Ady" sheetId="80" r:id="rId27"/>
    <sheet name="Afizah Bt Dilah" sheetId="120" r:id="rId28"/>
    <sheet name="Ahamad" sheetId="28" r:id="rId29"/>
    <sheet name="Ahamad-22.12.23" sheetId="76" r:id="rId30"/>
    <sheet name="Ahmad Afiq" sheetId="57" r:id="rId31"/>
    <sheet name="Ahmad Afiq-14.12.24" sheetId="103" r:id="rId32"/>
    <sheet name="Ahmad Afiq-29.07.25" sheetId="122" r:id="rId33"/>
    <sheet name="Ahmad Muqris - 24.11.20" sheetId="6" r:id="rId34"/>
    <sheet name="Ahmad Muqris - 24.12.20" sheetId="7" r:id="rId35"/>
    <sheet name="Ahmad Muqris - 19.09.22" sheetId="51" r:id="rId36"/>
    <sheet name="Ahmad Tarmizi" sheetId="58" r:id="rId37"/>
    <sheet name="Ahmad Tarmizi-07.10.23" sheetId="69" r:id="rId38"/>
    <sheet name="Ahmad Tarmizi-08.10.25" sheetId="129" r:id="rId39"/>
    <sheet name="Aiman Rasydan" sheetId="134" r:id="rId40"/>
    <sheet name="Aizatul" sheetId="79" r:id="rId41"/>
    <sheet name="Aizza" sheetId="63" r:id="rId42"/>
    <sheet name="Akmal Khairulnizar - 02 Jul.21" sheetId="8" r:id="rId43"/>
    <sheet name="Akui" sheetId="55" r:id="rId44"/>
    <sheet name="Alberla" sheetId="50" r:id="rId45"/>
    <sheet name="Alberla-18.07.23" sheetId="66" r:id="rId46"/>
    <sheet name="Alberla-03.07.24" sheetId="91" r:id="rId47"/>
    <sheet name="Alberla-11.06.25" sheetId="113" r:id="rId48"/>
    <sheet name="Albert Edmund" sheetId="61" r:id="rId49"/>
    <sheet name="Albert Sia" sheetId="100" r:id="rId50"/>
    <sheet name="Albert Sia-31.12.25" sheetId="133" r:id="rId51"/>
    <sheet name="Alexander Gabriel" sheetId="9" r:id="rId52"/>
    <sheet name="Alexander Gabriel - 26.04.24" sheetId="86" r:id="rId53"/>
    <sheet name="Alexander Gabriel - 12.09.24" sheetId="96" r:id="rId54"/>
    <sheet name="Alexander Gabriel - 19.11.24" sheetId="101" r:id="rId55"/>
    <sheet name="Alexander Gabriel-25.09.25" sheetId="124" r:id="rId56"/>
    <sheet name="Alexson" sheetId="84" r:id="rId57"/>
    <sheet name="Aliff b Mohd" sheetId="130" r:id="rId58"/>
    <sheet name="Alister" sheetId="108" r:id="rId59"/>
    <sheet name="Alleson Bong" sheetId="118" r:id="rId60"/>
    <sheet name="Alphonsus " sheetId="10" r:id="rId61"/>
    <sheet name="Alrazzaaqu" sheetId="11" r:id="rId62"/>
    <sheet name="Alrazzaaqu-07.04.25" sheetId="109" r:id="rId63"/>
    <sheet name="Ami Zuriah" sheetId="68" r:id="rId64"/>
    <sheet name="Aminah bt Ali" sheetId="135" r:id="rId65"/>
    <sheet name="Amin Nasriq" sheetId="60" r:id="rId66"/>
    <sheet name="Aminul" sheetId="32" r:id="rId67"/>
    <sheet name="Aminul - 08.04.22" sheetId="44" r:id="rId68"/>
    <sheet name="Amit" sheetId="24" r:id="rId69"/>
    <sheet name="Amna" sheetId="87" r:id="rId70"/>
    <sheet name="Amsler ak Mady" sheetId="12" r:id="rId71"/>
    <sheet name="Amylin" sheetId="53" r:id="rId72"/>
    <sheet name="Amylin-05.11.24" sheetId="99" r:id="rId73"/>
    <sheet name="Anderson Joe" sheetId="77" r:id="rId74"/>
    <sheet name="Anderson Joe-18.02.25" sheetId="106" r:id="rId75"/>
    <sheet name="Andy Daglish" sheetId="13" r:id="rId76"/>
    <sheet name="Andy Daglish - 11.02.22" sheetId="36" r:id="rId77"/>
    <sheet name="Andy Wong" sheetId="136" r:id="rId78"/>
    <sheet name="Angela Lah" sheetId="114" r:id="rId79"/>
    <sheet name="Angela Lah-07.10.25a" sheetId="127" r:id="rId80"/>
    <sheet name="Angela Lah-07.10.25b" sheetId="128" r:id="rId81"/>
    <sheet name="Ang Siew Kim" sheetId="72" r:id="rId82"/>
    <sheet name="Ang Siew Kim-16.12.24" sheetId="104" r:id="rId83"/>
    <sheet name="Ang Siew Kim-24.11.25" sheetId="132" r:id="rId84"/>
    <sheet name="Angela Ak Langi" sheetId="116" r:id="rId85"/>
    <sheet name="Angela chai" sheetId="70" r:id="rId86"/>
    <sheet name="Angelin Fausta" sheetId="131" r:id="rId87"/>
    <sheet name="Annie" sheetId="90" r:id="rId88"/>
    <sheet name="Anthony ak mula" sheetId="49" r:id="rId89"/>
    <sheet name="Anthony tan" sheetId="39" r:id="rId90"/>
    <sheet name="Ariana Izwaniesya" sheetId="121" r:id="rId91"/>
    <sheet name="Arthur Ak Popie" sheetId="14" r:id="rId92"/>
    <sheet name="Asfia" sheetId="85" r:id="rId93"/>
    <sheet name="Asrani" sheetId="88" r:id="rId94"/>
    <sheet name="Awangku Mohd" sheetId="107" r:id="rId95"/>
    <sheet name="Awang Ahmad b awg moss" sheetId="74" r:id="rId96"/>
    <sheet name="Awang Fairuz" sheetId="78" r:id="rId97"/>
    <sheet name="Awang Junainie" sheetId="81" r:id="rId98"/>
    <sheet name="Awang Shahbudin - 15 Sept" sheetId="15" r:id="rId99"/>
    <sheet name="Awang Shahbudin - 26 Sept" sheetId="16" r:id="rId100"/>
    <sheet name="Awang Sopian" sheetId="82" r:id="rId101"/>
    <sheet name="Awang Sopian-13.06.24" sheetId="89" r:id="rId102"/>
    <sheet name="Azizur Rahim" sheetId="17" r:id="rId103"/>
    <sheet name="Azizur Rahim- 28.03.22" sheetId="42" r:id="rId104"/>
    <sheet name="Azizur Rahim- 06.08.22" sheetId="48" r:id="rId105"/>
    <sheet name="Azlan b Ali-04.07.24" sheetId="92" r:id="rId106"/>
    <sheet name="Azlan b Ali-01.07.25" sheetId="115" r:id="rId107"/>
    <sheet name="Azuan - 02.08.21" sheetId="21" r:id="rId108"/>
    <sheet name="Azuan 10.12.21" sheetId="33" r:id="rId109"/>
    <sheet name="Azuan-12.07.22" sheetId="47" r:id="rId110"/>
    <sheet name="Azuan-15.11.22" sheetId="56" r:id="rId111"/>
    <sheet name="Azura ak Beren" sheetId="52" r:id="rId112"/>
    <sheet name="Azura ak Beren-02.04.24" sheetId="83" r:id="rId113"/>
    <sheet name="Azura ak Beren-19.08.24" sheetId="95" r:id="rId114"/>
    <sheet name="Azura ak Beren-22.04.25" sheetId="110" r:id="rId115"/>
    <sheet name="Azura Zuraini" sheetId="26" r:id="rId116"/>
    <sheet name="Azroul Nizam" sheetId="117" r:id="rId117"/>
    <sheet name="Azwan Bin Rosli" sheetId="19" r:id="rId118"/>
    <sheet name="Bazira" sheetId="94" r:id="rId119"/>
    <sheet name="Bennet" sheetId="40" r:id="rId120"/>
    <sheet name="Bical" sheetId="71" r:id="rId121"/>
    <sheet name="Bidin" sheetId="105" r:id="rId122"/>
    <sheet name="Biza" sheetId="64" r:id="rId123"/>
    <sheet name="Bong Chong Sin" sheetId="67" r:id="rId124"/>
    <sheet name="Bryan Aldridge" sheetId="20" r:id="rId125"/>
    <sheet name="Bryan Elbine" sheetId="30" r:id="rId126"/>
    <sheet name="Bryan Elbine - 07.01.22" sheetId="34" r:id="rId127"/>
    <sheet name="Busang" sheetId="97" r:id="rId128"/>
  </sheets>
  <externalReferences>
    <externalReference r:id="rId129"/>
  </externalReferences>
  <definedNames>
    <definedName name="_28_08_20" localSheetId="0">#REF!</definedName>
    <definedName name="_28_08_20" localSheetId="1">#REF!</definedName>
    <definedName name="_28_08_20" localSheetId="2">#REF!</definedName>
    <definedName name="_28_08_20" localSheetId="5">#REF!</definedName>
    <definedName name="_28_08_20" localSheetId="10">#REF!</definedName>
    <definedName name="_28_08_20" localSheetId="3">#REF!</definedName>
    <definedName name="_28_08_20" localSheetId="8">#REF!</definedName>
    <definedName name="_28_08_20" localSheetId="11">#REF!</definedName>
    <definedName name="_28_08_20" localSheetId="12">#REF!</definedName>
    <definedName name="_28_08_20" localSheetId="13">#REF!</definedName>
    <definedName name="_28_08_20" localSheetId="14">#REF!</definedName>
    <definedName name="_28_08_20" localSheetId="6">#REF!</definedName>
    <definedName name="_28_08_20" localSheetId="4">#REF!</definedName>
    <definedName name="_28_08_20" localSheetId="7">#REF!</definedName>
    <definedName name="_28_08_20" localSheetId="15">#REF!</definedName>
    <definedName name="_28_08_20" localSheetId="16">#REF!</definedName>
    <definedName name="_28_08_20" localSheetId="17">#REF!</definedName>
    <definedName name="_28_08_20" localSheetId="18">#REF!</definedName>
    <definedName name="_28_08_20" localSheetId="22">#REF!</definedName>
    <definedName name="_28_08_20" localSheetId="23">#REF!</definedName>
    <definedName name="_28_08_20" localSheetId="24">#REF!</definedName>
    <definedName name="_28_08_20" localSheetId="25">#REF!</definedName>
    <definedName name="_28_08_20" localSheetId="26">#REF!</definedName>
    <definedName name="_28_08_20" localSheetId="27">#REF!</definedName>
    <definedName name="_28_08_20" localSheetId="28">#REF!</definedName>
    <definedName name="_28_08_20" localSheetId="29">#REF!</definedName>
    <definedName name="_28_08_20" localSheetId="30">#REF!</definedName>
    <definedName name="_28_08_20" localSheetId="31">#REF!</definedName>
    <definedName name="_28_08_20" localSheetId="32">#REF!</definedName>
    <definedName name="_28_08_20" localSheetId="35">#REF!</definedName>
    <definedName name="_28_08_20" localSheetId="36">#REF!</definedName>
    <definedName name="_28_08_20" localSheetId="37">#REF!</definedName>
    <definedName name="_28_08_20" localSheetId="38">#REF!</definedName>
    <definedName name="_28_08_20" localSheetId="39">#REF!</definedName>
    <definedName name="_28_08_20" localSheetId="40">#REF!</definedName>
    <definedName name="_28_08_20" localSheetId="41">#REF!</definedName>
    <definedName name="_28_08_20" localSheetId="43">#REF!</definedName>
    <definedName name="_28_08_20" localSheetId="44">#REF!</definedName>
    <definedName name="_28_08_20" localSheetId="46">#REF!</definedName>
    <definedName name="_28_08_20" localSheetId="47">#REF!</definedName>
    <definedName name="_28_08_20" localSheetId="45">#REF!</definedName>
    <definedName name="_28_08_20" localSheetId="48">#REF!</definedName>
    <definedName name="_28_08_20" localSheetId="49">#REF!</definedName>
    <definedName name="_28_08_20" localSheetId="50">#REF!</definedName>
    <definedName name="_28_08_20" localSheetId="53">#REF!</definedName>
    <definedName name="_28_08_20" localSheetId="54">#REF!</definedName>
    <definedName name="_28_08_20" localSheetId="52">#REF!</definedName>
    <definedName name="_28_08_20" localSheetId="55">#REF!</definedName>
    <definedName name="_28_08_20" localSheetId="56">#REF!</definedName>
    <definedName name="_28_08_20" localSheetId="57">#REF!</definedName>
    <definedName name="_28_08_20" localSheetId="58">#REF!</definedName>
    <definedName name="_28_08_20" localSheetId="59">#REF!</definedName>
    <definedName name="_28_08_20" localSheetId="62">#REF!</definedName>
    <definedName name="_28_08_20" localSheetId="63">#REF!</definedName>
    <definedName name="_28_08_20" localSheetId="65">#REF!</definedName>
    <definedName name="_28_08_20" localSheetId="64">#REF!</definedName>
    <definedName name="_28_08_20" localSheetId="66">#REF!</definedName>
    <definedName name="_28_08_20" localSheetId="67">#REF!</definedName>
    <definedName name="_28_08_20" localSheetId="68">#REF!</definedName>
    <definedName name="_28_08_20" localSheetId="69">#REF!</definedName>
    <definedName name="_28_08_20" localSheetId="71">#REF!</definedName>
    <definedName name="_28_08_20" localSheetId="72">#REF!</definedName>
    <definedName name="_28_08_20" localSheetId="73">#REF!</definedName>
    <definedName name="_28_08_20" localSheetId="74">#REF!</definedName>
    <definedName name="_28_08_20" localSheetId="76">#REF!</definedName>
    <definedName name="_28_08_20" localSheetId="77">#REF!</definedName>
    <definedName name="_28_08_20" localSheetId="81">#REF!</definedName>
    <definedName name="_28_08_20" localSheetId="82">#REF!</definedName>
    <definedName name="_28_08_20" localSheetId="83">#REF!</definedName>
    <definedName name="_28_08_20" localSheetId="84">#REF!</definedName>
    <definedName name="_28_08_20" localSheetId="85">#REF!</definedName>
    <definedName name="_28_08_20" localSheetId="78">#REF!</definedName>
    <definedName name="_28_08_20" localSheetId="79">#REF!</definedName>
    <definedName name="_28_08_20" localSheetId="80">#REF!</definedName>
    <definedName name="_28_08_20" localSheetId="86">#REF!</definedName>
    <definedName name="_28_08_20" localSheetId="87">#REF!</definedName>
    <definedName name="_28_08_20" localSheetId="88">#REF!</definedName>
    <definedName name="_28_08_20" localSheetId="89">#REF!</definedName>
    <definedName name="_28_08_20" localSheetId="90">#REF!</definedName>
    <definedName name="_28_08_20" localSheetId="92">#REF!</definedName>
    <definedName name="_28_08_20" localSheetId="93">#REF!</definedName>
    <definedName name="_28_08_20" localSheetId="95">#REF!</definedName>
    <definedName name="_28_08_20" localSheetId="96">#REF!</definedName>
    <definedName name="_28_08_20" localSheetId="97">#REF!</definedName>
    <definedName name="_28_08_20" localSheetId="100">#REF!</definedName>
    <definedName name="_28_08_20" localSheetId="101">#REF!</definedName>
    <definedName name="_28_08_20" localSheetId="94">#REF!</definedName>
    <definedName name="_28_08_20" localSheetId="104">#REF!</definedName>
    <definedName name="_28_08_20" localSheetId="103">#REF!</definedName>
    <definedName name="_28_08_20" localSheetId="106">#REF!</definedName>
    <definedName name="_28_08_20" localSheetId="105">#REF!</definedName>
    <definedName name="_28_08_20" localSheetId="116">#REF!</definedName>
    <definedName name="_28_08_20" localSheetId="107">#REF!</definedName>
    <definedName name="_28_08_20" localSheetId="108">#REF!</definedName>
    <definedName name="_28_08_20" localSheetId="109">#REF!</definedName>
    <definedName name="_28_08_20" localSheetId="110">#REF!</definedName>
    <definedName name="_28_08_20" localSheetId="111">#REF!</definedName>
    <definedName name="_28_08_20" localSheetId="112">#REF!</definedName>
    <definedName name="_28_08_20" localSheetId="113">#REF!</definedName>
    <definedName name="_28_08_20" localSheetId="114">#REF!</definedName>
    <definedName name="_28_08_20" localSheetId="115">#REF!</definedName>
    <definedName name="_28_08_20" localSheetId="118">#REF!</definedName>
    <definedName name="_28_08_20" localSheetId="119">#REF!</definedName>
    <definedName name="_28_08_20" localSheetId="120">#REF!</definedName>
    <definedName name="_28_08_20" localSheetId="121">#REF!</definedName>
    <definedName name="_28_08_20" localSheetId="122">#REF!</definedName>
    <definedName name="_28_08_20" localSheetId="123">#REF!</definedName>
    <definedName name="_28_08_20" localSheetId="125">#REF!</definedName>
    <definedName name="_28_08_20" localSheetId="126">#REF!</definedName>
    <definedName name="_28_08_20" localSheetId="127">#REF!</definedName>
    <definedName name="_28_08_20">#REF!</definedName>
    <definedName name="D" localSheetId="0">#REF!</definedName>
    <definedName name="D" localSheetId="1">#REF!</definedName>
    <definedName name="D" localSheetId="3">#REF!</definedName>
    <definedName name="D" localSheetId="11">#REF!</definedName>
    <definedName name="D" localSheetId="12">#REF!</definedName>
    <definedName name="D" localSheetId="6">#REF!</definedName>
    <definedName name="D" localSheetId="4">#REF!</definedName>
    <definedName name="D" localSheetId="7">#REF!</definedName>
    <definedName name="D" localSheetId="15">#REF!</definedName>
    <definedName name="D" localSheetId="17">#REF!</definedName>
    <definedName name="D" localSheetId="18">#REF!</definedName>
    <definedName name="D" localSheetId="24">#REF!</definedName>
    <definedName name="D" localSheetId="26">#REF!</definedName>
    <definedName name="D" localSheetId="27">#REF!</definedName>
    <definedName name="D" localSheetId="29">#REF!</definedName>
    <definedName name="D" localSheetId="30">#REF!</definedName>
    <definedName name="D" localSheetId="31">#REF!</definedName>
    <definedName name="D" localSheetId="32">#REF!</definedName>
    <definedName name="D" localSheetId="35">#REF!</definedName>
    <definedName name="D" localSheetId="36">#REF!</definedName>
    <definedName name="D" localSheetId="37">#REF!</definedName>
    <definedName name="D" localSheetId="38">#REF!</definedName>
    <definedName name="D" localSheetId="39">#REF!</definedName>
    <definedName name="D" localSheetId="40">#REF!</definedName>
    <definedName name="D" localSheetId="41">#REF!</definedName>
    <definedName name="D" localSheetId="43">#REF!</definedName>
    <definedName name="D" localSheetId="44">#REF!</definedName>
    <definedName name="D" localSheetId="46">#REF!</definedName>
    <definedName name="D" localSheetId="47">#REF!</definedName>
    <definedName name="D" localSheetId="45">#REF!</definedName>
    <definedName name="D" localSheetId="48">#REF!</definedName>
    <definedName name="D" localSheetId="49">#REF!</definedName>
    <definedName name="D" localSheetId="50">#REF!</definedName>
    <definedName name="D" localSheetId="53">#REF!</definedName>
    <definedName name="D" localSheetId="54">#REF!</definedName>
    <definedName name="D" localSheetId="52">#REF!</definedName>
    <definedName name="D" localSheetId="55">#REF!</definedName>
    <definedName name="D" localSheetId="56">#REF!</definedName>
    <definedName name="D" localSheetId="57">#REF!</definedName>
    <definedName name="D" localSheetId="58">#REF!</definedName>
    <definedName name="D" localSheetId="59">#REF!</definedName>
    <definedName name="D" localSheetId="62">#REF!</definedName>
    <definedName name="D" localSheetId="63">#REF!</definedName>
    <definedName name="D" localSheetId="65">#REF!</definedName>
    <definedName name="D" localSheetId="64">#REF!</definedName>
    <definedName name="D" localSheetId="69">#REF!</definedName>
    <definedName name="D" localSheetId="71">#REF!</definedName>
    <definedName name="D" localSheetId="72">#REF!</definedName>
    <definedName name="D" localSheetId="73">#REF!</definedName>
    <definedName name="D" localSheetId="74">#REF!</definedName>
    <definedName name="D" localSheetId="77">#REF!</definedName>
    <definedName name="D" localSheetId="81">#REF!</definedName>
    <definedName name="D" localSheetId="82">#REF!</definedName>
    <definedName name="D" localSheetId="83">#REF!</definedName>
    <definedName name="D" localSheetId="84">#REF!</definedName>
    <definedName name="D" localSheetId="85">#REF!</definedName>
    <definedName name="D" localSheetId="78">#REF!</definedName>
    <definedName name="D" localSheetId="79">#REF!</definedName>
    <definedName name="D" localSheetId="80">#REF!</definedName>
    <definedName name="D" localSheetId="86">#REF!</definedName>
    <definedName name="D" localSheetId="87">#REF!</definedName>
    <definedName name="D" localSheetId="90">#REF!</definedName>
    <definedName name="D" localSheetId="92">#REF!</definedName>
    <definedName name="D" localSheetId="93">#REF!</definedName>
    <definedName name="D" localSheetId="95">#REF!</definedName>
    <definedName name="D" localSheetId="96">#REF!</definedName>
    <definedName name="D" localSheetId="97">#REF!</definedName>
    <definedName name="D" localSheetId="100">#REF!</definedName>
    <definedName name="D" localSheetId="101">#REF!</definedName>
    <definedName name="D" localSheetId="94">#REF!</definedName>
    <definedName name="D" localSheetId="106">#REF!</definedName>
    <definedName name="D" localSheetId="105">#REF!</definedName>
    <definedName name="D" localSheetId="116">#REF!</definedName>
    <definedName name="D" localSheetId="110">#REF!</definedName>
    <definedName name="D" localSheetId="111">#REF!</definedName>
    <definedName name="D" localSheetId="112">#REF!</definedName>
    <definedName name="D" localSheetId="113">#REF!</definedName>
    <definedName name="D" localSheetId="114">#REF!</definedName>
    <definedName name="D" localSheetId="118">#REF!</definedName>
    <definedName name="D" localSheetId="120">#REF!</definedName>
    <definedName name="D" localSheetId="121">#REF!</definedName>
    <definedName name="D" localSheetId="122">#REF!</definedName>
    <definedName name="D" localSheetId="123">#REF!</definedName>
    <definedName name="D" localSheetId="127">#REF!</definedName>
    <definedName name="D">#REF!</definedName>
    <definedName name="i" localSheetId="12">#REF!</definedName>
    <definedName name="i" localSheetId="24">#REF!</definedName>
    <definedName name="i" localSheetId="27">#REF!</definedName>
    <definedName name="i" localSheetId="32">#REF!</definedName>
    <definedName name="i" localSheetId="38">#REF!</definedName>
    <definedName name="i" localSheetId="39">#REF!</definedName>
    <definedName name="i" localSheetId="50">#REF!</definedName>
    <definedName name="i" localSheetId="55">#REF!</definedName>
    <definedName name="i" localSheetId="59">#REF!</definedName>
    <definedName name="i" localSheetId="64">#REF!</definedName>
    <definedName name="i" localSheetId="77">#REF!</definedName>
    <definedName name="i" localSheetId="83">#REF!</definedName>
    <definedName name="i" localSheetId="84">#REF!</definedName>
    <definedName name="i" localSheetId="78">#REF!</definedName>
    <definedName name="i" localSheetId="79">#REF!</definedName>
    <definedName name="i" localSheetId="80">#REF!</definedName>
    <definedName name="i" localSheetId="86">#REF!</definedName>
    <definedName name="i" localSheetId="90">#REF!</definedName>
    <definedName name="i" localSheetId="106">#REF!</definedName>
    <definedName name="i" localSheetId="116">#REF!</definedName>
    <definedName name="i">#REF!</definedName>
    <definedName name="nn" localSheetId="12">#REF!</definedName>
    <definedName name="nn" localSheetId="24">#REF!</definedName>
    <definedName name="nn" localSheetId="27">#REF!</definedName>
    <definedName name="nn" localSheetId="32">#REF!</definedName>
    <definedName name="nn" localSheetId="38">#REF!</definedName>
    <definedName name="nn" localSheetId="39">#REF!</definedName>
    <definedName name="nn" localSheetId="50">#REF!</definedName>
    <definedName name="nn" localSheetId="55">#REF!</definedName>
    <definedName name="nn" localSheetId="59">#REF!</definedName>
    <definedName name="nn" localSheetId="64">#REF!</definedName>
    <definedName name="nn" localSheetId="77">#REF!</definedName>
    <definedName name="nn" localSheetId="83">#REF!</definedName>
    <definedName name="nn" localSheetId="84">#REF!</definedName>
    <definedName name="nn" localSheetId="78">#REF!</definedName>
    <definedName name="nn" localSheetId="79">#REF!</definedName>
    <definedName name="nn" localSheetId="80">#REF!</definedName>
    <definedName name="nn" localSheetId="86">#REF!</definedName>
    <definedName name="nn" localSheetId="90">#REF!</definedName>
    <definedName name="nn" localSheetId="106">#REF!</definedName>
    <definedName name="nn" localSheetId="116">#REF!</definedName>
    <definedName name="nn">#REF!</definedName>
    <definedName name="pp" localSheetId="39">#REF!</definedName>
    <definedName name="pp" localSheetId="50">#REF!</definedName>
    <definedName name="pp" localSheetId="64">#REF!</definedName>
    <definedName name="pp" localSheetId="77">#REF!</definedName>
    <definedName name="pp" localSheetId="83">#REF!</definedName>
    <definedName name="pp">#REF!</definedName>
    <definedName name="_xlnm.Print_Area" localSheetId="0">'Abang Bahtiar'!$A$1:$M$57</definedName>
    <definedName name="_xlnm.Print_Area" localSheetId="1">'Abang Ikmal'!$A$1:$M$41</definedName>
    <definedName name="_xlnm.Print_Area" localSheetId="2">'Abang Ismuni'!$A$1:$L$43</definedName>
    <definedName name="_xlnm.Print_Area" localSheetId="5">'Abang Sabri'!$A$1:$L$68</definedName>
    <definedName name="_xlnm.Print_Area" localSheetId="10">'Abd Aziz Azmirul - 09.03.22'!$A$1:$L$39</definedName>
    <definedName name="_xlnm.Print_Area" localSheetId="3">'Abd Hamid'!$A$1:$M$40</definedName>
    <definedName name="_xlnm.Print_Area" localSheetId="8">'Abdul Aziz b Amran'!$A$1:$M$198</definedName>
    <definedName name="_xlnm.Print_Area" localSheetId="11">'Abdul Rafi b Amran'!$A$1:$M$52</definedName>
    <definedName name="_xlnm.Print_Area" localSheetId="12">'Abdul Rafi b Amran-29.08.25'!$A$1:$L$60</definedName>
    <definedName name="_xlnm.Print_Area" localSheetId="13">'Abdul Rahman'!$A$1:$L$28</definedName>
    <definedName name="_xlnm.Print_Area" localSheetId="14">'Abdul Wahid'!$A$1:$L$38</definedName>
    <definedName name="_xlnm.Print_Area" localSheetId="6">'Abg Dzulfirdauz'!$A$1:$L$38</definedName>
    <definedName name="_xlnm.Print_Area" localSheetId="4">'Abg Mohd Faisal'!$A$1:$L$94</definedName>
    <definedName name="_xlnm.Print_Area" localSheetId="7">'Abg Yusuf'!$A$1:$M$34</definedName>
    <definedName name="_xlnm.Print_Area" localSheetId="15">'Abu Ubaidah'!$A$1:$M$51</definedName>
    <definedName name="_xlnm.Print_Area" localSheetId="16">Addrain!$A$1:$O$98</definedName>
    <definedName name="_xlnm.Print_Area" localSheetId="17">Adib!$A$1:$L$93</definedName>
    <definedName name="_xlnm.Print_Area" localSheetId="18">'Adib-28.11.24'!$A$1:$L$68</definedName>
    <definedName name="_xlnm.Print_Area" localSheetId="21">'Adiona Vee - 03.05.21'!$A$1:$L$54</definedName>
    <definedName name="_xlnm.Print_Area" localSheetId="22">'Adiona Vee - 04.08.21'!$A$1:$L$55</definedName>
    <definedName name="_xlnm.Print_Area" localSheetId="23">'Adiona Vee - 31.05.22'!$A$1:$L$55</definedName>
    <definedName name="_xlnm.Print_Area" localSheetId="24">'Adrian Harun'!$A$1:$L$40</definedName>
    <definedName name="_xlnm.Print_Area" localSheetId="25">Adriel!$A$1:$M$31</definedName>
    <definedName name="_xlnm.Print_Area" localSheetId="26">Ady!$A$1:$M$40</definedName>
    <definedName name="_xlnm.Print_Area" localSheetId="27">'Afizah Bt Dilah'!$A$1:$L$45</definedName>
    <definedName name="_xlnm.Print_Area" localSheetId="28">Ahamad!$A$1:$L$56</definedName>
    <definedName name="_xlnm.Print_Area" localSheetId="29">'Ahamad-22.12.23'!$A$1:$L$34</definedName>
    <definedName name="_xlnm.Print_Area" localSheetId="30">'Ahmad Afiq'!$A$1:$L$58</definedName>
    <definedName name="_xlnm.Print_Area" localSheetId="31">'Ahmad Afiq-14.12.24'!$A$1:$L$44</definedName>
    <definedName name="_xlnm.Print_Area" localSheetId="32">'Ahmad Afiq-29.07.25'!$A$1:$L$45</definedName>
    <definedName name="_xlnm.Print_Area" localSheetId="35">'Ahmad Muqris - 19.09.22'!$A$1:$L$33</definedName>
    <definedName name="_xlnm.Print_Area" localSheetId="36">'Ahmad Tarmizi'!$A$1:$L$58</definedName>
    <definedName name="_xlnm.Print_Area" localSheetId="37">'Ahmad Tarmizi-07.10.23'!$A$1:$L$57</definedName>
    <definedName name="_xlnm.Print_Area" localSheetId="38">'Ahmad Tarmizi-08.10.25'!$A$1:$L$57</definedName>
    <definedName name="_xlnm.Print_Area" localSheetId="39">'Aiman Rasydan'!$A$1:$K$68</definedName>
    <definedName name="_xlnm.Print_Area" localSheetId="40">Aizatul!$A$1:$M$47</definedName>
    <definedName name="_xlnm.Print_Area" localSheetId="41">Aizza!$A$1:$M$41</definedName>
    <definedName name="_xlnm.Print_Area" localSheetId="42">'Akmal Khairulnizar - 02 Jul.21'!$A$1:$L$55</definedName>
    <definedName name="_xlnm.Print_Area" localSheetId="43">Akui!$A$1:$L$45</definedName>
    <definedName name="_xlnm.Print_Area" localSheetId="44">Alberla!$A$1:$L$34</definedName>
    <definedName name="_xlnm.Print_Area" localSheetId="46">'Alberla-03.07.24'!$A$1:$N$35</definedName>
    <definedName name="_xlnm.Print_Area" localSheetId="47">'Alberla-11.06.25'!$A$1:$L$32</definedName>
    <definedName name="_xlnm.Print_Area" localSheetId="45">'Alberla-18.07.23'!$A$1:$L$31</definedName>
    <definedName name="_xlnm.Print_Area" localSheetId="48">'Albert Edmund'!$A$1:$L$39</definedName>
    <definedName name="_xlnm.Print_Area" localSheetId="49">'Albert Sia'!$A$1:$M$39</definedName>
    <definedName name="_xlnm.Print_Area" localSheetId="50">'Albert Sia-31.12.25'!$A$1:$L$52</definedName>
    <definedName name="_xlnm.Print_Area" localSheetId="53">'Alexander Gabriel - 12.09.24'!$A$1:$M$56</definedName>
    <definedName name="_xlnm.Print_Area" localSheetId="54">'Alexander Gabriel - 19.11.24'!$A$1:$M$53</definedName>
    <definedName name="_xlnm.Print_Area" localSheetId="52">'Alexander Gabriel - 26.04.24'!$A$1:$M$57</definedName>
    <definedName name="_xlnm.Print_Area" localSheetId="55">'Alexander Gabriel-25.09.25'!$A$1:$K$70</definedName>
    <definedName name="_xlnm.Print_Area" localSheetId="56">Alexson!$A$1:$M$53</definedName>
    <definedName name="_xlnm.Print_Area" localSheetId="57">'Aliff b Mohd'!$A$1:$L$37</definedName>
    <definedName name="_xlnm.Print_Area" localSheetId="58">Alister!$A$1:$M$46</definedName>
    <definedName name="_xlnm.Print_Area" localSheetId="59">'Alleson Bong'!$A$1:$L$45</definedName>
    <definedName name="_xlnm.Print_Area" localSheetId="60">'Alphonsus '!$A$1:$L$68</definedName>
    <definedName name="_xlnm.Print_Area" localSheetId="61">Alrazzaaqu!$A$1:$L$68</definedName>
    <definedName name="_xlnm.Print_Area" localSheetId="62">'Alrazzaaqu-07.04.25'!$A$1:$M$71</definedName>
    <definedName name="_xlnm.Print_Area" localSheetId="63">'Ami Zuriah'!$A$1:$M$46</definedName>
    <definedName name="_xlnm.Print_Area" localSheetId="65">'Amin Nasriq'!$A$1:$L$35</definedName>
    <definedName name="_xlnm.Print_Area" localSheetId="64">'Aminah bt Ali'!$A$1:$L$38</definedName>
    <definedName name="_xlnm.Print_Area" localSheetId="66">Aminul!$A$1:$L$31</definedName>
    <definedName name="_xlnm.Print_Area" localSheetId="67">'Aminul - 08.04.22'!$A$1:$L$31</definedName>
    <definedName name="_xlnm.Print_Area" localSheetId="68">Amit!$A$1:$L$68</definedName>
    <definedName name="_xlnm.Print_Area" localSheetId="69">Amna!$A$1:$M$41</definedName>
    <definedName name="_xlnm.Print_Area" localSheetId="71">Amylin!$A$1:$L$46</definedName>
    <definedName name="_xlnm.Print_Area" localSheetId="72">'Amylin-05.11.24'!$A$1:$M$46</definedName>
    <definedName name="_xlnm.Print_Area" localSheetId="73">'Anderson Joe'!$A$1:$M$45</definedName>
    <definedName name="_xlnm.Print_Area" localSheetId="74">'Anderson Joe-18.02.25'!$A$1:$M$38</definedName>
    <definedName name="_xlnm.Print_Area" localSheetId="75">'Andy Daglish'!$A$1:$L$39</definedName>
    <definedName name="_xlnm.Print_Area" localSheetId="76">'Andy Daglish - 11.02.22'!$A$1:$L$31</definedName>
    <definedName name="_xlnm.Print_Area" localSheetId="77">'Andy Wong'!$A$1:$L$49</definedName>
    <definedName name="_xlnm.Print_Area" localSheetId="81">'Ang Siew Kim'!$A$1:$M$46</definedName>
    <definedName name="_xlnm.Print_Area" localSheetId="82">'Ang Siew Kim-16.12.24'!$A$1:$M$33</definedName>
    <definedName name="_xlnm.Print_Area" localSheetId="83">'Ang Siew Kim-24.11.25'!$A$1:$L$31</definedName>
    <definedName name="_xlnm.Print_Area" localSheetId="84">'Angela Ak Langi'!$A$1:$L$45</definedName>
    <definedName name="_xlnm.Print_Area" localSheetId="85">'Angela chai'!$A$1:$M$34</definedName>
    <definedName name="_xlnm.Print_Area" localSheetId="78">'Angela Lah'!$A$1:$L$33</definedName>
    <definedName name="_xlnm.Print_Area" localSheetId="79">'Angela Lah-07.10.25a'!$A$1:$L$44</definedName>
    <definedName name="_xlnm.Print_Area" localSheetId="80">'Angela Lah-07.10.25b'!$A$1:$L$32</definedName>
    <definedName name="_xlnm.Print_Area" localSheetId="86">'Angelin Fausta'!$A$1:$L$61</definedName>
    <definedName name="_xlnm.Print_Area" localSheetId="87">Annie!$A$1:$M$46</definedName>
    <definedName name="_xlnm.Print_Area" localSheetId="88">'Anthony ak mula'!$A$1:$L$69</definedName>
    <definedName name="_xlnm.Print_Area" localSheetId="89">'Anthony tan'!$A$1:$L$55</definedName>
    <definedName name="_xlnm.Print_Area" localSheetId="90">'Ariana Izwaniesya'!$A$1:$L$38</definedName>
    <definedName name="_xlnm.Print_Area" localSheetId="91">'Arthur Ak Popie'!$A$1:$L$68</definedName>
    <definedName name="_xlnm.Print_Area" localSheetId="92">Asfia!$A$1:$M$47</definedName>
    <definedName name="_xlnm.Print_Area" localSheetId="93">Asrani!$A$1:$M$58</definedName>
    <definedName name="_xlnm.Print_Area" localSheetId="95">'Awang Ahmad b awg moss'!$A$1:$M$40</definedName>
    <definedName name="_xlnm.Print_Area" localSheetId="96">'Awang Fairuz'!$A$1:$M$40</definedName>
    <definedName name="_xlnm.Print_Area" localSheetId="97">'Awang Junainie'!$A$1:$M$40</definedName>
    <definedName name="_xlnm.Print_Area" localSheetId="100">'Awang Sopian'!$A$1:$M$52</definedName>
    <definedName name="_xlnm.Print_Area" localSheetId="101">'Awang Sopian-13.06.24'!$A$1:$L$51</definedName>
    <definedName name="_xlnm.Print_Area" localSheetId="94">'Awangku Mohd'!$A$1:$M$64</definedName>
    <definedName name="_xlnm.Print_Area" localSheetId="104">'Azizur Rahim- 06.08.22'!$A$1:$L$44</definedName>
    <definedName name="_xlnm.Print_Area" localSheetId="103">'Azizur Rahim- 28.03.22'!$A$1:$L$45</definedName>
    <definedName name="_xlnm.Print_Area" localSheetId="106">'Azlan b Ali-01.07.25'!$A$1:$L$61</definedName>
    <definedName name="_xlnm.Print_Area" localSheetId="105">'Azlan b Ali-04.07.24'!$A$1:$M$70</definedName>
    <definedName name="_xlnm.Print_Area" localSheetId="116">'Azroul Nizam'!$A$1:$L$39</definedName>
    <definedName name="_xlnm.Print_Area" localSheetId="107">'Azuan - 02.08.21'!$A$1:$L$32</definedName>
    <definedName name="_xlnm.Print_Area" localSheetId="108">'Azuan 10.12.21'!$A$1:$L$25</definedName>
    <definedName name="_xlnm.Print_Area" localSheetId="109">'Azuan-12.07.22'!$A$1:$M$29</definedName>
    <definedName name="_xlnm.Print_Area" localSheetId="110">'Azuan-15.11.22'!$A$1:$L$37</definedName>
    <definedName name="_xlnm.Print_Area" localSheetId="111">'Azura ak Beren'!$A$1:$L$57</definedName>
    <definedName name="_xlnm.Print_Area" localSheetId="112">'Azura ak Beren-02.04.24'!$A$1:$L$44</definedName>
    <definedName name="_xlnm.Print_Area" localSheetId="113">'Azura ak Beren-19.08.24'!$A$1:$L$46</definedName>
    <definedName name="_xlnm.Print_Area" localSheetId="114">'Azura ak Beren-22.04.25'!$A$1:$M$50</definedName>
    <definedName name="_xlnm.Print_Area" localSheetId="115">'Azura Zuraini'!$A$1:$L$46</definedName>
    <definedName name="_xlnm.Print_Area" localSheetId="118">Bazira!$A$1:$M$46</definedName>
    <definedName name="_xlnm.Print_Area" localSheetId="119">Bennet!$A$1:$L$44</definedName>
    <definedName name="_xlnm.Print_Area" localSheetId="120">Bical!$A$1:$M$41</definedName>
    <definedName name="_xlnm.Print_Area" localSheetId="121">Bidin!$A$1:$M$34</definedName>
    <definedName name="_xlnm.Print_Area" localSheetId="122">Biza!$A$1:$M$57</definedName>
    <definedName name="_xlnm.Print_Area" localSheetId="123">'Bong Chong Sin'!$A$1:$M$41</definedName>
    <definedName name="_xlnm.Print_Area" localSheetId="125">'Bryan Elbine'!$A$1:$L$56</definedName>
    <definedName name="_xlnm.Print_Area" localSheetId="126">'Bryan Elbine - 07.01.22'!$A$1:$L$55</definedName>
    <definedName name="_xlnm.Print_Area" localSheetId="127">Busang!$A$1:$M$41</definedName>
    <definedName name="_xlnm.Print_Titles" localSheetId="0">'Abang Bahtiar'!$20:$21</definedName>
    <definedName name="_xlnm.Print_Titles" localSheetId="1">'Abang Ikmal'!$22:$22</definedName>
    <definedName name="_xlnm.Print_Titles" localSheetId="2">'Abang Ismuni'!$19:$19</definedName>
    <definedName name="_xlnm.Print_Titles" localSheetId="5">'Abang Sabri'!$20:$20</definedName>
    <definedName name="_xlnm.Print_Titles" localSheetId="9">'Abd Aziz Azmirul'!$20:$20</definedName>
    <definedName name="_xlnm.Print_Titles" localSheetId="10">'Abd Aziz Azmirul - 09.03.22'!$19:$19</definedName>
    <definedName name="_xlnm.Print_Titles" localSheetId="3">'Abd Hamid'!$21:$21</definedName>
    <definedName name="_xlnm.Print_Titles" localSheetId="8">'Abdul Aziz b Amran'!$23:$23</definedName>
    <definedName name="_xlnm.Print_Titles" localSheetId="11">'Abdul Rafi b Amran'!$21:$21</definedName>
    <definedName name="_xlnm.Print_Titles" localSheetId="12">'Abdul Rafi b Amran-29.08.25'!$19:$19</definedName>
    <definedName name="_xlnm.Print_Titles" localSheetId="13">'Abdul Rahman'!$16:$16</definedName>
    <definedName name="_xlnm.Print_Titles" localSheetId="14">'Abdul Wahid'!$20:$20</definedName>
    <definedName name="_xlnm.Print_Titles" localSheetId="6">'Abg Dzulfirdauz'!$20:$20</definedName>
    <definedName name="_xlnm.Print_Titles" localSheetId="4">'Abg Mohd Faisal'!$21:$21</definedName>
    <definedName name="_xlnm.Print_Titles" localSheetId="7">'Abg Yusuf'!$21:$22</definedName>
    <definedName name="_xlnm.Print_Titles" localSheetId="15">'Abu Ubaidah'!$20:$20</definedName>
    <definedName name="_xlnm.Print_Titles" localSheetId="16">Addrain!$23:$23</definedName>
    <definedName name="_xlnm.Print_Titles" localSheetId="17">Adib!$20:$21</definedName>
    <definedName name="_xlnm.Print_Titles" localSheetId="18">'Adib-28.11.24'!$19:$20</definedName>
    <definedName name="_xlnm.Print_Titles" localSheetId="21">'Adiona Vee - 03.05.21'!$18:$18</definedName>
    <definedName name="_xlnm.Print_Titles" localSheetId="22">'Adiona Vee - 04.08.21'!$19:$19</definedName>
    <definedName name="_xlnm.Print_Titles" localSheetId="19">'Adiona Vee - 10.11.20'!$20:$20</definedName>
    <definedName name="_xlnm.Print_Titles" localSheetId="20">'Adiona Vee - 17.11.20'!$18:$18</definedName>
    <definedName name="_xlnm.Print_Titles" localSheetId="23">'Adiona Vee - 31.05.22'!$19:$19</definedName>
    <definedName name="_xlnm.Print_Titles" localSheetId="24">'Adrian Harun'!$21:$21</definedName>
    <definedName name="_xlnm.Print_Titles" localSheetId="25">Adriel!$19:$19</definedName>
    <definedName name="_xlnm.Print_Titles" localSheetId="26">Ady!$21:$21</definedName>
    <definedName name="_xlnm.Print_Titles" localSheetId="27">'Afizah Bt Dilah'!$20:$20</definedName>
    <definedName name="_xlnm.Print_Titles" localSheetId="28">Ahamad!$20:$20</definedName>
    <definedName name="_xlnm.Print_Titles" localSheetId="29">'Ahamad-22.12.23'!$21:$21</definedName>
    <definedName name="_xlnm.Print_Titles" localSheetId="30">'Ahmad Afiq'!$21:$22</definedName>
    <definedName name="_xlnm.Print_Titles" localSheetId="31">'Ahmad Afiq-14.12.24'!$19:$20</definedName>
    <definedName name="_xlnm.Print_Titles" localSheetId="32">'Ahmad Afiq-29.07.25'!$20:$20</definedName>
    <definedName name="_xlnm.Print_Titles" localSheetId="35">'Ahmad Muqris - 19.09.22'!$20:$20</definedName>
    <definedName name="_xlnm.Print_Titles" localSheetId="33">'Ahmad Muqris - 24.11.20'!$20:$20</definedName>
    <definedName name="_xlnm.Print_Titles" localSheetId="34">'Ahmad Muqris - 24.12.20'!$18:$18</definedName>
    <definedName name="_xlnm.Print_Titles" localSheetId="36">'Ahmad Tarmizi'!$21:$21</definedName>
    <definedName name="_xlnm.Print_Titles" localSheetId="37">'Ahmad Tarmizi-07.10.23'!$20:$20</definedName>
    <definedName name="_xlnm.Print_Titles" localSheetId="38">'Ahmad Tarmizi-08.10.25'!$21:$21</definedName>
    <definedName name="_xlnm.Print_Titles" localSheetId="39">'Aiman Rasydan'!$19:$19</definedName>
    <definedName name="_xlnm.Print_Titles" localSheetId="40">Aizatul!$22:$22</definedName>
    <definedName name="_xlnm.Print_Titles" localSheetId="41">Aizza!$22:$22</definedName>
    <definedName name="_xlnm.Print_Titles" localSheetId="42">'Akmal Khairulnizar - 02 Jul.21'!$19:$19</definedName>
    <definedName name="_xlnm.Print_Titles" localSheetId="43">Akui!$20:$21</definedName>
    <definedName name="_xlnm.Print_Titles" localSheetId="44">Alberla!$21:$21</definedName>
    <definedName name="_xlnm.Print_Titles" localSheetId="46">'Alberla-03.07.24'!$22:$22</definedName>
    <definedName name="_xlnm.Print_Titles" localSheetId="47">'Alberla-11.06.25'!$20:$20</definedName>
    <definedName name="_xlnm.Print_Titles" localSheetId="45">'Alberla-18.07.23'!$19:$19</definedName>
    <definedName name="_xlnm.Print_Titles" localSheetId="48">'Albert Edmund'!$20:$20</definedName>
    <definedName name="_xlnm.Print_Titles" localSheetId="49">'Albert Sia'!$20:$20</definedName>
    <definedName name="_xlnm.Print_Titles" localSheetId="50">'Albert Sia-31.12.25'!$22:$22</definedName>
    <definedName name="_xlnm.Print_Titles" localSheetId="51">'Alexander Gabriel'!$17:$17</definedName>
    <definedName name="_xlnm.Print_Titles" localSheetId="53">'Alexander Gabriel - 12.09.24'!$19:$19</definedName>
    <definedName name="_xlnm.Print_Titles" localSheetId="54">'Alexander Gabriel - 19.11.24'!$19:$19</definedName>
    <definedName name="_xlnm.Print_Titles" localSheetId="52">'Alexander Gabriel - 26.04.24'!$20:$20</definedName>
    <definedName name="_xlnm.Print_Titles" localSheetId="55">'Alexander Gabriel-25.09.25'!$21:$21</definedName>
    <definedName name="_xlnm.Print_Titles" localSheetId="56">Alexson!$22:$22</definedName>
    <definedName name="_xlnm.Print_Titles" localSheetId="57">'Aliff b Mohd'!$19:$19</definedName>
    <definedName name="_xlnm.Print_Titles" localSheetId="58">Alister!$21:$22</definedName>
    <definedName name="_xlnm.Print_Titles" localSheetId="59">'Alleson Bong'!$20:$20</definedName>
    <definedName name="_xlnm.Print_Titles" localSheetId="60">'Alphonsus '!$20:$20</definedName>
    <definedName name="_xlnm.Print_Titles" localSheetId="61">Alrazzaaqu!$20:$20</definedName>
    <definedName name="_xlnm.Print_Titles" localSheetId="62">'Alrazzaaqu-07.04.25'!$22:$22</definedName>
    <definedName name="_xlnm.Print_Titles" localSheetId="63">'Ami Zuriah'!$21:$21</definedName>
    <definedName name="_xlnm.Print_Titles" localSheetId="65">'Amin Nasriq'!$22:$22</definedName>
    <definedName name="_xlnm.Print_Titles" localSheetId="64">'Aminah bt Ali'!$20:$20</definedName>
    <definedName name="_xlnm.Print_Titles" localSheetId="66">Aminul!$19:$19</definedName>
    <definedName name="_xlnm.Print_Titles" localSheetId="67">'Aminul - 08.04.22'!$19:$19</definedName>
    <definedName name="_xlnm.Print_Titles" localSheetId="68">Amit!$20:$20</definedName>
    <definedName name="_xlnm.Print_Titles" localSheetId="69">Amna!$22:$22</definedName>
    <definedName name="_xlnm.Print_Titles" localSheetId="70">'Amsler ak Mady'!$20:$20</definedName>
    <definedName name="_xlnm.Print_Titles" localSheetId="71">Amylin!$21:$21</definedName>
    <definedName name="_xlnm.Print_Titles" localSheetId="72">'Amylin-05.11.24'!$21:$21</definedName>
    <definedName name="_xlnm.Print_Titles" localSheetId="73">'Anderson Joe'!$20:$20</definedName>
    <definedName name="_xlnm.Print_Titles" localSheetId="74">'Anderson Joe-18.02.25'!$19:$19</definedName>
    <definedName name="_xlnm.Print_Titles" localSheetId="75">'Andy Daglish'!$20:$20</definedName>
    <definedName name="_xlnm.Print_Titles" localSheetId="76">'Andy Daglish - 11.02.22'!$19:$19</definedName>
    <definedName name="_xlnm.Print_Titles" localSheetId="77">'Andy Wong'!$19:$19</definedName>
    <definedName name="_xlnm.Print_Titles" localSheetId="81">'Ang Siew Kim'!$21:$21</definedName>
    <definedName name="_xlnm.Print_Titles" localSheetId="82">'Ang Siew Kim-16.12.24'!$20:$20</definedName>
    <definedName name="_xlnm.Print_Titles" localSheetId="83">'Ang Siew Kim-24.11.25'!$19:$19</definedName>
    <definedName name="_xlnm.Print_Titles" localSheetId="84">'Angela Ak Langi'!$20:$20</definedName>
    <definedName name="_xlnm.Print_Titles" localSheetId="85">'Angela chai'!$21:$22</definedName>
    <definedName name="_xlnm.Print_Titles" localSheetId="78">'Angela Lah'!$20:$20</definedName>
    <definedName name="_xlnm.Print_Titles" localSheetId="79">'Angela Lah-07.10.25a'!$19:$19</definedName>
    <definedName name="_xlnm.Print_Titles" localSheetId="80">'Angela Lah-07.10.25b'!$19:$19</definedName>
    <definedName name="_xlnm.Print_Titles" localSheetId="86">'Angelin Fausta'!$19:$19</definedName>
    <definedName name="_xlnm.Print_Titles" localSheetId="87">Annie!$21:$22</definedName>
    <definedName name="_xlnm.Print_Titles" localSheetId="88">'Anthony ak mula'!$20:$21</definedName>
    <definedName name="_xlnm.Print_Titles" localSheetId="89">'Anthony tan'!$19:$19</definedName>
    <definedName name="_xlnm.Print_Titles" localSheetId="90">'Ariana Izwaniesya'!$19:$19</definedName>
    <definedName name="_xlnm.Print_Titles" localSheetId="91">'Arthur Ak Popie'!$20:$20</definedName>
    <definedName name="_xlnm.Print_Titles" localSheetId="92">Asfia!$22:$22</definedName>
    <definedName name="_xlnm.Print_Titles" localSheetId="93">Asrani!$21:$21</definedName>
    <definedName name="_xlnm.Print_Titles" localSheetId="95">'Awang Ahmad b awg moss'!$21:$22</definedName>
    <definedName name="_xlnm.Print_Titles" localSheetId="96">'Awang Fairuz'!$21:$21</definedName>
    <definedName name="_xlnm.Print_Titles" localSheetId="97">'Awang Junainie'!$21:$21</definedName>
    <definedName name="_xlnm.Print_Titles" localSheetId="98">'Awang Shahbudin - 15 Sept'!$18:$18</definedName>
    <definedName name="_xlnm.Print_Titles" localSheetId="99">'Awang Shahbudin - 26 Sept'!$17:$17</definedName>
    <definedName name="_xlnm.Print_Titles" localSheetId="100">'Awang Sopian'!$21:$21</definedName>
    <definedName name="_xlnm.Print_Titles" localSheetId="101">'Awang Sopian-13.06.24'!$20:$20</definedName>
    <definedName name="_xlnm.Print_Titles" localSheetId="94">'Awangku Mohd'!$21:$21</definedName>
    <definedName name="_xlnm.Print_Titles" localSheetId="102">'Azizur Rahim'!$20:$20</definedName>
    <definedName name="_xlnm.Print_Titles" localSheetId="104">'Azizur Rahim- 06.08.22'!$19:$19</definedName>
    <definedName name="_xlnm.Print_Titles" localSheetId="103">'Azizur Rahim- 28.03.22'!$21:$21</definedName>
    <definedName name="_xlnm.Print_Titles" localSheetId="106">'Azlan b Ali-01.07.25'!$19:$19</definedName>
    <definedName name="_xlnm.Print_Titles" localSheetId="105">'Azlan b Ali-04.07.24'!$21:$21</definedName>
    <definedName name="_xlnm.Print_Titles" localSheetId="116">'Azroul Nizam'!$20:$20</definedName>
    <definedName name="_xlnm.Print_Titles" localSheetId="107">'Azuan - 02.08.21'!$20:$20</definedName>
    <definedName name="_xlnm.Print_Titles" localSheetId="108">'Azuan 10.12.21'!$19:$19</definedName>
    <definedName name="_xlnm.Print_Titles" localSheetId="109">'Azuan-12.07.22'!$22:$22</definedName>
    <definedName name="_xlnm.Print_Titles" localSheetId="110">'Azuan-15.11.22'!$19:$19</definedName>
    <definedName name="_xlnm.Print_Titles" localSheetId="111">'Azura ak Beren'!$20:$20</definedName>
    <definedName name="_xlnm.Print_Titles" localSheetId="112">'Azura ak Beren-02.04.24'!$19:$19</definedName>
    <definedName name="_xlnm.Print_Titles" localSheetId="113">'Azura ak Beren-19.08.24'!$21:$21</definedName>
    <definedName name="_xlnm.Print_Titles" localSheetId="114">'Azura ak Beren-22.04.25'!$25:$25</definedName>
    <definedName name="_xlnm.Print_Titles" localSheetId="115">'Azura Zuraini'!$22:$22</definedName>
    <definedName name="_xlnm.Print_Titles" localSheetId="117">'Azwan Bin Rosli'!$20:$20</definedName>
    <definedName name="_xlnm.Print_Titles" localSheetId="118">Bazira!$21:$22</definedName>
    <definedName name="_xlnm.Print_Titles" localSheetId="119">Bennet!$20:$20</definedName>
    <definedName name="_xlnm.Print_Titles" localSheetId="120">Bical!$22:$22</definedName>
    <definedName name="_xlnm.Print_Titles" localSheetId="121">Bidin!$21:$21</definedName>
    <definedName name="_xlnm.Print_Titles" localSheetId="122">Biza!$20:$21</definedName>
    <definedName name="_xlnm.Print_Titles" localSheetId="123">'Bong Chong Sin'!$22:$22</definedName>
    <definedName name="_xlnm.Print_Titles" localSheetId="124">'Bryan Aldridge'!$16:$16</definedName>
    <definedName name="_xlnm.Print_Titles" localSheetId="125">'Bryan Elbine'!$20:$20</definedName>
    <definedName name="_xlnm.Print_Titles" localSheetId="126">'Bryan Elbine - 07.01.22'!$19:$19</definedName>
    <definedName name="_xlnm.Print_Titles" localSheetId="127">Busang!$22:$22</definedName>
    <definedName name="s" localSheetId="12">#REF!</definedName>
    <definedName name="s" localSheetId="24">#REF!</definedName>
    <definedName name="s" localSheetId="27">#REF!</definedName>
    <definedName name="s" localSheetId="32">#REF!</definedName>
    <definedName name="s" localSheetId="38">#REF!</definedName>
    <definedName name="s" localSheetId="39">#REF!</definedName>
    <definedName name="s" localSheetId="50">#REF!</definedName>
    <definedName name="s" localSheetId="55">#REF!</definedName>
    <definedName name="s" localSheetId="59">#REF!</definedName>
    <definedName name="s" localSheetId="64">#REF!</definedName>
    <definedName name="s" localSheetId="77">#REF!</definedName>
    <definedName name="s" localSheetId="83">#REF!</definedName>
    <definedName name="s" localSheetId="84">#REF!</definedName>
    <definedName name="s" localSheetId="78">#REF!</definedName>
    <definedName name="s" localSheetId="79">#REF!</definedName>
    <definedName name="s" localSheetId="80">#REF!</definedName>
    <definedName name="s" localSheetId="86">#REF!</definedName>
    <definedName name="s" localSheetId="90">#REF!</definedName>
    <definedName name="s" localSheetId="106">#REF!</definedName>
    <definedName name="s" localSheetId="116">#REF!</definedName>
    <definedName name="s">#REF!</definedName>
    <definedName name="t" localSheetId="12">#REF!</definedName>
    <definedName name="t" localSheetId="24">#REF!</definedName>
    <definedName name="t" localSheetId="27">#REF!</definedName>
    <definedName name="t" localSheetId="32">#REF!</definedName>
    <definedName name="t" localSheetId="38">#REF!</definedName>
    <definedName name="t" localSheetId="39">#REF!</definedName>
    <definedName name="t" localSheetId="50">#REF!</definedName>
    <definedName name="t" localSheetId="55">#REF!</definedName>
    <definedName name="t" localSheetId="59">#REF!</definedName>
    <definedName name="t" localSheetId="64">#REF!</definedName>
    <definedName name="t" localSheetId="77">#REF!</definedName>
    <definedName name="t" localSheetId="83">#REF!</definedName>
    <definedName name="t" localSheetId="84">#REF!</definedName>
    <definedName name="t" localSheetId="78">#REF!</definedName>
    <definedName name="t" localSheetId="79">#REF!</definedName>
    <definedName name="t" localSheetId="80">#REF!</definedName>
    <definedName name="t" localSheetId="86">#REF!</definedName>
    <definedName name="t" localSheetId="90">#REF!</definedName>
    <definedName name="t" localSheetId="106">#REF!</definedName>
    <definedName name="t" localSheetId="116">#REF!</definedName>
    <definedName name="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36" l="1" a="1"/>
  <c r="D20" i="136" s="1"/>
  <c r="D43" i="136" l="1"/>
  <c r="D39" i="136"/>
  <c r="D35" i="136"/>
  <c r="D31" i="136"/>
  <c r="D27" i="136"/>
  <c r="D23" i="136"/>
  <c r="D42" i="136"/>
  <c r="D38" i="136"/>
  <c r="D34" i="136"/>
  <c r="D30" i="136"/>
  <c r="D26" i="136"/>
  <c r="D22" i="136"/>
  <c r="D41" i="136"/>
  <c r="D37" i="136"/>
  <c r="D33" i="136"/>
  <c r="D29" i="136"/>
  <c r="D25" i="136"/>
  <c r="D21" i="136"/>
  <c r="D40" i="136"/>
  <c r="D36" i="136"/>
  <c r="D32" i="136"/>
  <c r="D28" i="136"/>
  <c r="D24" i="136"/>
  <c r="F48" i="136" l="1"/>
  <c r="E22" i="136"/>
  <c r="J22" i="136"/>
  <c r="E23" i="136" s="1"/>
  <c r="J23" i="136" s="1"/>
  <c r="E24" i="136" s="1"/>
  <c r="J24" i="136" s="1"/>
  <c r="E25" i="136" s="1"/>
  <c r="J25" i="136" s="1"/>
  <c r="E26" i="136" s="1"/>
  <c r="J26" i="136" s="1"/>
  <c r="E27" i="136" s="1"/>
  <c r="J27" i="136" s="1"/>
  <c r="E28" i="136" s="1"/>
  <c r="J28" i="136" s="1"/>
  <c r="E29" i="136" s="1"/>
  <c r="J29" i="136" s="1"/>
  <c r="E30" i="136" s="1"/>
  <c r="J30" i="136" s="1"/>
  <c r="E31" i="136" s="1"/>
  <c r="J31" i="136" s="1"/>
  <c r="E32" i="136" s="1"/>
  <c r="J32" i="136" s="1"/>
  <c r="E33" i="136" s="1"/>
  <c r="J33" i="136" s="1"/>
  <c r="E34" i="136" s="1"/>
  <c r="J34" i="136" s="1"/>
  <c r="E35" i="136" s="1"/>
  <c r="I22" i="136"/>
  <c r="I23" i="136"/>
  <c r="I24" i="136"/>
  <c r="I25" i="136"/>
  <c r="I26" i="136"/>
  <c r="I27" i="136"/>
  <c r="I28" i="136"/>
  <c r="I29" i="136"/>
  <c r="I30" i="136"/>
  <c r="I31" i="136"/>
  <c r="I32" i="136"/>
  <c r="I33" i="136"/>
  <c r="I34" i="136"/>
  <c r="I35" i="136"/>
  <c r="I36" i="136"/>
  <c r="I37" i="136"/>
  <c r="I38" i="136"/>
  <c r="I39" i="136"/>
  <c r="I40" i="136"/>
  <c r="I41" i="136"/>
  <c r="I42" i="136"/>
  <c r="I43" i="136"/>
  <c r="E17" i="136"/>
  <c r="K44" i="136" l="1"/>
  <c r="K46" i="136" s="1"/>
  <c r="H44" i="136"/>
  <c r="H46" i="136" s="1"/>
  <c r="G44" i="136"/>
  <c r="G46" i="136" s="1"/>
  <c r="F44" i="136"/>
  <c r="F46" i="136" s="1"/>
  <c r="I21" i="136"/>
  <c r="I20" i="136"/>
  <c r="C13" i="136"/>
  <c r="C15" i="136" s="1"/>
  <c r="F50" i="136" l="1"/>
  <c r="C17" i="136"/>
  <c r="E20" i="136"/>
  <c r="J20" i="136" s="1"/>
  <c r="E21" i="136" s="1"/>
  <c r="J21" i="136" s="1"/>
  <c r="D21" i="135" a="1"/>
  <c r="D21" i="135" s="1"/>
  <c r="J35" i="136" l="1"/>
  <c r="E36" i="136" s="1"/>
  <c r="D32" i="135"/>
  <c r="D28" i="135"/>
  <c r="D24" i="135"/>
  <c r="D31" i="135"/>
  <c r="D27" i="135"/>
  <c r="D23" i="135"/>
  <c r="D30" i="135"/>
  <c r="D26" i="135"/>
  <c r="D22" i="135"/>
  <c r="D29" i="135"/>
  <c r="D25" i="135"/>
  <c r="J36" i="136" l="1"/>
  <c r="E37" i="136" s="1"/>
  <c r="E18" i="135"/>
  <c r="K33" i="135"/>
  <c r="K35" i="135" s="1"/>
  <c r="H33" i="135"/>
  <c r="H35" i="135" s="1"/>
  <c r="G33" i="135"/>
  <c r="G35" i="135" s="1"/>
  <c r="F33" i="135"/>
  <c r="F35" i="135" s="1"/>
  <c r="I32" i="135"/>
  <c r="I31" i="135"/>
  <c r="I30" i="135"/>
  <c r="I29" i="135"/>
  <c r="I28" i="135"/>
  <c r="I27" i="135"/>
  <c r="I26" i="135"/>
  <c r="I25" i="135"/>
  <c r="I24" i="135"/>
  <c r="I23" i="135"/>
  <c r="I22" i="135"/>
  <c r="I21" i="135"/>
  <c r="C14" i="135"/>
  <c r="C16" i="135" s="1"/>
  <c r="J37" i="136" l="1"/>
  <c r="E38" i="136" s="1"/>
  <c r="J38" i="136" s="1"/>
  <c r="E39" i="136" s="1"/>
  <c r="J39" i="136" s="1"/>
  <c r="E40" i="136" s="1"/>
  <c r="J40" i="136" s="1"/>
  <c r="E41" i="136" s="1"/>
  <c r="J41" i="136" s="1"/>
  <c r="E42" i="136" s="1"/>
  <c r="J42" i="136" s="1"/>
  <c r="E43" i="136" s="1"/>
  <c r="J43" i="136" s="1"/>
  <c r="F37" i="135"/>
  <c r="F39" i="135" s="1"/>
  <c r="C18" i="135"/>
  <c r="E21" i="135"/>
  <c r="J21" i="135" s="1"/>
  <c r="E22" i="135" s="1"/>
  <c r="J22" i="135" s="1"/>
  <c r="E23" i="135" s="1"/>
  <c r="J23" i="135" s="1"/>
  <c r="E24" i="135" s="1"/>
  <c r="J24" i="135" s="1"/>
  <c r="E25" i="135" s="1"/>
  <c r="J25" i="135" s="1"/>
  <c r="E26" i="135" s="1"/>
  <c r="J26" i="135" s="1"/>
  <c r="E27" i="135" s="1"/>
  <c r="J27" i="135" s="1"/>
  <c r="E28" i="135" s="1"/>
  <c r="J28" i="135" s="1"/>
  <c r="E29" i="135" s="1"/>
  <c r="J29" i="135" s="1"/>
  <c r="E30" i="135" s="1"/>
  <c r="J30" i="135" s="1"/>
  <c r="E31" i="135" s="1"/>
  <c r="J31" i="135" s="1"/>
  <c r="E32" i="135" s="1"/>
  <c r="J32" i="135" s="1"/>
  <c r="D21" i="134" a="1"/>
  <c r="D21" i="134" s="1"/>
  <c r="D44" i="134" l="1"/>
  <c r="D40" i="134"/>
  <c r="D36" i="134"/>
  <c r="D32" i="134"/>
  <c r="D28" i="134"/>
  <c r="D24" i="134"/>
  <c r="D43" i="134"/>
  <c r="D39" i="134"/>
  <c r="D35" i="134"/>
  <c r="D31" i="134"/>
  <c r="D27" i="134"/>
  <c r="D23" i="134"/>
  <c r="D42" i="134"/>
  <c r="D38" i="134"/>
  <c r="D34" i="134"/>
  <c r="D30" i="134"/>
  <c r="D26" i="134"/>
  <c r="D22" i="134"/>
  <c r="D41" i="134"/>
  <c r="D37" i="134"/>
  <c r="D33" i="134"/>
  <c r="D29" i="134"/>
  <c r="D25" i="134"/>
  <c r="K45" i="134"/>
  <c r="K47" i="134" s="1"/>
  <c r="H45" i="134"/>
  <c r="H47" i="134" s="1"/>
  <c r="G45" i="134"/>
  <c r="G47" i="134" s="1"/>
  <c r="F45" i="134"/>
  <c r="F47" i="134" s="1"/>
  <c r="F49" i="134" s="1"/>
  <c r="F51" i="134" s="1"/>
  <c r="I44" i="134"/>
  <c r="I43" i="134"/>
  <c r="I42" i="134"/>
  <c r="I41" i="134"/>
  <c r="I40" i="134"/>
  <c r="I39" i="134"/>
  <c r="I38" i="134"/>
  <c r="I37" i="134"/>
  <c r="I36" i="134"/>
  <c r="I35" i="134"/>
  <c r="I34" i="134"/>
  <c r="I33" i="134"/>
  <c r="I32" i="134"/>
  <c r="I31" i="134"/>
  <c r="I30" i="134"/>
  <c r="I29" i="134"/>
  <c r="I28" i="134"/>
  <c r="I27" i="134"/>
  <c r="I26" i="134"/>
  <c r="I25" i="134"/>
  <c r="I24" i="134"/>
  <c r="I23" i="134"/>
  <c r="I22" i="134"/>
  <c r="L21" i="134"/>
  <c r="L22" i="134" s="1"/>
  <c r="L23" i="134" s="1"/>
  <c r="L24" i="134" s="1"/>
  <c r="L25" i="134" s="1"/>
  <c r="L26" i="134" s="1"/>
  <c r="L27" i="134" s="1"/>
  <c r="L28" i="134" s="1"/>
  <c r="L29" i="134" s="1"/>
  <c r="L30" i="134" s="1"/>
  <c r="L31" i="134" s="1"/>
  <c r="L32" i="134" s="1"/>
  <c r="L33" i="134" s="1"/>
  <c r="L34" i="134" s="1"/>
  <c r="L35" i="134" s="1"/>
  <c r="L36" i="134" s="1"/>
  <c r="L37" i="134" s="1"/>
  <c r="L38" i="134" s="1"/>
  <c r="L39" i="134" s="1"/>
  <c r="L40" i="134" s="1"/>
  <c r="L41" i="134" s="1"/>
  <c r="L42" i="134" s="1"/>
  <c r="L43" i="134" s="1"/>
  <c r="L44" i="134" s="1"/>
  <c r="I21" i="134"/>
  <c r="C13" i="134"/>
  <c r="C15" i="134" s="1"/>
  <c r="C17" i="134" l="1"/>
  <c r="E17" i="134" s="1"/>
  <c r="E21" i="134"/>
  <c r="J21" i="134" s="1"/>
  <c r="E22" i="134" s="1"/>
  <c r="J22" i="134" s="1"/>
  <c r="E23" i="134" s="1"/>
  <c r="J23" i="134" s="1"/>
  <c r="E24" i="134" s="1"/>
  <c r="J24" i="134" s="1"/>
  <c r="E25" i="134" s="1"/>
  <c r="J25" i="134" s="1"/>
  <c r="E26" i="134" s="1"/>
  <c r="J26" i="134" s="1"/>
  <c r="E27" i="134" s="1"/>
  <c r="J27" i="134" s="1"/>
  <c r="E28" i="134" s="1"/>
  <c r="J28" i="134" s="1"/>
  <c r="E29" i="134" s="1"/>
  <c r="J29" i="134" s="1"/>
  <c r="E30" i="134" s="1"/>
  <c r="J30" i="134" s="1"/>
  <c r="E31" i="134" s="1"/>
  <c r="J31" i="134" s="1"/>
  <c r="E32" i="134" s="1"/>
  <c r="J32" i="134" s="1"/>
  <c r="E33" i="134" s="1"/>
  <c r="J33" i="134" s="1"/>
  <c r="E34" i="134" s="1"/>
  <c r="J34" i="134" s="1"/>
  <c r="E35" i="134" s="1"/>
  <c r="J35" i="134" s="1"/>
  <c r="E36" i="134" s="1"/>
  <c r="J36" i="134" s="1"/>
  <c r="E37" i="134" s="1"/>
  <c r="J37" i="134" s="1"/>
  <c r="E38" i="134" s="1"/>
  <c r="J38" i="134" s="1"/>
  <c r="E39" i="134" s="1"/>
  <c r="J39" i="134" s="1"/>
  <c r="E40" i="134" s="1"/>
  <c r="J40" i="134" s="1"/>
  <c r="E41" i="134" s="1"/>
  <c r="J41" i="134" s="1"/>
  <c r="E42" i="134" s="1"/>
  <c r="J42" i="134" s="1"/>
  <c r="E43" i="134" s="1"/>
  <c r="J43" i="134" s="1"/>
  <c r="E44" i="134" s="1"/>
  <c r="J44" i="134" s="1"/>
  <c r="K68" i="134" l="1"/>
  <c r="K70" i="134" s="1"/>
  <c r="H68" i="134"/>
  <c r="H70" i="134" s="1"/>
  <c r="G68" i="134"/>
  <c r="G70" i="134" s="1"/>
  <c r="F68" i="134"/>
  <c r="F70" i="134" s="1"/>
  <c r="I67" i="134"/>
  <c r="I66" i="134"/>
  <c r="I65" i="134"/>
  <c r="I64" i="134"/>
  <c r="I63" i="134"/>
  <c r="I62" i="134"/>
  <c r="I61" i="134"/>
  <c r="I60" i="134"/>
  <c r="I59" i="134"/>
  <c r="F72" i="134" l="1"/>
  <c r="F74" i="134" s="1"/>
  <c r="E59" i="134"/>
  <c r="J59" i="134" s="1"/>
  <c r="E60" i="134" s="1"/>
  <c r="J60" i="134" s="1"/>
  <c r="E61" i="134" s="1"/>
  <c r="J61" i="134" s="1"/>
  <c r="E62" i="134" s="1"/>
  <c r="J62" i="134" s="1"/>
  <c r="E63" i="134" s="1"/>
  <c r="J63" i="134" s="1"/>
  <c r="E64" i="134" s="1"/>
  <c r="J64" i="134" s="1"/>
  <c r="E65" i="134" s="1"/>
  <c r="J65" i="134" s="1"/>
  <c r="E66" i="134" s="1"/>
  <c r="J66" i="134" s="1"/>
  <c r="E67" i="134" s="1"/>
  <c r="J67" i="134" s="1"/>
  <c r="D23" i="133" a="1"/>
  <c r="D23" i="133" s="1"/>
  <c r="E26" i="133"/>
  <c r="J26" i="133"/>
  <c r="E27" i="133" s="1"/>
  <c r="J27" i="133" s="1"/>
  <c r="E28" i="133" s="1"/>
  <c r="J28" i="133" s="1"/>
  <c r="E29" i="133" s="1"/>
  <c r="J29" i="133" s="1"/>
  <c r="E30" i="133" s="1"/>
  <c r="J30" i="133" s="1"/>
  <c r="E31" i="133" s="1"/>
  <c r="J31" i="133" s="1"/>
  <c r="E32" i="133" s="1"/>
  <c r="J32" i="133" s="1"/>
  <c r="E33" i="133" s="1"/>
  <c r="J33" i="133" s="1"/>
  <c r="E34" i="133" s="1"/>
  <c r="J34" i="133" s="1"/>
  <c r="E35" i="133" s="1"/>
  <c r="J35" i="133" s="1"/>
  <c r="E36" i="133" s="1"/>
  <c r="J36" i="133" s="1"/>
  <c r="E37" i="133" s="1"/>
  <c r="J37" i="133" s="1"/>
  <c r="E38" i="133" s="1"/>
  <c r="J38" i="133" s="1"/>
  <c r="I25" i="133"/>
  <c r="I26" i="133"/>
  <c r="I27" i="133"/>
  <c r="I28" i="133"/>
  <c r="I29" i="133"/>
  <c r="I30" i="133"/>
  <c r="I31" i="133"/>
  <c r="I32" i="133"/>
  <c r="I33" i="133"/>
  <c r="I34" i="133"/>
  <c r="I35" i="133"/>
  <c r="I36" i="133"/>
  <c r="I37" i="133"/>
  <c r="I38" i="133"/>
  <c r="I39" i="133"/>
  <c r="I40" i="133"/>
  <c r="I41" i="133"/>
  <c r="I42" i="133"/>
  <c r="I43" i="133"/>
  <c r="I44" i="133"/>
  <c r="I45" i="133"/>
  <c r="I46" i="133"/>
  <c r="E20" i="133"/>
  <c r="C16" i="133"/>
  <c r="C14" i="133"/>
  <c r="K47" i="133"/>
  <c r="K49" i="133" s="1"/>
  <c r="H47" i="133"/>
  <c r="H49" i="133" s="1"/>
  <c r="G47" i="133"/>
  <c r="G49" i="133" s="1"/>
  <c r="F47" i="133"/>
  <c r="F49" i="133" s="1"/>
  <c r="I24" i="133"/>
  <c r="I23" i="133"/>
  <c r="D46" i="133" l="1"/>
  <c r="D38" i="133"/>
  <c r="D34" i="133"/>
  <c r="D30" i="133"/>
  <c r="D45" i="133"/>
  <c r="D37" i="133"/>
  <c r="D29" i="133"/>
  <c r="D44" i="133"/>
  <c r="D40" i="133"/>
  <c r="D36" i="133"/>
  <c r="D32" i="133"/>
  <c r="D28" i="133"/>
  <c r="D24" i="133"/>
  <c r="D42" i="133"/>
  <c r="D26" i="133"/>
  <c r="D41" i="133"/>
  <c r="D33" i="133"/>
  <c r="D25" i="133"/>
  <c r="D43" i="133"/>
  <c r="D39" i="133"/>
  <c r="D35" i="133"/>
  <c r="D31" i="133"/>
  <c r="D27" i="133"/>
  <c r="F51" i="133"/>
  <c r="F53" i="133" s="1"/>
  <c r="C18" i="133"/>
  <c r="C20" i="133"/>
  <c r="E23" i="133"/>
  <c r="J23" i="133" s="1"/>
  <c r="E24" i="133" s="1"/>
  <c r="J24" i="133" s="1"/>
  <c r="E25" i="133" s="1"/>
  <c r="J25" i="133" s="1"/>
  <c r="E39" i="133" s="1"/>
  <c r="D20" i="132" a="1"/>
  <c r="D20" i="132" s="1"/>
  <c r="K32" i="132"/>
  <c r="K34" i="132" s="1"/>
  <c r="H32" i="132"/>
  <c r="H34" i="132" s="1"/>
  <c r="G32" i="132"/>
  <c r="G34" i="132" s="1"/>
  <c r="F32" i="132"/>
  <c r="F34" i="132" s="1"/>
  <c r="I31" i="132"/>
  <c r="I30" i="132"/>
  <c r="I29" i="132"/>
  <c r="I28" i="132"/>
  <c r="I27" i="132"/>
  <c r="I26" i="132"/>
  <c r="I25" i="132"/>
  <c r="I24" i="132"/>
  <c r="I23" i="132"/>
  <c r="I22" i="132"/>
  <c r="I21" i="132"/>
  <c r="L20" i="132"/>
  <c r="L21" i="132" s="1"/>
  <c r="L22" i="132" s="1"/>
  <c r="L23" i="132" s="1"/>
  <c r="L24" i="132" s="1"/>
  <c r="L25" i="132" s="1"/>
  <c r="L26" i="132" s="1"/>
  <c r="L27" i="132" s="1"/>
  <c r="L28" i="132" s="1"/>
  <c r="L29" i="132" s="1"/>
  <c r="L30" i="132" s="1"/>
  <c r="L31" i="132" s="1"/>
  <c r="I20" i="132"/>
  <c r="C13" i="132"/>
  <c r="C15" i="132" s="1"/>
  <c r="E20" i="132" s="1"/>
  <c r="J20" i="132" s="1"/>
  <c r="E21" i="132" s="1"/>
  <c r="J21" i="132" s="1"/>
  <c r="E22" i="132" s="1"/>
  <c r="J22" i="132" s="1"/>
  <c r="E23" i="132" s="1"/>
  <c r="J23" i="132" s="1"/>
  <c r="E24" i="132" s="1"/>
  <c r="J24" i="132" s="1"/>
  <c r="E25" i="132" s="1"/>
  <c r="J25" i="132" s="1"/>
  <c r="E26" i="132" s="1"/>
  <c r="J26" i="132" s="1"/>
  <c r="E27" i="132" s="1"/>
  <c r="J27" i="132" s="1"/>
  <c r="E28" i="132" s="1"/>
  <c r="J28" i="132" s="1"/>
  <c r="E29" i="132" s="1"/>
  <c r="J29" i="132" s="1"/>
  <c r="E30" i="132" s="1"/>
  <c r="J30" i="132" s="1"/>
  <c r="E31" i="132" s="1"/>
  <c r="J31" i="132" s="1"/>
  <c r="J39" i="133" l="1"/>
  <c r="E40" i="133" s="1"/>
  <c r="J40" i="133" s="1"/>
  <c r="E41" i="133" s="1"/>
  <c r="J41" i="133" s="1"/>
  <c r="E42" i="133" s="1"/>
  <c r="J42" i="133" s="1"/>
  <c r="E43" i="133" s="1"/>
  <c r="J43" i="133" s="1"/>
  <c r="E44" i="133" s="1"/>
  <c r="J44" i="133" s="1"/>
  <c r="E45" i="133" s="1"/>
  <c r="J45" i="133" s="1"/>
  <c r="E46" i="133" s="1"/>
  <c r="J46" i="133" s="1"/>
  <c r="D31" i="132"/>
  <c r="D27" i="132"/>
  <c r="D23" i="132"/>
  <c r="D26" i="132"/>
  <c r="D21" i="132"/>
  <c r="D30" i="132"/>
  <c r="D22" i="132"/>
  <c r="D29" i="132"/>
  <c r="D25" i="132"/>
  <c r="D28" i="132"/>
  <c r="D24" i="132"/>
  <c r="F36" i="132"/>
  <c r="F38" i="132" s="1"/>
  <c r="C17" i="132"/>
  <c r="E17" i="132" s="1"/>
  <c r="G66" i="107"/>
  <c r="H66" i="107"/>
  <c r="I66" i="107"/>
  <c r="J66" i="107"/>
  <c r="F66" i="107"/>
  <c r="D20" i="131" l="1" a="1"/>
  <c r="D20" i="131" s="1"/>
  <c r="D51" i="131" l="1"/>
  <c r="D43" i="131"/>
  <c r="D35" i="131"/>
  <c r="D23" i="131"/>
  <c r="D54" i="131"/>
  <c r="D46" i="131"/>
  <c r="D38" i="131"/>
  <c r="D30" i="131"/>
  <c r="D22" i="131"/>
  <c r="D53" i="131"/>
  <c r="D49" i="131"/>
  <c r="D45" i="131"/>
  <c r="D41" i="131"/>
  <c r="D37" i="131"/>
  <c r="D33" i="131"/>
  <c r="D29" i="131"/>
  <c r="D25" i="131"/>
  <c r="D21" i="131"/>
  <c r="D55" i="131"/>
  <c r="D47" i="131"/>
  <c r="D39" i="131"/>
  <c r="D31" i="131"/>
  <c r="D27" i="131"/>
  <c r="D50" i="131"/>
  <c r="D42" i="131"/>
  <c r="D34" i="131"/>
  <c r="D26" i="131"/>
  <c r="D52" i="131"/>
  <c r="D48" i="131"/>
  <c r="D44" i="131"/>
  <c r="D40" i="131"/>
  <c r="D36" i="131"/>
  <c r="D32" i="131"/>
  <c r="D28" i="131"/>
  <c r="D24" i="131"/>
  <c r="C13" i="131"/>
  <c r="I28" i="131"/>
  <c r="I29" i="131"/>
  <c r="I30" i="131"/>
  <c r="I31" i="131"/>
  <c r="I32" i="131"/>
  <c r="I33" i="131"/>
  <c r="I34" i="131"/>
  <c r="I35" i="131"/>
  <c r="I36" i="131"/>
  <c r="I37" i="131"/>
  <c r="I38" i="131"/>
  <c r="I39" i="131"/>
  <c r="I40" i="131"/>
  <c r="I41" i="131"/>
  <c r="I42" i="131"/>
  <c r="I43" i="131"/>
  <c r="I44" i="131"/>
  <c r="I45" i="131"/>
  <c r="I46" i="131"/>
  <c r="I47" i="131"/>
  <c r="I48" i="131"/>
  <c r="I49" i="131"/>
  <c r="I50" i="131"/>
  <c r="I51" i="131"/>
  <c r="I52" i="131"/>
  <c r="I53" i="131"/>
  <c r="I54" i="131"/>
  <c r="I55" i="131"/>
  <c r="H56" i="131"/>
  <c r="I22" i="131"/>
  <c r="I23" i="131"/>
  <c r="I24" i="131"/>
  <c r="I25" i="131"/>
  <c r="I26" i="131"/>
  <c r="I27" i="131"/>
  <c r="K56" i="131" l="1"/>
  <c r="K58" i="131" s="1"/>
  <c r="H58" i="131"/>
  <c r="G56" i="131"/>
  <c r="G58" i="131" s="1"/>
  <c r="F56" i="131"/>
  <c r="F58" i="131" s="1"/>
  <c r="I21" i="131"/>
  <c r="I20" i="131"/>
  <c r="C15" i="131"/>
  <c r="F60" i="131" l="1"/>
  <c r="F62" i="131" s="1"/>
  <c r="C17" i="131"/>
  <c r="E17" i="131" s="1"/>
  <c r="E20" i="131"/>
  <c r="J20" i="131" s="1"/>
  <c r="E21" i="131" s="1"/>
  <c r="J21" i="131" s="1"/>
  <c r="E22" i="131" s="1"/>
  <c r="J22" i="131" s="1"/>
  <c r="E23" i="131" s="1"/>
  <c r="J23" i="131" s="1"/>
  <c r="E24" i="131" s="1"/>
  <c r="J24" i="131" s="1"/>
  <c r="E25" i="131" s="1"/>
  <c r="J25" i="131" s="1"/>
  <c r="E26" i="131" s="1"/>
  <c r="J26" i="131" s="1"/>
  <c r="E27" i="131" s="1"/>
  <c r="J27" i="131" s="1"/>
  <c r="E28" i="131" s="1"/>
  <c r="J28" i="131" s="1"/>
  <c r="E29" i="131" s="1"/>
  <c r="J29" i="131" s="1"/>
  <c r="E30" i="131" s="1"/>
  <c r="J30" i="131" s="1"/>
  <c r="E31" i="131" s="1"/>
  <c r="J31" i="131" s="1"/>
  <c r="E32" i="131" s="1"/>
  <c r="J32" i="131" s="1"/>
  <c r="E33" i="131" s="1"/>
  <c r="J33" i="131" s="1"/>
  <c r="E34" i="131" s="1"/>
  <c r="J34" i="131" s="1"/>
  <c r="E35" i="131" s="1"/>
  <c r="J35" i="131" s="1"/>
  <c r="E36" i="131" s="1"/>
  <c r="J36" i="131" s="1"/>
  <c r="E37" i="131" s="1"/>
  <c r="J37" i="131" s="1"/>
  <c r="E38" i="131" s="1"/>
  <c r="J38" i="131" s="1"/>
  <c r="E39" i="131" s="1"/>
  <c r="J39" i="131" s="1"/>
  <c r="E40" i="131" s="1"/>
  <c r="J40" i="131" s="1"/>
  <c r="E41" i="131" s="1"/>
  <c r="J41" i="131" s="1"/>
  <c r="E42" i="131" s="1"/>
  <c r="J42" i="131" s="1"/>
  <c r="E43" i="131" s="1"/>
  <c r="J43" i="131" s="1"/>
  <c r="E44" i="131" s="1"/>
  <c r="J44" i="131" s="1"/>
  <c r="E45" i="131" s="1"/>
  <c r="J45" i="131" s="1"/>
  <c r="E46" i="131" s="1"/>
  <c r="J46" i="131" s="1"/>
  <c r="E47" i="131" s="1"/>
  <c r="J47" i="131" s="1"/>
  <c r="E48" i="131" s="1"/>
  <c r="J48" i="131" s="1"/>
  <c r="E49" i="131" s="1"/>
  <c r="J49" i="131" s="1"/>
  <c r="E50" i="131" s="1"/>
  <c r="J50" i="131" s="1"/>
  <c r="E51" i="131" s="1"/>
  <c r="J51" i="131" s="1"/>
  <c r="E52" i="131" s="1"/>
  <c r="J52" i="131" s="1"/>
  <c r="E53" i="131" s="1"/>
  <c r="J53" i="131" s="1"/>
  <c r="E54" i="131" s="1"/>
  <c r="J54" i="131" s="1"/>
  <c r="E55" i="131" s="1"/>
  <c r="J55" i="131" s="1"/>
  <c r="D20" i="130" a="1"/>
  <c r="D20" i="130" s="1"/>
  <c r="C13" i="130"/>
  <c r="C15" i="130" s="1"/>
  <c r="K32" i="130"/>
  <c r="K34" i="130" s="1"/>
  <c r="H32" i="130"/>
  <c r="H34" i="130" s="1"/>
  <c r="G32" i="130"/>
  <c r="G34" i="130" s="1"/>
  <c r="F32" i="130"/>
  <c r="F34" i="130" s="1"/>
  <c r="I31" i="130"/>
  <c r="I30" i="130"/>
  <c r="I29" i="130"/>
  <c r="I28" i="130"/>
  <c r="I27" i="130"/>
  <c r="I26" i="130"/>
  <c r="I25" i="130"/>
  <c r="I24" i="130"/>
  <c r="I23" i="130"/>
  <c r="I22" i="130"/>
  <c r="I21" i="130"/>
  <c r="I20" i="130"/>
  <c r="D31" i="130" l="1"/>
  <c r="D23" i="130"/>
  <c r="D30" i="130"/>
  <c r="D22" i="130"/>
  <c r="D29" i="130"/>
  <c r="D25" i="130"/>
  <c r="D21" i="130"/>
  <c r="D27" i="130"/>
  <c r="D26" i="130"/>
  <c r="D28" i="130"/>
  <c r="D24" i="130"/>
  <c r="F36" i="130"/>
  <c r="F38" i="130" s="1"/>
  <c r="E20" i="130"/>
  <c r="J20" i="130" s="1"/>
  <c r="E21" i="130" s="1"/>
  <c r="J21" i="130" s="1"/>
  <c r="E22" i="130" s="1"/>
  <c r="J22" i="130" s="1"/>
  <c r="E23" i="130" s="1"/>
  <c r="J23" i="130" s="1"/>
  <c r="E24" i="130" s="1"/>
  <c r="J24" i="130" s="1"/>
  <c r="E25" i="130" s="1"/>
  <c r="J25" i="130" s="1"/>
  <c r="E26" i="130" s="1"/>
  <c r="J26" i="130" s="1"/>
  <c r="E27" i="130" s="1"/>
  <c r="J27" i="130" s="1"/>
  <c r="E28" i="130" s="1"/>
  <c r="J28" i="130" s="1"/>
  <c r="E29" i="130" s="1"/>
  <c r="J29" i="130" s="1"/>
  <c r="E30" i="130" s="1"/>
  <c r="J30" i="130" s="1"/>
  <c r="E31" i="130" s="1"/>
  <c r="J31" i="130" s="1"/>
  <c r="C17" i="130"/>
  <c r="E17" i="130" s="1"/>
  <c r="D22" i="129" a="1"/>
  <c r="D22" i="129" s="1"/>
  <c r="D33" i="129" l="1"/>
  <c r="D57" i="129"/>
  <c r="D53" i="129"/>
  <c r="D49" i="129"/>
  <c r="D45" i="129"/>
  <c r="D41" i="129"/>
  <c r="D37" i="129"/>
  <c r="D29" i="129"/>
  <c r="D25" i="129"/>
  <c r="D56" i="129"/>
  <c r="D52" i="129"/>
  <c r="D48" i="129"/>
  <c r="D44" i="129"/>
  <c r="D40" i="129"/>
  <c r="D36" i="129"/>
  <c r="D32" i="129"/>
  <c r="D28" i="129"/>
  <c r="D24" i="129"/>
  <c r="D55" i="129"/>
  <c r="D51" i="129"/>
  <c r="D47" i="129"/>
  <c r="D43" i="129"/>
  <c r="D39" i="129"/>
  <c r="D35" i="129"/>
  <c r="D31" i="129"/>
  <c r="D27" i="129"/>
  <c r="D23" i="129"/>
  <c r="D54" i="129"/>
  <c r="D50" i="129"/>
  <c r="D46" i="129"/>
  <c r="D42" i="129"/>
  <c r="D38" i="129"/>
  <c r="D34" i="129"/>
  <c r="D30" i="129"/>
  <c r="D26" i="129"/>
  <c r="F62" i="129" l="1"/>
  <c r="E25" i="129" l="1"/>
  <c r="J25" i="129"/>
  <c r="E26" i="129" s="1"/>
  <c r="J26" i="129" s="1"/>
  <c r="E27" i="129" s="1"/>
  <c r="J27" i="129" s="1"/>
  <c r="E28" i="129" s="1"/>
  <c r="J28" i="129" s="1"/>
  <c r="E29" i="129" s="1"/>
  <c r="J29" i="129" s="1"/>
  <c r="E30" i="129" s="1"/>
  <c r="J30" i="129" s="1"/>
  <c r="E31" i="129" s="1"/>
  <c r="J31" i="129" s="1"/>
  <c r="E32" i="129" s="1"/>
  <c r="J32" i="129" s="1"/>
  <c r="E33" i="129" s="1"/>
  <c r="J33" i="129" s="1"/>
  <c r="E34" i="129" s="1"/>
  <c r="J34" i="129" s="1"/>
  <c r="E35" i="129" s="1"/>
  <c r="J35" i="129" s="1"/>
  <c r="E36" i="129" s="1"/>
  <c r="J36" i="129" s="1"/>
  <c r="E37" i="129" s="1"/>
  <c r="J37" i="129" s="1"/>
  <c r="E38" i="129" s="1"/>
  <c r="J38" i="129" s="1"/>
  <c r="E39" i="129" s="1"/>
  <c r="J39" i="129" s="1"/>
  <c r="E40" i="129" s="1"/>
  <c r="J40" i="129" s="1"/>
  <c r="E41" i="129" s="1"/>
  <c r="J41" i="129" s="1"/>
  <c r="E42" i="129" s="1"/>
  <c r="J42" i="129" s="1"/>
  <c r="E43" i="129" s="1"/>
  <c r="J43" i="129" s="1"/>
  <c r="E44" i="129" s="1"/>
  <c r="J44" i="129" s="1"/>
  <c r="E45" i="129" s="1"/>
  <c r="J45" i="129" s="1"/>
  <c r="E46" i="129" s="1"/>
  <c r="J46" i="129" s="1"/>
  <c r="E47" i="129" s="1"/>
  <c r="J47" i="129" s="1"/>
  <c r="E48" i="129" s="1"/>
  <c r="J48" i="129" s="1"/>
  <c r="E49" i="129" s="1"/>
  <c r="J49" i="129" s="1"/>
  <c r="E50" i="129" s="1"/>
  <c r="L25" i="129"/>
  <c r="L26" i="129"/>
  <c r="L27" i="129" s="1"/>
  <c r="L28" i="129" s="1"/>
  <c r="L29" i="129" s="1"/>
  <c r="L30" i="129" s="1"/>
  <c r="L31" i="129" s="1"/>
  <c r="L32" i="129" s="1"/>
  <c r="L33" i="129" s="1"/>
  <c r="L34" i="129" s="1"/>
  <c r="L35" i="129" s="1"/>
  <c r="L36" i="129" s="1"/>
  <c r="L37" i="129" s="1"/>
  <c r="L38" i="129" s="1"/>
  <c r="L39" i="129" s="1"/>
  <c r="L40" i="129" s="1"/>
  <c r="L41" i="129" s="1"/>
  <c r="L42" i="129" s="1"/>
  <c r="L43" i="129" s="1"/>
  <c r="L44" i="129" s="1"/>
  <c r="L45" i="129" s="1"/>
  <c r="L46" i="129" s="1"/>
  <c r="L47" i="129" s="1"/>
  <c r="L48" i="129" s="1"/>
  <c r="L49" i="129" s="1"/>
  <c r="L50" i="129" s="1"/>
  <c r="I24" i="129"/>
  <c r="I25" i="129"/>
  <c r="I26" i="129"/>
  <c r="I27" i="129"/>
  <c r="I28" i="129"/>
  <c r="I29" i="129"/>
  <c r="I30" i="129"/>
  <c r="I31" i="129"/>
  <c r="I32" i="129"/>
  <c r="I33" i="129"/>
  <c r="I34" i="129"/>
  <c r="I35" i="129"/>
  <c r="I36" i="129"/>
  <c r="I37" i="129"/>
  <c r="I38" i="129"/>
  <c r="I39" i="129"/>
  <c r="I40" i="129"/>
  <c r="I41" i="129"/>
  <c r="I42" i="129"/>
  <c r="I43" i="129"/>
  <c r="I44" i="129"/>
  <c r="I45" i="129"/>
  <c r="I46" i="129"/>
  <c r="I47" i="129"/>
  <c r="I48" i="129"/>
  <c r="I49" i="129"/>
  <c r="I50" i="129"/>
  <c r="I51" i="129"/>
  <c r="I52" i="129"/>
  <c r="I53" i="129"/>
  <c r="I54" i="129"/>
  <c r="I55" i="129"/>
  <c r="I56" i="129"/>
  <c r="I57" i="129"/>
  <c r="E19" i="129"/>
  <c r="C15" i="129"/>
  <c r="C13" i="129"/>
  <c r="C17" i="129" s="1"/>
  <c r="K58" i="129"/>
  <c r="K60" i="129" s="1"/>
  <c r="H58" i="129"/>
  <c r="H60" i="129" s="1"/>
  <c r="G58" i="129"/>
  <c r="G60" i="129" s="1"/>
  <c r="F58" i="129"/>
  <c r="F60" i="129" s="1"/>
  <c r="I23" i="129"/>
  <c r="L22" i="129"/>
  <c r="L23" i="129" s="1"/>
  <c r="L24" i="129" s="1"/>
  <c r="I22" i="129"/>
  <c r="L51" i="129" l="1"/>
  <c r="L52" i="129" s="1"/>
  <c r="L53" i="129" s="1"/>
  <c r="L54" i="129" s="1"/>
  <c r="L55" i="129" s="1"/>
  <c r="L56" i="129" s="1"/>
  <c r="L57" i="129" s="1"/>
  <c r="F64" i="129"/>
  <c r="C19" i="129"/>
  <c r="E22" i="129"/>
  <c r="J22" i="129" s="1"/>
  <c r="E23" i="129" s="1"/>
  <c r="J23" i="129" s="1"/>
  <c r="E24" i="129" s="1"/>
  <c r="J24" i="129" s="1"/>
  <c r="F58" i="19"/>
  <c r="J50" i="129" l="1"/>
  <c r="E51" i="129" s="1"/>
  <c r="J51" i="129" s="1"/>
  <c r="E52" i="129" s="1"/>
  <c r="J52" i="129" s="1"/>
  <c r="E53" i="129" s="1"/>
  <c r="J53" i="129" s="1"/>
  <c r="E54" i="129" s="1"/>
  <c r="J54" i="129" s="1"/>
  <c r="E55" i="129" s="1"/>
  <c r="J55" i="129" s="1"/>
  <c r="E56" i="129" s="1"/>
  <c r="J56" i="129" s="1"/>
  <c r="E57" i="129" s="1"/>
  <c r="J57" i="129" s="1"/>
  <c r="D20" i="128" a="1"/>
  <c r="D20" i="128" s="1"/>
  <c r="D20" i="127" a="1"/>
  <c r="D20" i="127" s="1"/>
  <c r="D24" i="128" l="1"/>
  <c r="D23" i="128"/>
  <c r="D30" i="128"/>
  <c r="D26" i="128"/>
  <c r="D22" i="128"/>
  <c r="D28" i="128"/>
  <c r="D31" i="128"/>
  <c r="D27" i="128"/>
  <c r="D29" i="128"/>
  <c r="D25" i="128"/>
  <c r="D21" i="128"/>
  <c r="D43" i="127"/>
  <c r="D35" i="127"/>
  <c r="D23" i="127"/>
  <c r="D42" i="127"/>
  <c r="D34" i="127"/>
  <c r="D26" i="127"/>
  <c r="D41" i="127"/>
  <c r="D25" i="127"/>
  <c r="D39" i="127"/>
  <c r="D31" i="127"/>
  <c r="D27" i="127"/>
  <c r="D38" i="127"/>
  <c r="D30" i="127"/>
  <c r="D22" i="127"/>
  <c r="D37" i="127"/>
  <c r="D33" i="127"/>
  <c r="D29" i="127"/>
  <c r="D21" i="127"/>
  <c r="D40" i="127"/>
  <c r="D36" i="127"/>
  <c r="D32" i="127"/>
  <c r="D28" i="127"/>
  <c r="D24" i="127"/>
  <c r="E17" i="128" l="1"/>
  <c r="E24" i="127"/>
  <c r="J24" i="127"/>
  <c r="E25" i="127" s="1"/>
  <c r="J25" i="127" s="1"/>
  <c r="E26" i="127" s="1"/>
  <c r="J26" i="127" s="1"/>
  <c r="E27" i="127" s="1"/>
  <c r="J27" i="127" s="1"/>
  <c r="E28" i="127" s="1"/>
  <c r="J28" i="127" s="1"/>
  <c r="E29" i="127" s="1"/>
  <c r="J29" i="127" s="1"/>
  <c r="E30" i="127" s="1"/>
  <c r="J30" i="127" s="1"/>
  <c r="E31" i="127" s="1"/>
  <c r="J31" i="127" s="1"/>
  <c r="E32" i="127" s="1"/>
  <c r="J32" i="127" s="1"/>
  <c r="E33" i="127" s="1"/>
  <c r="J33" i="127" s="1"/>
  <c r="E34" i="127" s="1"/>
  <c r="J34" i="127" s="1"/>
  <c r="E35" i="127" s="1"/>
  <c r="J35" i="127" s="1"/>
  <c r="E36" i="127" s="1"/>
  <c r="J36" i="127" s="1"/>
  <c r="E37" i="127" s="1"/>
  <c r="L24" i="127"/>
  <c r="L25" i="127"/>
  <c r="L26" i="127" s="1"/>
  <c r="L27" i="127" s="1"/>
  <c r="L28" i="127" s="1"/>
  <c r="L29" i="127" s="1"/>
  <c r="L30" i="127" s="1"/>
  <c r="L31" i="127" s="1"/>
  <c r="L32" i="127" s="1"/>
  <c r="L33" i="127" s="1"/>
  <c r="L34" i="127" s="1"/>
  <c r="L35" i="127" s="1"/>
  <c r="L36" i="127" s="1"/>
  <c r="L37" i="127" s="1"/>
  <c r="I22" i="127"/>
  <c r="I23" i="127"/>
  <c r="I24" i="127"/>
  <c r="I25" i="127"/>
  <c r="I26" i="127"/>
  <c r="I27" i="127"/>
  <c r="I28" i="127"/>
  <c r="I29" i="127"/>
  <c r="I30" i="127"/>
  <c r="I31" i="127"/>
  <c r="I32" i="127"/>
  <c r="I33" i="127"/>
  <c r="I34" i="127"/>
  <c r="I35" i="127"/>
  <c r="I36" i="127"/>
  <c r="I37" i="127"/>
  <c r="I38" i="127"/>
  <c r="I39" i="127"/>
  <c r="I40" i="127"/>
  <c r="I41" i="127"/>
  <c r="I42" i="127"/>
  <c r="I43" i="127"/>
  <c r="K32" i="128" l="1"/>
  <c r="K34" i="128" s="1"/>
  <c r="H32" i="128"/>
  <c r="H34" i="128" s="1"/>
  <c r="G32" i="128"/>
  <c r="G34" i="128" s="1"/>
  <c r="F32" i="128"/>
  <c r="F34" i="128" s="1"/>
  <c r="F36" i="128" s="1"/>
  <c r="F38" i="128" s="1"/>
  <c r="I31" i="128"/>
  <c r="I30" i="128"/>
  <c r="I29" i="128"/>
  <c r="I28" i="128"/>
  <c r="I27" i="128"/>
  <c r="I26" i="128"/>
  <c r="I25" i="128"/>
  <c r="I24" i="128"/>
  <c r="I23" i="128"/>
  <c r="I22" i="128"/>
  <c r="I21" i="128"/>
  <c r="L20" i="128"/>
  <c r="L21" i="128" s="1"/>
  <c r="L22" i="128" s="1"/>
  <c r="L23" i="128" s="1"/>
  <c r="L24" i="128" s="1"/>
  <c r="L25" i="128" s="1"/>
  <c r="L26" i="128" s="1"/>
  <c r="L27" i="128" s="1"/>
  <c r="L28" i="128" s="1"/>
  <c r="L29" i="128" s="1"/>
  <c r="L30" i="128" s="1"/>
  <c r="L31" i="128" s="1"/>
  <c r="I20" i="128"/>
  <c r="C13" i="128"/>
  <c r="C15" i="128" s="1"/>
  <c r="K44" i="127"/>
  <c r="K46" i="127" s="1"/>
  <c r="H44" i="127"/>
  <c r="H46" i="127" s="1"/>
  <c r="G44" i="127"/>
  <c r="G46" i="127" s="1"/>
  <c r="F44" i="127"/>
  <c r="F46" i="127" s="1"/>
  <c r="I21" i="127"/>
  <c r="L20" i="127"/>
  <c r="L21" i="127" s="1"/>
  <c r="L22" i="127" s="1"/>
  <c r="L23" i="127" s="1"/>
  <c r="L38" i="127" s="1"/>
  <c r="L39" i="127" s="1"/>
  <c r="L40" i="127" s="1"/>
  <c r="L41" i="127" s="1"/>
  <c r="L42" i="127" s="1"/>
  <c r="L43" i="127" s="1"/>
  <c r="I20" i="127"/>
  <c r="C13" i="127"/>
  <c r="C15" i="127" s="1"/>
  <c r="F48" i="127" l="1"/>
  <c r="F50" i="127" s="1"/>
  <c r="C17" i="128"/>
  <c r="E20" i="128"/>
  <c r="J20" i="128" s="1"/>
  <c r="E21" i="128" s="1"/>
  <c r="J21" i="128" s="1"/>
  <c r="E22" i="128" s="1"/>
  <c r="J22" i="128" s="1"/>
  <c r="E23" i="128" s="1"/>
  <c r="J23" i="128" s="1"/>
  <c r="E24" i="128" s="1"/>
  <c r="J24" i="128" s="1"/>
  <c r="E25" i="128" s="1"/>
  <c r="J25" i="128" s="1"/>
  <c r="E26" i="128" s="1"/>
  <c r="J26" i="128" s="1"/>
  <c r="E27" i="128" s="1"/>
  <c r="J27" i="128" s="1"/>
  <c r="E28" i="128" s="1"/>
  <c r="J28" i="128" s="1"/>
  <c r="E29" i="128" s="1"/>
  <c r="J29" i="128" s="1"/>
  <c r="E30" i="128" s="1"/>
  <c r="J30" i="128" s="1"/>
  <c r="E31" i="128" s="1"/>
  <c r="J31" i="128" s="1"/>
  <c r="C17" i="127"/>
  <c r="E17" i="127" s="1"/>
  <c r="E20" i="127"/>
  <c r="J20" i="127" s="1"/>
  <c r="E21" i="127" s="1"/>
  <c r="J21" i="127" s="1"/>
  <c r="E22" i="127" s="1"/>
  <c r="J22" i="127" s="1"/>
  <c r="E23" i="127" s="1"/>
  <c r="J23" i="127" s="1"/>
  <c r="D22" i="124" a="1"/>
  <c r="D22" i="124" s="1"/>
  <c r="J37" i="127" l="1"/>
  <c r="E38" i="127" s="1"/>
  <c r="J38" i="127" s="1"/>
  <c r="E39" i="127" s="1"/>
  <c r="J39" i="127" s="1"/>
  <c r="E40" i="127" s="1"/>
  <c r="J40" i="127" s="1"/>
  <c r="E41" i="127" s="1"/>
  <c r="J41" i="127" s="1"/>
  <c r="E42" i="127" s="1"/>
  <c r="J42" i="127" s="1"/>
  <c r="E43" i="127" s="1"/>
  <c r="J43" i="127" s="1"/>
  <c r="D65" i="124"/>
  <c r="D57" i="124"/>
  <c r="D49" i="124"/>
  <c r="D41" i="124"/>
  <c r="D33" i="124"/>
  <c r="D25" i="124"/>
  <c r="D68" i="124"/>
  <c r="D60" i="124"/>
  <c r="D52" i="124"/>
  <c r="D44" i="124"/>
  <c r="D36" i="124"/>
  <c r="D24" i="124"/>
  <c r="D67" i="124"/>
  <c r="D63" i="124"/>
  <c r="D59" i="124"/>
  <c r="D55" i="124"/>
  <c r="D51" i="124"/>
  <c r="D47" i="124"/>
  <c r="D43" i="124"/>
  <c r="D39" i="124"/>
  <c r="D35" i="124"/>
  <c r="D31" i="124"/>
  <c r="D27" i="124"/>
  <c r="D23" i="124"/>
  <c r="D69" i="124"/>
  <c r="D61" i="124"/>
  <c r="D53" i="124"/>
  <c r="D45" i="124"/>
  <c r="D37" i="124"/>
  <c r="D29" i="124"/>
  <c r="D64" i="124"/>
  <c r="D56" i="124"/>
  <c r="D48" i="124"/>
  <c r="D40" i="124"/>
  <c r="D32" i="124"/>
  <c r="D28" i="124"/>
  <c r="D66" i="124"/>
  <c r="D62" i="124"/>
  <c r="D58" i="124"/>
  <c r="D54" i="124"/>
  <c r="D50" i="124"/>
  <c r="D46" i="124"/>
  <c r="D42" i="124"/>
  <c r="D38" i="124"/>
  <c r="D34" i="124"/>
  <c r="D30" i="124"/>
  <c r="D26" i="124"/>
  <c r="I24" i="124" l="1"/>
  <c r="I25" i="124"/>
  <c r="I26" i="124"/>
  <c r="I27" i="124"/>
  <c r="I28" i="124"/>
  <c r="I29" i="124"/>
  <c r="I30" i="124"/>
  <c r="I31" i="124"/>
  <c r="I32" i="124"/>
  <c r="I33" i="124"/>
  <c r="I34" i="124"/>
  <c r="I35" i="124"/>
  <c r="I36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49" i="124"/>
  <c r="I50" i="124"/>
  <c r="I51" i="124"/>
  <c r="I52" i="124"/>
  <c r="I53" i="124"/>
  <c r="I54" i="124"/>
  <c r="I55" i="124"/>
  <c r="I56" i="124"/>
  <c r="I57" i="124"/>
  <c r="I58" i="124"/>
  <c r="I59" i="124"/>
  <c r="I60" i="124"/>
  <c r="I61" i="124"/>
  <c r="I62" i="124"/>
  <c r="I63" i="124"/>
  <c r="I64" i="124"/>
  <c r="I65" i="124"/>
  <c r="I66" i="124"/>
  <c r="I67" i="124"/>
  <c r="I68" i="124"/>
  <c r="I69" i="124"/>
  <c r="C13" i="124"/>
  <c r="C15" i="124" s="1"/>
  <c r="C17" i="124" s="1"/>
  <c r="K70" i="124"/>
  <c r="K72" i="124" s="1"/>
  <c r="H70" i="124"/>
  <c r="H72" i="124" s="1"/>
  <c r="G70" i="124"/>
  <c r="G72" i="124" s="1"/>
  <c r="F70" i="124"/>
  <c r="F72" i="124" s="1"/>
  <c r="I23" i="124"/>
  <c r="I22" i="124"/>
  <c r="F74" i="124" l="1"/>
  <c r="F76" i="124" s="1"/>
  <c r="E22" i="124"/>
  <c r="J22" i="124" s="1"/>
  <c r="E23" i="124" s="1"/>
  <c r="J23" i="124" s="1"/>
  <c r="E24" i="124" s="1"/>
  <c r="J24" i="124" s="1"/>
  <c r="E25" i="124" s="1"/>
  <c r="J25" i="124" s="1"/>
  <c r="E26" i="124" s="1"/>
  <c r="J26" i="124" s="1"/>
  <c r="E27" i="124" s="1"/>
  <c r="J27" i="124" s="1"/>
  <c r="E28" i="124" s="1"/>
  <c r="J28" i="124" s="1"/>
  <c r="E29" i="124" s="1"/>
  <c r="J29" i="124" s="1"/>
  <c r="E30" i="124" s="1"/>
  <c r="J30" i="124" s="1"/>
  <c r="E31" i="124" s="1"/>
  <c r="J31" i="124" s="1"/>
  <c r="E32" i="124" s="1"/>
  <c r="J32" i="124" s="1"/>
  <c r="E33" i="124" s="1"/>
  <c r="J33" i="124" s="1"/>
  <c r="E34" i="124" s="1"/>
  <c r="J34" i="124" s="1"/>
  <c r="E35" i="124" s="1"/>
  <c r="J35" i="124" s="1"/>
  <c r="E36" i="124" s="1"/>
  <c r="J36" i="124" s="1"/>
  <c r="E37" i="124" s="1"/>
  <c r="J37" i="124" s="1"/>
  <c r="E38" i="124" s="1"/>
  <c r="J38" i="124" s="1"/>
  <c r="E39" i="124" s="1"/>
  <c r="J39" i="124" s="1"/>
  <c r="E40" i="124" s="1"/>
  <c r="J40" i="124" s="1"/>
  <c r="E41" i="124" s="1"/>
  <c r="J41" i="124" s="1"/>
  <c r="E42" i="124" s="1"/>
  <c r="J42" i="124" s="1"/>
  <c r="E43" i="124" s="1"/>
  <c r="J43" i="124" s="1"/>
  <c r="E44" i="124" s="1"/>
  <c r="J44" i="124" s="1"/>
  <c r="E45" i="124" s="1"/>
  <c r="J45" i="124" s="1"/>
  <c r="E46" i="124" s="1"/>
  <c r="J46" i="124" s="1"/>
  <c r="E47" i="124" s="1"/>
  <c r="J47" i="124" s="1"/>
  <c r="E48" i="124" s="1"/>
  <c r="J48" i="124" s="1"/>
  <c r="E49" i="124" s="1"/>
  <c r="J49" i="124" s="1"/>
  <c r="E50" i="124" s="1"/>
  <c r="J50" i="124" s="1"/>
  <c r="E51" i="124" s="1"/>
  <c r="J51" i="124" s="1"/>
  <c r="E52" i="124" s="1"/>
  <c r="J52" i="124" s="1"/>
  <c r="E53" i="124" s="1"/>
  <c r="J53" i="124" s="1"/>
  <c r="E54" i="124" s="1"/>
  <c r="J54" i="124" s="1"/>
  <c r="E55" i="124" s="1"/>
  <c r="J55" i="124" s="1"/>
  <c r="E56" i="124" s="1"/>
  <c r="J56" i="124" s="1"/>
  <c r="E57" i="124" s="1"/>
  <c r="J57" i="124" s="1"/>
  <c r="E58" i="124" s="1"/>
  <c r="J58" i="124" s="1"/>
  <c r="E59" i="124" s="1"/>
  <c r="C19" i="124"/>
  <c r="E19" i="124" s="1"/>
  <c r="D20" i="123" a="1"/>
  <c r="D20" i="123" s="1"/>
  <c r="E23" i="123"/>
  <c r="J23" i="123"/>
  <c r="E24" i="123" s="1"/>
  <c r="J24" i="123" s="1"/>
  <c r="E25" i="123" s="1"/>
  <c r="J25" i="123" s="1"/>
  <c r="E26" i="123" s="1"/>
  <c r="J26" i="123" s="1"/>
  <c r="E27" i="123" s="1"/>
  <c r="J27" i="123" s="1"/>
  <c r="E28" i="123" s="1"/>
  <c r="J28" i="123" s="1"/>
  <c r="E29" i="123" s="1"/>
  <c r="J29" i="123" s="1"/>
  <c r="E30" i="123" s="1"/>
  <c r="J30" i="123" s="1"/>
  <c r="E31" i="123" s="1"/>
  <c r="J31" i="123" s="1"/>
  <c r="E32" i="123" s="1"/>
  <c r="J32" i="123" s="1"/>
  <c r="E33" i="123" s="1"/>
  <c r="J33" i="123" s="1"/>
  <c r="E34" i="123" s="1"/>
  <c r="J34" i="123" s="1"/>
  <c r="E35" i="123" s="1"/>
  <c r="J35" i="123" s="1"/>
  <c r="E36" i="123" s="1"/>
  <c r="J36" i="123" s="1"/>
  <c r="E37" i="123" s="1"/>
  <c r="J37" i="123" s="1"/>
  <c r="E38" i="123" s="1"/>
  <c r="J38" i="123" s="1"/>
  <c r="E39" i="123" s="1"/>
  <c r="J39" i="123" s="1"/>
  <c r="E40" i="123" s="1"/>
  <c r="J40" i="123" s="1"/>
  <c r="E41" i="123" s="1"/>
  <c r="J41" i="123" s="1"/>
  <c r="E42" i="123" s="1"/>
  <c r="J42" i="123" s="1"/>
  <c r="E43" i="123" s="1"/>
  <c r="J43" i="123" s="1"/>
  <c r="E44" i="123" s="1"/>
  <c r="J44" i="123" s="1"/>
  <c r="E45" i="123" s="1"/>
  <c r="J45" i="123" s="1"/>
  <c r="E46" i="123" s="1"/>
  <c r="J46" i="123" s="1"/>
  <c r="E47" i="123" s="1"/>
  <c r="I22" i="123"/>
  <c r="I23" i="123"/>
  <c r="I24" i="123"/>
  <c r="I25" i="123"/>
  <c r="I26" i="123"/>
  <c r="I27" i="123"/>
  <c r="I28" i="123"/>
  <c r="I29" i="123"/>
  <c r="I30" i="123"/>
  <c r="I31" i="123"/>
  <c r="I32" i="123"/>
  <c r="I33" i="123"/>
  <c r="I34" i="123"/>
  <c r="I35" i="123"/>
  <c r="I36" i="123"/>
  <c r="I37" i="123"/>
  <c r="I38" i="123"/>
  <c r="I39" i="123"/>
  <c r="I40" i="123"/>
  <c r="I41" i="123"/>
  <c r="I42" i="123"/>
  <c r="I43" i="123"/>
  <c r="I44" i="123"/>
  <c r="I45" i="123"/>
  <c r="I46" i="123"/>
  <c r="I47" i="123"/>
  <c r="I48" i="123"/>
  <c r="I49" i="123"/>
  <c r="I50" i="123"/>
  <c r="I51" i="123"/>
  <c r="I52" i="123"/>
  <c r="I53" i="123"/>
  <c r="I54" i="123"/>
  <c r="K55" i="123"/>
  <c r="K57" i="123" s="1"/>
  <c r="H55" i="123"/>
  <c r="H57" i="123" s="1"/>
  <c r="G55" i="123"/>
  <c r="G57" i="123" s="1"/>
  <c r="F55" i="123"/>
  <c r="F57" i="123" s="1"/>
  <c r="I21" i="123"/>
  <c r="I20" i="123"/>
  <c r="C13" i="123"/>
  <c r="C15" i="123" s="1"/>
  <c r="J59" i="124" l="1"/>
  <c r="E60" i="124" s="1"/>
  <c r="D51" i="123"/>
  <c r="D39" i="123"/>
  <c r="D27" i="123"/>
  <c r="D54" i="123"/>
  <c r="D50" i="123"/>
  <c r="D46" i="123"/>
  <c r="D42" i="123"/>
  <c r="D38" i="123"/>
  <c r="D34" i="123"/>
  <c r="D30" i="123"/>
  <c r="D26" i="123"/>
  <c r="D22" i="123"/>
  <c r="D43" i="123"/>
  <c r="D31" i="123"/>
  <c r="D53" i="123"/>
  <c r="D49" i="123"/>
  <c r="D45" i="123"/>
  <c r="D41" i="123"/>
  <c r="D37" i="123"/>
  <c r="D33" i="123"/>
  <c r="D29" i="123"/>
  <c r="D25" i="123"/>
  <c r="D21" i="123"/>
  <c r="D47" i="123"/>
  <c r="D35" i="123"/>
  <c r="D23" i="123"/>
  <c r="D52" i="123"/>
  <c r="D48" i="123"/>
  <c r="D44" i="123"/>
  <c r="D40" i="123"/>
  <c r="D36" i="123"/>
  <c r="D32" i="123"/>
  <c r="D28" i="123"/>
  <c r="D24" i="123"/>
  <c r="F59" i="123"/>
  <c r="F61" i="123" s="1"/>
  <c r="C17" i="123"/>
  <c r="E17" i="123" s="1"/>
  <c r="E20" i="123"/>
  <c r="J20" i="123" s="1"/>
  <c r="E21" i="123" s="1"/>
  <c r="J21" i="123" s="1"/>
  <c r="E22" i="123" s="1"/>
  <c r="J22" i="123" s="1"/>
  <c r="E19" i="90"/>
  <c r="J60" i="124" l="1"/>
  <c r="E61" i="124" s="1"/>
  <c r="J47" i="123"/>
  <c r="E48" i="123" s="1"/>
  <c r="J48" i="123" s="1"/>
  <c r="E49" i="123" s="1"/>
  <c r="J49" i="123" s="1"/>
  <c r="E50" i="123" s="1"/>
  <c r="J50" i="123" s="1"/>
  <c r="E51" i="123" s="1"/>
  <c r="J51" i="123" s="1"/>
  <c r="E52" i="123" s="1"/>
  <c r="J52" i="123" s="1"/>
  <c r="E53" i="123" s="1"/>
  <c r="J53" i="123" s="1"/>
  <c r="E54" i="123" s="1"/>
  <c r="J54" i="123" s="1"/>
  <c r="D21" i="122" a="1"/>
  <c r="D21" i="122" s="1"/>
  <c r="D20" i="121" a="1"/>
  <c r="D20" i="121" s="1"/>
  <c r="J61" i="124" l="1"/>
  <c r="E62" i="124" s="1"/>
  <c r="J62" i="124" s="1"/>
  <c r="E63" i="124" s="1"/>
  <c r="J63" i="124" s="1"/>
  <c r="E64" i="124" s="1"/>
  <c r="J64" i="124" s="1"/>
  <c r="E65" i="124" s="1"/>
  <c r="J65" i="124" s="1"/>
  <c r="E66" i="124" s="1"/>
  <c r="J66" i="124" s="1"/>
  <c r="E67" i="124" s="1"/>
  <c r="J67" i="124" s="1"/>
  <c r="E68" i="124" s="1"/>
  <c r="J68" i="124" s="1"/>
  <c r="E69" i="124" s="1"/>
  <c r="J69" i="124" s="1"/>
  <c r="D40" i="122"/>
  <c r="D32" i="122"/>
  <c r="D28" i="122"/>
  <c r="D39" i="122"/>
  <c r="D31" i="122"/>
  <c r="D23" i="122"/>
  <c r="D42" i="122"/>
  <c r="D38" i="122"/>
  <c r="D34" i="122"/>
  <c r="D30" i="122"/>
  <c r="D26" i="122"/>
  <c r="D22" i="122"/>
  <c r="D44" i="122"/>
  <c r="D36" i="122"/>
  <c r="D24" i="122"/>
  <c r="D43" i="122"/>
  <c r="D35" i="122"/>
  <c r="D27" i="122"/>
  <c r="D41" i="122"/>
  <c r="D37" i="122"/>
  <c r="D33" i="122"/>
  <c r="D29" i="122"/>
  <c r="D25" i="122"/>
  <c r="D27" i="121"/>
  <c r="D30" i="121"/>
  <c r="D22" i="121"/>
  <c r="D37" i="121"/>
  <c r="D33" i="121"/>
  <c r="D29" i="121"/>
  <c r="D25" i="121"/>
  <c r="D21" i="121"/>
  <c r="D35" i="121"/>
  <c r="D31" i="121"/>
  <c r="D23" i="121"/>
  <c r="D34" i="121"/>
  <c r="D26" i="121"/>
  <c r="D36" i="121"/>
  <c r="D32" i="121"/>
  <c r="D28" i="121"/>
  <c r="D24" i="121"/>
  <c r="I23" i="122" l="1"/>
  <c r="I24" i="122"/>
  <c r="I25" i="122"/>
  <c r="I26" i="122"/>
  <c r="I27" i="122"/>
  <c r="I28" i="122"/>
  <c r="I29" i="122"/>
  <c r="I30" i="122"/>
  <c r="I31" i="122"/>
  <c r="I32" i="122"/>
  <c r="I33" i="122"/>
  <c r="I34" i="122"/>
  <c r="I35" i="122"/>
  <c r="I36" i="122"/>
  <c r="I37" i="122"/>
  <c r="I38" i="122"/>
  <c r="I39" i="122"/>
  <c r="I40" i="122"/>
  <c r="I41" i="122"/>
  <c r="I42" i="122"/>
  <c r="I43" i="122"/>
  <c r="I44" i="122"/>
  <c r="K45" i="122"/>
  <c r="K47" i="122" s="1"/>
  <c r="H45" i="122"/>
  <c r="H47" i="122" s="1"/>
  <c r="G45" i="122"/>
  <c r="G47" i="122" s="1"/>
  <c r="F45" i="122"/>
  <c r="F47" i="122" s="1"/>
  <c r="I22" i="122"/>
  <c r="L21" i="122"/>
  <c r="L22" i="122" s="1"/>
  <c r="L23" i="122" s="1"/>
  <c r="L24" i="122" s="1"/>
  <c r="L25" i="122" s="1"/>
  <c r="L26" i="122" s="1"/>
  <c r="L27" i="122" s="1"/>
  <c r="L28" i="122" s="1"/>
  <c r="L29" i="122" s="1"/>
  <c r="L30" i="122" s="1"/>
  <c r="L31" i="122" s="1"/>
  <c r="L32" i="122" s="1"/>
  <c r="L33" i="122" s="1"/>
  <c r="L34" i="122" s="1"/>
  <c r="I21" i="122"/>
  <c r="C14" i="122"/>
  <c r="C16" i="122" s="1"/>
  <c r="E21" i="122" s="1"/>
  <c r="J21" i="122" s="1"/>
  <c r="E22" i="122" s="1"/>
  <c r="J22" i="122" s="1"/>
  <c r="E23" i="122" s="1"/>
  <c r="J23" i="122" s="1"/>
  <c r="E24" i="122" s="1"/>
  <c r="J24" i="122" s="1"/>
  <c r="E25" i="122" s="1"/>
  <c r="J25" i="122" s="1"/>
  <c r="E26" i="122" s="1"/>
  <c r="J26" i="122" s="1"/>
  <c r="E27" i="122" s="1"/>
  <c r="J27" i="122" s="1"/>
  <c r="E28" i="122" s="1"/>
  <c r="J28" i="122" s="1"/>
  <c r="E29" i="122" s="1"/>
  <c r="J29" i="122" s="1"/>
  <c r="E30" i="122" s="1"/>
  <c r="J30" i="122" s="1"/>
  <c r="E31" i="122" s="1"/>
  <c r="J31" i="122" s="1"/>
  <c r="E32" i="122" s="1"/>
  <c r="J32" i="122" s="1"/>
  <c r="E33" i="122" s="1"/>
  <c r="J33" i="122" l="1"/>
  <c r="E34" i="122" s="1"/>
  <c r="L35" i="122"/>
  <c r="L36" i="122" s="1"/>
  <c r="L37" i="122" s="1"/>
  <c r="L38" i="122" s="1"/>
  <c r="L39" i="122" s="1"/>
  <c r="L40" i="122" s="1"/>
  <c r="L41" i="122" s="1"/>
  <c r="L42" i="122" s="1"/>
  <c r="L43" i="122" s="1"/>
  <c r="L44" i="122" s="1"/>
  <c r="F49" i="122"/>
  <c r="F51" i="122" s="1"/>
  <c r="C18" i="122"/>
  <c r="E18" i="122" s="1"/>
  <c r="J34" i="122" l="1"/>
  <c r="E35" i="122" l="1"/>
  <c r="J35" i="122" s="1"/>
  <c r="E36" i="122" l="1"/>
  <c r="J36" i="122" s="1"/>
  <c r="E37" i="122" l="1"/>
  <c r="J37" i="122" s="1"/>
  <c r="E38" i="122" s="1"/>
  <c r="J38" i="122" s="1"/>
  <c r="E39" i="122" s="1"/>
  <c r="J39" i="122" s="1"/>
  <c r="E40" i="122" s="1"/>
  <c r="J40" i="122" s="1"/>
  <c r="E41" i="122" s="1"/>
  <c r="J41" i="122" s="1"/>
  <c r="E42" i="122" s="1"/>
  <c r="J42" i="122" s="1"/>
  <c r="E43" i="122" s="1"/>
  <c r="J43" i="122" s="1"/>
  <c r="E44" i="122" s="1"/>
  <c r="J44" i="122" s="1"/>
  <c r="K38" i="121" l="1"/>
  <c r="K40" i="121" s="1"/>
  <c r="H38" i="121"/>
  <c r="H40" i="121" s="1"/>
  <c r="G38" i="121"/>
  <c r="G40" i="121" s="1"/>
  <c r="F38" i="121"/>
  <c r="F40" i="121" s="1"/>
  <c r="I37" i="121"/>
  <c r="I36" i="121"/>
  <c r="I35" i="121"/>
  <c r="I34" i="121"/>
  <c r="I33" i="121"/>
  <c r="I32" i="121"/>
  <c r="I31" i="121"/>
  <c r="I30" i="121"/>
  <c r="I29" i="121"/>
  <c r="I28" i="121"/>
  <c r="I27" i="121"/>
  <c r="I26" i="121"/>
  <c r="I25" i="121"/>
  <c r="I24" i="121"/>
  <c r="I23" i="121"/>
  <c r="I22" i="121"/>
  <c r="I21" i="121"/>
  <c r="L20" i="121"/>
  <c r="L21" i="121" s="1"/>
  <c r="L22" i="121" s="1"/>
  <c r="L23" i="121" s="1"/>
  <c r="L24" i="121" s="1"/>
  <c r="L25" i="121" s="1"/>
  <c r="L26" i="121" s="1"/>
  <c r="L27" i="121" s="1"/>
  <c r="L28" i="121" s="1"/>
  <c r="L29" i="121" s="1"/>
  <c r="L30" i="121" s="1"/>
  <c r="L31" i="121" s="1"/>
  <c r="L32" i="121" s="1"/>
  <c r="L33" i="121" s="1"/>
  <c r="L34" i="121" s="1"/>
  <c r="L35" i="121" s="1"/>
  <c r="L36" i="121" s="1"/>
  <c r="L37" i="121" s="1"/>
  <c r="I20" i="121"/>
  <c r="C13" i="121"/>
  <c r="C15" i="121" s="1"/>
  <c r="F42" i="121" l="1"/>
  <c r="F44" i="121" s="1"/>
  <c r="E20" i="121"/>
  <c r="J20" i="121" s="1"/>
  <c r="E21" i="121" s="1"/>
  <c r="J21" i="121" s="1"/>
  <c r="E22" i="121" s="1"/>
  <c r="J22" i="121" s="1"/>
  <c r="E23" i="121" s="1"/>
  <c r="J23" i="121" s="1"/>
  <c r="E24" i="121" s="1"/>
  <c r="J24" i="121" s="1"/>
  <c r="E25" i="121" s="1"/>
  <c r="J25" i="121" s="1"/>
  <c r="E26" i="121" s="1"/>
  <c r="J26" i="121" s="1"/>
  <c r="E27" i="121" s="1"/>
  <c r="J27" i="121" s="1"/>
  <c r="E28" i="121" s="1"/>
  <c r="J28" i="121" s="1"/>
  <c r="E29" i="121" s="1"/>
  <c r="J29" i="121" s="1"/>
  <c r="E30" i="121" s="1"/>
  <c r="J30" i="121" s="1"/>
  <c r="E31" i="121" s="1"/>
  <c r="J31" i="121" s="1"/>
  <c r="E32" i="121" s="1"/>
  <c r="J32" i="121" s="1"/>
  <c r="E33" i="121" s="1"/>
  <c r="J33" i="121" s="1"/>
  <c r="E34" i="121" s="1"/>
  <c r="J34" i="121" s="1"/>
  <c r="E35" i="121" s="1"/>
  <c r="J35" i="121" s="1"/>
  <c r="E36" i="121" s="1"/>
  <c r="J36" i="121" s="1"/>
  <c r="E37" i="121" s="1"/>
  <c r="J37" i="121" s="1"/>
  <c r="C17" i="121"/>
  <c r="E17" i="121" s="1"/>
  <c r="D21" i="120" a="1"/>
  <c r="D21" i="120" s="1"/>
  <c r="E26" i="120"/>
  <c r="J26" i="120"/>
  <c r="E27" i="120" s="1"/>
  <c r="J27" i="120" s="1"/>
  <c r="E28" i="120" s="1"/>
  <c r="J28" i="120" s="1"/>
  <c r="E29" i="120" s="1"/>
  <c r="J29" i="120" s="1"/>
  <c r="E30" i="120" s="1"/>
  <c r="J30" i="120" s="1"/>
  <c r="E31" i="120" s="1"/>
  <c r="J31" i="120" s="1"/>
  <c r="E32" i="120" s="1"/>
  <c r="J32" i="120" s="1"/>
  <c r="E33" i="120" s="1"/>
  <c r="L26" i="120"/>
  <c r="L27" i="120"/>
  <c r="L28" i="120" s="1"/>
  <c r="L29" i="120" s="1"/>
  <c r="L30" i="120" s="1"/>
  <c r="L31" i="120" s="1"/>
  <c r="L32" i="120" s="1"/>
  <c r="L33" i="120" s="1"/>
  <c r="I23" i="120"/>
  <c r="I24" i="120"/>
  <c r="I25" i="120"/>
  <c r="I26" i="120"/>
  <c r="I27" i="120"/>
  <c r="I28" i="120"/>
  <c r="I29" i="120"/>
  <c r="I30" i="120"/>
  <c r="I31" i="120"/>
  <c r="I32" i="120"/>
  <c r="I33" i="120"/>
  <c r="I34" i="120"/>
  <c r="I35" i="120"/>
  <c r="I36" i="120"/>
  <c r="I37" i="120"/>
  <c r="I38" i="120"/>
  <c r="I39" i="120"/>
  <c r="I40" i="120"/>
  <c r="I41" i="120"/>
  <c r="I42" i="120"/>
  <c r="I43" i="120"/>
  <c r="I44" i="120"/>
  <c r="E18" i="120"/>
  <c r="C14" i="120"/>
  <c r="C16" i="120" s="1"/>
  <c r="I21" i="120"/>
  <c r="L21" i="120"/>
  <c r="L22" i="120" s="1"/>
  <c r="L23" i="120" s="1"/>
  <c r="L24" i="120" s="1"/>
  <c r="L25" i="120" s="1"/>
  <c r="I22" i="120"/>
  <c r="F45" i="120"/>
  <c r="F47" i="120" s="1"/>
  <c r="G45" i="120"/>
  <c r="G47" i="120" s="1"/>
  <c r="H45" i="120"/>
  <c r="H47" i="120" s="1"/>
  <c r="K45" i="120"/>
  <c r="K47" i="120" s="1"/>
  <c r="D40" i="120" l="1"/>
  <c r="D32" i="120"/>
  <c r="D24" i="120"/>
  <c r="D43" i="120"/>
  <c r="D39" i="120"/>
  <c r="D31" i="120"/>
  <c r="D23" i="120"/>
  <c r="D42" i="120"/>
  <c r="D38" i="120"/>
  <c r="D34" i="120"/>
  <c r="D30" i="120"/>
  <c r="D26" i="120"/>
  <c r="D22" i="120"/>
  <c r="D44" i="120"/>
  <c r="D36" i="120"/>
  <c r="D28" i="120"/>
  <c r="D35" i="120"/>
  <c r="D27" i="120"/>
  <c r="D41" i="120"/>
  <c r="D37" i="120"/>
  <c r="D33" i="120"/>
  <c r="D29" i="120"/>
  <c r="D25" i="120"/>
  <c r="L34" i="120"/>
  <c r="L35" i="120" s="1"/>
  <c r="L36" i="120" s="1"/>
  <c r="L37" i="120" s="1"/>
  <c r="L38" i="120" s="1"/>
  <c r="L39" i="120" s="1"/>
  <c r="L40" i="120" s="1"/>
  <c r="L41" i="120" s="1"/>
  <c r="L42" i="120" s="1"/>
  <c r="L43" i="120" s="1"/>
  <c r="L44" i="120" s="1"/>
  <c r="F49" i="120"/>
  <c r="F51" i="120" s="1"/>
  <c r="E21" i="120"/>
  <c r="J21" i="120" s="1"/>
  <c r="E22" i="120" s="1"/>
  <c r="J22" i="120" s="1"/>
  <c r="E23" i="120" s="1"/>
  <c r="J23" i="120" s="1"/>
  <c r="E24" i="120" s="1"/>
  <c r="J24" i="120" s="1"/>
  <c r="E25" i="120" s="1"/>
  <c r="J25" i="120" s="1"/>
  <c r="C18" i="120"/>
  <c r="J33" i="120" l="1"/>
  <c r="E34" i="120" s="1"/>
  <c r="J34" i="120" s="1"/>
  <c r="E35" i="120" s="1"/>
  <c r="J35" i="120" s="1"/>
  <c r="E36" i="120" s="1"/>
  <c r="J36" i="120" s="1"/>
  <c r="E37" i="120" s="1"/>
  <c r="J37" i="120" s="1"/>
  <c r="E38" i="120" s="1"/>
  <c r="J38" i="120" s="1"/>
  <c r="E39" i="120" s="1"/>
  <c r="J39" i="120" s="1"/>
  <c r="E40" i="120" s="1"/>
  <c r="J40" i="120" s="1"/>
  <c r="E41" i="120" s="1"/>
  <c r="J41" i="120" s="1"/>
  <c r="E42" i="120" s="1"/>
  <c r="J42" i="120" s="1"/>
  <c r="E43" i="120" s="1"/>
  <c r="J43" i="120" s="1"/>
  <c r="E44" i="120" s="1"/>
  <c r="J44" i="120" s="1"/>
  <c r="D22" i="119" a="1"/>
  <c r="D22" i="119" s="1"/>
  <c r="D33" i="119" l="1"/>
  <c r="D25" i="119"/>
  <c r="D39" i="119"/>
  <c r="D23" i="119"/>
  <c r="D37" i="119"/>
  <c r="D29" i="119"/>
  <c r="D36" i="119"/>
  <c r="D32" i="119"/>
  <c r="D28" i="119"/>
  <c r="D24" i="119"/>
  <c r="D35" i="119"/>
  <c r="D31" i="119"/>
  <c r="D27" i="119"/>
  <c r="D38" i="119"/>
  <c r="D34" i="119"/>
  <c r="D30" i="119"/>
  <c r="D26" i="119"/>
  <c r="K40" i="119" l="1"/>
  <c r="K42" i="119" s="1"/>
  <c r="H40" i="119"/>
  <c r="H42" i="119" s="1"/>
  <c r="G40" i="119"/>
  <c r="G42" i="119" s="1"/>
  <c r="F40" i="119"/>
  <c r="F42" i="119" s="1"/>
  <c r="I39" i="119"/>
  <c r="I38" i="119"/>
  <c r="I37" i="119"/>
  <c r="I36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L22" i="119"/>
  <c r="L23" i="119" s="1"/>
  <c r="L24" i="119" s="1"/>
  <c r="L25" i="119" s="1"/>
  <c r="L26" i="119" s="1"/>
  <c r="L27" i="119" s="1"/>
  <c r="L28" i="119" s="1"/>
  <c r="L29" i="119" s="1"/>
  <c r="L30" i="119" s="1"/>
  <c r="L31" i="119" s="1"/>
  <c r="L32" i="119" s="1"/>
  <c r="L33" i="119" s="1"/>
  <c r="L34" i="119" s="1"/>
  <c r="L35" i="119" s="1"/>
  <c r="L36" i="119" s="1"/>
  <c r="L37" i="119" s="1"/>
  <c r="L38" i="119" s="1"/>
  <c r="L39" i="119" s="1"/>
  <c r="I22" i="119"/>
  <c r="C15" i="119"/>
  <c r="C17" i="119" s="1"/>
  <c r="F44" i="119" l="1"/>
  <c r="F46" i="119" s="1"/>
  <c r="C19" i="119"/>
  <c r="E19" i="119" s="1"/>
  <c r="E22" i="119"/>
  <c r="J22" i="119" s="1"/>
  <c r="E23" i="119" s="1"/>
  <c r="J23" i="119" s="1"/>
  <c r="E24" i="119" s="1"/>
  <c r="J24" i="119" s="1"/>
  <c r="E25" i="119" s="1"/>
  <c r="J25" i="119" s="1"/>
  <c r="E26" i="119" s="1"/>
  <c r="J26" i="119" s="1"/>
  <c r="E27" i="119" s="1"/>
  <c r="J27" i="119" s="1"/>
  <c r="E28" i="119" s="1"/>
  <c r="J28" i="119" s="1"/>
  <c r="E29" i="119" s="1"/>
  <c r="J29" i="119" s="1"/>
  <c r="E30" i="119" s="1"/>
  <c r="J30" i="119" s="1"/>
  <c r="E31" i="119" s="1"/>
  <c r="J31" i="119" s="1"/>
  <c r="E32" i="119" s="1"/>
  <c r="J32" i="119" s="1"/>
  <c r="E33" i="119" s="1"/>
  <c r="J33" i="119" s="1"/>
  <c r="E34" i="119" s="1"/>
  <c r="J34" i="119" s="1"/>
  <c r="E35" i="119" s="1"/>
  <c r="J35" i="119" s="1"/>
  <c r="E36" i="119" s="1"/>
  <c r="J36" i="119" s="1"/>
  <c r="E37" i="119" s="1"/>
  <c r="J37" i="119" s="1"/>
  <c r="E38" i="119" s="1"/>
  <c r="J38" i="119" s="1"/>
  <c r="E39" i="119" s="1"/>
  <c r="J39" i="119" s="1"/>
  <c r="D21" i="118" a="1"/>
  <c r="D22" i="118" s="1"/>
  <c r="D43" i="118" l="1"/>
  <c r="D39" i="118"/>
  <c r="D35" i="118"/>
  <c r="D31" i="118"/>
  <c r="D27" i="118"/>
  <c r="D23" i="118"/>
  <c r="D41" i="118"/>
  <c r="D37" i="118"/>
  <c r="D33" i="118"/>
  <c r="D29" i="118"/>
  <c r="D25" i="118"/>
  <c r="D21" i="118"/>
  <c r="D44" i="118"/>
  <c r="D40" i="118"/>
  <c r="D36" i="118"/>
  <c r="D32" i="118"/>
  <c r="D28" i="118"/>
  <c r="D24" i="118"/>
  <c r="D42" i="118"/>
  <c r="D38" i="118"/>
  <c r="D34" i="118"/>
  <c r="D30" i="118"/>
  <c r="D26" i="118"/>
  <c r="E18" i="118" l="1"/>
  <c r="K45" i="118"/>
  <c r="K47" i="118" s="1"/>
  <c r="H45" i="118"/>
  <c r="H47" i="118" s="1"/>
  <c r="G45" i="118"/>
  <c r="G47" i="118" s="1"/>
  <c r="F45" i="118"/>
  <c r="F47" i="118" s="1"/>
  <c r="I44" i="118"/>
  <c r="I43" i="118"/>
  <c r="I42" i="118"/>
  <c r="I41" i="118"/>
  <c r="I40" i="118"/>
  <c r="I39" i="118"/>
  <c r="I38" i="118"/>
  <c r="I37" i="118"/>
  <c r="I36" i="118"/>
  <c r="I35" i="118"/>
  <c r="I34" i="118"/>
  <c r="I33" i="118"/>
  <c r="I32" i="118"/>
  <c r="I31" i="118"/>
  <c r="I30" i="118"/>
  <c r="I29" i="118"/>
  <c r="I28" i="118"/>
  <c r="I27" i="118"/>
  <c r="I26" i="118"/>
  <c r="I25" i="118"/>
  <c r="I24" i="118"/>
  <c r="I23" i="118"/>
  <c r="I22" i="118"/>
  <c r="L21" i="118"/>
  <c r="L22" i="118" s="1"/>
  <c r="L23" i="118" s="1"/>
  <c r="L24" i="118" s="1"/>
  <c r="L25" i="118" s="1"/>
  <c r="L26" i="118" s="1"/>
  <c r="L27" i="118" s="1"/>
  <c r="L28" i="118" s="1"/>
  <c r="L29" i="118" s="1"/>
  <c r="L30" i="118" s="1"/>
  <c r="L31" i="118" s="1"/>
  <c r="L32" i="118" s="1"/>
  <c r="L33" i="118" s="1"/>
  <c r="L34" i="118" s="1"/>
  <c r="L35" i="118" s="1"/>
  <c r="L36" i="118" s="1"/>
  <c r="L37" i="118" s="1"/>
  <c r="L38" i="118" s="1"/>
  <c r="L39" i="118" s="1"/>
  <c r="L40" i="118" s="1"/>
  <c r="L41" i="118" s="1"/>
  <c r="L42" i="118" s="1"/>
  <c r="L43" i="118" s="1"/>
  <c r="L44" i="118" s="1"/>
  <c r="I21" i="118"/>
  <c r="C14" i="118"/>
  <c r="C16" i="118" s="1"/>
  <c r="F49" i="118" l="1"/>
  <c r="F51" i="118" s="1"/>
  <c r="C18" i="118"/>
  <c r="E21" i="118"/>
  <c r="J21" i="118" s="1"/>
  <c r="E22" i="118" s="1"/>
  <c r="J22" i="118" s="1"/>
  <c r="E23" i="118" s="1"/>
  <c r="J23" i="118" s="1"/>
  <c r="E24" i="118" s="1"/>
  <c r="J24" i="118" s="1"/>
  <c r="E25" i="118" s="1"/>
  <c r="J25" i="118" s="1"/>
  <c r="E26" i="118" s="1"/>
  <c r="J26" i="118" s="1"/>
  <c r="E27" i="118" s="1"/>
  <c r="J27" i="118" s="1"/>
  <c r="E28" i="118" s="1"/>
  <c r="J28" i="118" s="1"/>
  <c r="E29" i="118" s="1"/>
  <c r="J29" i="118" s="1"/>
  <c r="E30" i="118" s="1"/>
  <c r="J30" i="118" s="1"/>
  <c r="E31" i="118" s="1"/>
  <c r="J31" i="118" s="1"/>
  <c r="E32" i="118" s="1"/>
  <c r="J32" i="118" s="1"/>
  <c r="E33" i="118" s="1"/>
  <c r="J33" i="118" s="1"/>
  <c r="E34" i="118" s="1"/>
  <c r="J34" i="118" s="1"/>
  <c r="E35" i="118" s="1"/>
  <c r="J35" i="118" s="1"/>
  <c r="E36" i="118" s="1"/>
  <c r="J36" i="118" s="1"/>
  <c r="E37" i="118" s="1"/>
  <c r="J37" i="118" s="1"/>
  <c r="E38" i="118" s="1"/>
  <c r="J38" i="118" s="1"/>
  <c r="E39" i="118" s="1"/>
  <c r="J39" i="118" s="1"/>
  <c r="E40" i="118" s="1"/>
  <c r="J40" i="118" s="1"/>
  <c r="E41" i="118" s="1"/>
  <c r="J41" i="118" s="1"/>
  <c r="E42" i="118" s="1"/>
  <c r="J42" i="118" s="1"/>
  <c r="E43" i="118" s="1"/>
  <c r="J43" i="118" s="1"/>
  <c r="E44" i="118" s="1"/>
  <c r="J44" i="118" s="1"/>
  <c r="D21" i="116" a="1"/>
  <c r="D21" i="116" s="1"/>
  <c r="D44" i="116" l="1"/>
  <c r="D40" i="116"/>
  <c r="D36" i="116"/>
  <c r="D32" i="116"/>
  <c r="D28" i="116"/>
  <c r="D24" i="116"/>
  <c r="D43" i="116"/>
  <c r="D39" i="116"/>
  <c r="D35" i="116"/>
  <c r="D31" i="116"/>
  <c r="D27" i="116"/>
  <c r="D23" i="116"/>
  <c r="D42" i="116"/>
  <c r="D38" i="116"/>
  <c r="D34" i="116"/>
  <c r="D30" i="116"/>
  <c r="D26" i="116"/>
  <c r="D22" i="116"/>
  <c r="D41" i="116"/>
  <c r="D37" i="116"/>
  <c r="D33" i="116"/>
  <c r="D29" i="116"/>
  <c r="D25" i="116"/>
  <c r="D21" i="117" a="1"/>
  <c r="D21" i="117" s="1"/>
  <c r="D36" i="117" l="1"/>
  <c r="D32" i="117"/>
  <c r="D28" i="117"/>
  <c r="D24" i="117"/>
  <c r="D35" i="117"/>
  <c r="D31" i="117"/>
  <c r="D27" i="117"/>
  <c r="D23" i="117"/>
  <c r="D38" i="117"/>
  <c r="D34" i="117"/>
  <c r="D30" i="117"/>
  <c r="D26" i="117"/>
  <c r="D22" i="117"/>
  <c r="D37" i="117"/>
  <c r="D33" i="117"/>
  <c r="D29" i="117"/>
  <c r="D25" i="117"/>
  <c r="K39" i="117"/>
  <c r="K41" i="117" s="1"/>
  <c r="H39" i="117"/>
  <c r="H41" i="117" s="1"/>
  <c r="G39" i="117"/>
  <c r="G41" i="117" s="1"/>
  <c r="F39" i="117"/>
  <c r="F41" i="117" s="1"/>
  <c r="I38" i="117"/>
  <c r="I37" i="117"/>
  <c r="I36" i="117"/>
  <c r="I35" i="117"/>
  <c r="I34" i="117"/>
  <c r="I33" i="117"/>
  <c r="I32" i="117"/>
  <c r="I31" i="117"/>
  <c r="I30" i="117"/>
  <c r="I29" i="117"/>
  <c r="I28" i="117"/>
  <c r="I27" i="117"/>
  <c r="I26" i="117"/>
  <c r="I25" i="117"/>
  <c r="I24" i="117"/>
  <c r="I23" i="117"/>
  <c r="I22" i="117"/>
  <c r="L21" i="117"/>
  <c r="L22" i="117" s="1"/>
  <c r="L23" i="117" s="1"/>
  <c r="L24" i="117" s="1"/>
  <c r="L25" i="117" s="1"/>
  <c r="L26" i="117" s="1"/>
  <c r="L27" i="117" s="1"/>
  <c r="L28" i="117" s="1"/>
  <c r="L29" i="117" s="1"/>
  <c r="L30" i="117" s="1"/>
  <c r="L31" i="117" s="1"/>
  <c r="L32" i="117" s="1"/>
  <c r="L33" i="117" s="1"/>
  <c r="L34" i="117" s="1"/>
  <c r="L35" i="117" s="1"/>
  <c r="L36" i="117" s="1"/>
  <c r="L37" i="117" s="1"/>
  <c r="L38" i="117" s="1"/>
  <c r="I21" i="117"/>
  <c r="C14" i="117"/>
  <c r="C16" i="117" s="1"/>
  <c r="I23" i="116"/>
  <c r="I24" i="116"/>
  <c r="I25" i="116"/>
  <c r="I26" i="116"/>
  <c r="I27" i="116"/>
  <c r="I28" i="116"/>
  <c r="I29" i="116"/>
  <c r="I30" i="116"/>
  <c r="I31" i="116"/>
  <c r="I32" i="116"/>
  <c r="I33" i="116"/>
  <c r="I34" i="116"/>
  <c r="I35" i="116"/>
  <c r="I36" i="116"/>
  <c r="I37" i="116"/>
  <c r="I38" i="116"/>
  <c r="I39" i="116"/>
  <c r="I40" i="116"/>
  <c r="I41" i="116"/>
  <c r="I42" i="116"/>
  <c r="I43" i="116"/>
  <c r="I44" i="116"/>
  <c r="F43" i="117" l="1"/>
  <c r="F45" i="117" s="1"/>
  <c r="E21" i="117"/>
  <c r="J21" i="117" s="1"/>
  <c r="E22" i="117" s="1"/>
  <c r="J22" i="117" s="1"/>
  <c r="E23" i="117" s="1"/>
  <c r="J23" i="117" s="1"/>
  <c r="E24" i="117" s="1"/>
  <c r="J24" i="117" s="1"/>
  <c r="E25" i="117" s="1"/>
  <c r="J25" i="117" s="1"/>
  <c r="E26" i="117" s="1"/>
  <c r="J26" i="117" s="1"/>
  <c r="E27" i="117" s="1"/>
  <c r="J27" i="117" s="1"/>
  <c r="E28" i="117" s="1"/>
  <c r="J28" i="117" s="1"/>
  <c r="E29" i="117" s="1"/>
  <c r="J29" i="117" s="1"/>
  <c r="E30" i="117" s="1"/>
  <c r="J30" i="117" s="1"/>
  <c r="E31" i="117" s="1"/>
  <c r="J31" i="117" s="1"/>
  <c r="E32" i="117" s="1"/>
  <c r="J32" i="117" s="1"/>
  <c r="E33" i="117" s="1"/>
  <c r="J33" i="117" s="1"/>
  <c r="E34" i="117" s="1"/>
  <c r="J34" i="117" s="1"/>
  <c r="E35" i="117" s="1"/>
  <c r="J35" i="117" s="1"/>
  <c r="E36" i="117" s="1"/>
  <c r="J36" i="117" s="1"/>
  <c r="E37" i="117" s="1"/>
  <c r="J37" i="117" s="1"/>
  <c r="E38" i="117" s="1"/>
  <c r="J38" i="117" s="1"/>
  <c r="C18" i="117"/>
  <c r="E18" i="117" s="1"/>
  <c r="K45" i="116" l="1"/>
  <c r="K47" i="116" s="1"/>
  <c r="H45" i="116"/>
  <c r="H47" i="116" s="1"/>
  <c r="G45" i="116"/>
  <c r="G47" i="116" s="1"/>
  <c r="F45" i="116"/>
  <c r="F47" i="116" s="1"/>
  <c r="I22" i="116"/>
  <c r="L21" i="116"/>
  <c r="L22" i="116" s="1"/>
  <c r="L23" i="116" s="1"/>
  <c r="L24" i="116" s="1"/>
  <c r="I21" i="116"/>
  <c r="C14" i="116"/>
  <c r="C16" i="116" s="1"/>
  <c r="L25" i="116" l="1"/>
  <c r="L26" i="116" s="1"/>
  <c r="L27" i="116" s="1"/>
  <c r="L28" i="116" s="1"/>
  <c r="L29" i="116" s="1"/>
  <c r="L30" i="116" s="1"/>
  <c r="L31" i="116" s="1"/>
  <c r="L32" i="116" s="1"/>
  <c r="L33" i="116" s="1"/>
  <c r="L34" i="116" s="1"/>
  <c r="L35" i="116" s="1"/>
  <c r="L36" i="116" s="1"/>
  <c r="L37" i="116" s="1"/>
  <c r="L38" i="116" s="1"/>
  <c r="L39" i="116" s="1"/>
  <c r="L40" i="116" s="1"/>
  <c r="L41" i="116" s="1"/>
  <c r="L42" i="116" s="1"/>
  <c r="L43" i="116" s="1"/>
  <c r="L44" i="116" s="1"/>
  <c r="F49" i="116"/>
  <c r="F51" i="116" s="1"/>
  <c r="C18" i="116"/>
  <c r="E18" i="116" s="1"/>
  <c r="E21" i="116"/>
  <c r="J21" i="116" s="1"/>
  <c r="E22" i="116" s="1"/>
  <c r="J22" i="116" s="1"/>
  <c r="E23" i="116" s="1"/>
  <c r="J23" i="116" s="1"/>
  <c r="E24" i="116" s="1"/>
  <c r="J24" i="116" s="1"/>
  <c r="I44" i="28"/>
  <c r="E25" i="116" l="1"/>
  <c r="J25" i="116" s="1"/>
  <c r="E26" i="116" s="1"/>
  <c r="J26" i="116" s="1"/>
  <c r="E27" i="116" s="1"/>
  <c r="J27" i="116" s="1"/>
  <c r="E28" i="116" s="1"/>
  <c r="J28" i="116" s="1"/>
  <c r="E29" i="116" s="1"/>
  <c r="J29" i="116" s="1"/>
  <c r="E30" i="116" s="1"/>
  <c r="J30" i="116" s="1"/>
  <c r="E31" i="116" s="1"/>
  <c r="J31" i="116" s="1"/>
  <c r="E32" i="116" s="1"/>
  <c r="J32" i="116" s="1"/>
  <c r="E33" i="116" s="1"/>
  <c r="J33" i="116" s="1"/>
  <c r="E34" i="116" s="1"/>
  <c r="J34" i="116" s="1"/>
  <c r="E35" i="116" s="1"/>
  <c r="J35" i="116" s="1"/>
  <c r="E36" i="116" s="1"/>
  <c r="J36" i="116" s="1"/>
  <c r="E37" i="116" s="1"/>
  <c r="J37" i="116" s="1"/>
  <c r="E38" i="116" s="1"/>
  <c r="J38" i="116" s="1"/>
  <c r="E39" i="116" s="1"/>
  <c r="J39" i="116" l="1"/>
  <c r="E40" i="116" s="1"/>
  <c r="J40" i="116" s="1"/>
  <c r="E41" i="116" s="1"/>
  <c r="J41" i="116" s="1"/>
  <c r="E42" i="116" s="1"/>
  <c r="J42" i="116" s="1"/>
  <c r="E43" i="116" s="1"/>
  <c r="J43" i="116" s="1"/>
  <c r="E44" i="116" s="1"/>
  <c r="J44" i="116" s="1"/>
  <c r="D20" i="115" a="1"/>
  <c r="D20" i="115" s="1"/>
  <c r="D55" i="115" l="1"/>
  <c r="D47" i="115"/>
  <c r="D35" i="115"/>
  <c r="D27" i="115"/>
  <c r="D50" i="115"/>
  <c r="D42" i="115"/>
  <c r="D34" i="115"/>
  <c r="D30" i="115"/>
  <c r="D22" i="115"/>
  <c r="D53" i="115"/>
  <c r="D49" i="115"/>
  <c r="D45" i="115"/>
  <c r="D41" i="115"/>
  <c r="D37" i="115"/>
  <c r="D33" i="115"/>
  <c r="D29" i="115"/>
  <c r="D25" i="115"/>
  <c r="D21" i="115"/>
  <c r="D51" i="115"/>
  <c r="D43" i="115"/>
  <c r="D39" i="115"/>
  <c r="D31" i="115"/>
  <c r="D23" i="115"/>
  <c r="D54" i="115"/>
  <c r="D46" i="115"/>
  <c r="D38" i="115"/>
  <c r="D26" i="115"/>
  <c r="D52" i="115"/>
  <c r="D48" i="115"/>
  <c r="D44" i="115"/>
  <c r="D40" i="115"/>
  <c r="D36" i="115"/>
  <c r="D32" i="115"/>
  <c r="D28" i="115"/>
  <c r="D24" i="115"/>
  <c r="E23" i="115" l="1"/>
  <c r="J23" i="115"/>
  <c r="E24" i="115" s="1"/>
  <c r="J24" i="115" s="1"/>
  <c r="E25" i="115" s="1"/>
  <c r="J25" i="115" s="1"/>
  <c r="E26" i="115" s="1"/>
  <c r="J26" i="115" s="1"/>
  <c r="E27" i="115" s="1"/>
  <c r="J27" i="115" s="1"/>
  <c r="E28" i="115" s="1"/>
  <c r="J28" i="115" s="1"/>
  <c r="E29" i="115" s="1"/>
  <c r="J29" i="115" s="1"/>
  <c r="E30" i="115" s="1"/>
  <c r="J30" i="115" s="1"/>
  <c r="E31" i="115" s="1"/>
  <c r="J31" i="115" s="1"/>
  <c r="E32" i="115" s="1"/>
  <c r="J32" i="115" s="1"/>
  <c r="E33" i="115" s="1"/>
  <c r="J33" i="115" s="1"/>
  <c r="E34" i="115" s="1"/>
  <c r="J34" i="115" s="1"/>
  <c r="E35" i="115" s="1"/>
  <c r="J35" i="115" s="1"/>
  <c r="E36" i="115" s="1"/>
  <c r="J36" i="115" s="1"/>
  <c r="E37" i="115" s="1"/>
  <c r="J37" i="115" s="1"/>
  <c r="E38" i="115" s="1"/>
  <c r="J38" i="115" s="1"/>
  <c r="E39" i="115" s="1"/>
  <c r="J39" i="115" s="1"/>
  <c r="E40" i="115" s="1"/>
  <c r="J40" i="115" s="1"/>
  <c r="E41" i="115" s="1"/>
  <c r="J41" i="115" s="1"/>
  <c r="E42" i="115" s="1"/>
  <c r="J42" i="115" s="1"/>
  <c r="E43" i="115" s="1"/>
  <c r="J43" i="115" s="1"/>
  <c r="E44" i="115" s="1"/>
  <c r="J44" i="115" s="1"/>
  <c r="E45" i="115" s="1"/>
  <c r="J45" i="115" s="1"/>
  <c r="E46" i="115" s="1"/>
  <c r="J46" i="115" s="1"/>
  <c r="E47" i="115" s="1"/>
  <c r="J47" i="115" s="1"/>
  <c r="E48" i="115" s="1"/>
  <c r="I22" i="115"/>
  <c r="I23" i="115"/>
  <c r="I24" i="115"/>
  <c r="I25" i="115"/>
  <c r="I26" i="115"/>
  <c r="I27" i="115"/>
  <c r="I28" i="115"/>
  <c r="I29" i="115"/>
  <c r="I30" i="115"/>
  <c r="I31" i="115"/>
  <c r="I32" i="115"/>
  <c r="I33" i="115"/>
  <c r="I34" i="115"/>
  <c r="I35" i="115"/>
  <c r="I36" i="115"/>
  <c r="I37" i="115"/>
  <c r="I38" i="115"/>
  <c r="I39" i="115"/>
  <c r="I40" i="115"/>
  <c r="I41" i="115"/>
  <c r="I42" i="115"/>
  <c r="I43" i="115"/>
  <c r="I44" i="115"/>
  <c r="I45" i="115"/>
  <c r="I46" i="115"/>
  <c r="I47" i="115"/>
  <c r="I48" i="115"/>
  <c r="I49" i="115"/>
  <c r="I50" i="115"/>
  <c r="I51" i="115"/>
  <c r="I52" i="115"/>
  <c r="I53" i="115"/>
  <c r="I54" i="115"/>
  <c r="I55" i="115"/>
  <c r="E17" i="115"/>
  <c r="K56" i="115"/>
  <c r="K58" i="115" s="1"/>
  <c r="H56" i="115"/>
  <c r="H58" i="115" s="1"/>
  <c r="G56" i="115"/>
  <c r="G58" i="115" s="1"/>
  <c r="F56" i="115"/>
  <c r="F58" i="115" s="1"/>
  <c r="I21" i="115"/>
  <c r="I20" i="115"/>
  <c r="C13" i="115"/>
  <c r="C15" i="115" s="1"/>
  <c r="F60" i="115" l="1"/>
  <c r="F62" i="115" s="1"/>
  <c r="C17" i="115"/>
  <c r="E20" i="115"/>
  <c r="J20" i="115" s="1"/>
  <c r="E21" i="115" s="1"/>
  <c r="J21" i="115" s="1"/>
  <c r="E22" i="115" s="1"/>
  <c r="J22" i="115" s="1"/>
  <c r="J48" i="115" s="1"/>
  <c r="E49" i="115" s="1"/>
  <c r="J49" i="115" s="1"/>
  <c r="E50" i="115" s="1"/>
  <c r="J50" i="115" s="1"/>
  <c r="E51" i="115" s="1"/>
  <c r="J51" i="115" s="1"/>
  <c r="E52" i="115" s="1"/>
  <c r="J52" i="115" s="1"/>
  <c r="E53" i="115" s="1"/>
  <c r="J53" i="115" s="1"/>
  <c r="E54" i="115" s="1"/>
  <c r="J54" i="115" s="1"/>
  <c r="E55" i="115" s="1"/>
  <c r="J55" i="115" s="1"/>
  <c r="G37" i="91"/>
  <c r="H37" i="91"/>
  <c r="I37" i="91"/>
  <c r="J37" i="91"/>
  <c r="K37" i="91"/>
  <c r="F37" i="91"/>
  <c r="D21" i="114" l="1" a="1"/>
  <c r="D21" i="114" s="1"/>
  <c r="D32" i="114" l="1"/>
  <c r="D28" i="114"/>
  <c r="D24" i="114"/>
  <c r="D31" i="114"/>
  <c r="D27" i="114"/>
  <c r="D23" i="114"/>
  <c r="D30" i="114"/>
  <c r="D26" i="114"/>
  <c r="D22" i="114"/>
  <c r="D29" i="114"/>
  <c r="D25" i="114"/>
  <c r="E18" i="114" l="1"/>
  <c r="K33" i="114"/>
  <c r="K35" i="114" s="1"/>
  <c r="H33" i="114"/>
  <c r="H35" i="114" s="1"/>
  <c r="G33" i="114"/>
  <c r="G35" i="114" s="1"/>
  <c r="F33" i="114"/>
  <c r="F35" i="114" s="1"/>
  <c r="I32" i="114"/>
  <c r="I31" i="114"/>
  <c r="I30" i="114"/>
  <c r="I29" i="114"/>
  <c r="I28" i="114"/>
  <c r="I27" i="114"/>
  <c r="I26" i="114"/>
  <c r="I25" i="114"/>
  <c r="I24" i="114"/>
  <c r="I23" i="114"/>
  <c r="I22" i="114"/>
  <c r="L21" i="114"/>
  <c r="L22" i="114" s="1"/>
  <c r="L23" i="114" s="1"/>
  <c r="L24" i="114" s="1"/>
  <c r="L25" i="114" s="1"/>
  <c r="L26" i="114" s="1"/>
  <c r="L27" i="114" s="1"/>
  <c r="L28" i="114" s="1"/>
  <c r="L29" i="114" s="1"/>
  <c r="L30" i="114" s="1"/>
  <c r="L31" i="114" s="1"/>
  <c r="L32" i="114" s="1"/>
  <c r="I21" i="114"/>
  <c r="F37" i="114" l="1"/>
  <c r="F39" i="114" s="1"/>
  <c r="C14" i="114" l="1"/>
  <c r="C16" i="114" s="1"/>
  <c r="C18" i="114" l="1"/>
  <c r="E21" i="114"/>
  <c r="J21" i="114" s="1"/>
  <c r="E22" i="114" s="1"/>
  <c r="J22" i="114" s="1"/>
  <c r="D21" i="113" a="1"/>
  <c r="D21" i="113" s="1"/>
  <c r="E23" i="114" l="1"/>
  <c r="J23" i="114" s="1"/>
  <c r="E24" i="114" s="1"/>
  <c r="J24" i="114" s="1"/>
  <c r="E25" i="114" s="1"/>
  <c r="J25" i="114" s="1"/>
  <c r="E26" i="114" s="1"/>
  <c r="J26" i="114" s="1"/>
  <c r="E27" i="114" s="1"/>
  <c r="J27" i="114" s="1"/>
  <c r="E28" i="114" s="1"/>
  <c r="J28" i="114" s="1"/>
  <c r="E29" i="114" s="1"/>
  <c r="J29" i="114" s="1"/>
  <c r="E30" i="114" s="1"/>
  <c r="J30" i="114" s="1"/>
  <c r="E31" i="114" s="1"/>
  <c r="J31" i="114" s="1"/>
  <c r="E32" i="114" s="1"/>
  <c r="J32" i="114" s="1"/>
  <c r="D32" i="113"/>
  <c r="D24" i="113"/>
  <c r="D27" i="113"/>
  <c r="D30" i="113"/>
  <c r="D26" i="113"/>
  <c r="D22" i="113"/>
  <c r="D28" i="113"/>
  <c r="D31" i="113"/>
  <c r="D23" i="113"/>
  <c r="D29" i="113"/>
  <c r="D25" i="113"/>
  <c r="K33" i="113"/>
  <c r="K35" i="113" s="1"/>
  <c r="H33" i="113"/>
  <c r="H35" i="113" s="1"/>
  <c r="G33" i="113"/>
  <c r="G35" i="113" s="1"/>
  <c r="F33" i="113"/>
  <c r="F35" i="113" s="1"/>
  <c r="F37" i="113" s="1"/>
  <c r="F39" i="113" s="1"/>
  <c r="I32" i="113"/>
  <c r="I31" i="113"/>
  <c r="I30" i="113"/>
  <c r="I29" i="113"/>
  <c r="I28" i="113"/>
  <c r="I27" i="113"/>
  <c r="I26" i="113"/>
  <c r="I25" i="113"/>
  <c r="I24" i="113"/>
  <c r="I23" i="113"/>
  <c r="I22" i="113"/>
  <c r="L21" i="113"/>
  <c r="L22" i="113" s="1"/>
  <c r="L23" i="113" s="1"/>
  <c r="L24" i="113" s="1"/>
  <c r="L25" i="113" s="1"/>
  <c r="L26" i="113" s="1"/>
  <c r="L27" i="113" s="1"/>
  <c r="L28" i="113" s="1"/>
  <c r="L29" i="113" s="1"/>
  <c r="L30" i="113" s="1"/>
  <c r="L31" i="113" s="1"/>
  <c r="L32" i="113" s="1"/>
  <c r="I21" i="113"/>
  <c r="C14" i="113"/>
  <c r="C16" i="113" s="1"/>
  <c r="C18" i="113" l="1"/>
  <c r="E18" i="113" s="1"/>
  <c r="E21" i="113"/>
  <c r="J21" i="113" s="1"/>
  <c r="E22" i="113" s="1"/>
  <c r="J22" i="113" s="1"/>
  <c r="E23" i="113" s="1"/>
  <c r="J23" i="113" s="1"/>
  <c r="E24" i="113" s="1"/>
  <c r="J24" i="113" s="1"/>
  <c r="E25" i="113" s="1"/>
  <c r="J25" i="113" s="1"/>
  <c r="E26" i="113" s="1"/>
  <c r="J26" i="113" s="1"/>
  <c r="E27" i="113" s="1"/>
  <c r="J27" i="113" s="1"/>
  <c r="E28" i="113" s="1"/>
  <c r="J28" i="113" s="1"/>
  <c r="E29" i="113" s="1"/>
  <c r="J29" i="113" s="1"/>
  <c r="E30" i="113" s="1"/>
  <c r="J30" i="113" s="1"/>
  <c r="E31" i="113" s="1"/>
  <c r="J31" i="113" s="1"/>
  <c r="E32" i="113" s="1"/>
  <c r="J32" i="113" s="1"/>
  <c r="D21" i="112" l="1" a="1"/>
  <c r="D21" i="112" s="1"/>
  <c r="D32" i="112" l="1"/>
  <c r="D28" i="112"/>
  <c r="D24" i="112"/>
  <c r="D31" i="112"/>
  <c r="D27" i="112"/>
  <c r="D23" i="112"/>
  <c r="D30" i="112"/>
  <c r="D26" i="112"/>
  <c r="D22" i="112"/>
  <c r="D29" i="112"/>
  <c r="D25" i="112"/>
  <c r="I27" i="112" l="1"/>
  <c r="I24" i="112"/>
  <c r="I23" i="112"/>
  <c r="F37" i="112" l="1"/>
  <c r="J21" i="112"/>
  <c r="K33" i="112"/>
  <c r="K35" i="112" s="1"/>
  <c r="H33" i="112"/>
  <c r="H35" i="112" s="1"/>
  <c r="G33" i="112"/>
  <c r="G35" i="112" s="1"/>
  <c r="F33" i="112"/>
  <c r="F35" i="112" s="1"/>
  <c r="I32" i="112"/>
  <c r="I31" i="112"/>
  <c r="I30" i="112"/>
  <c r="I29" i="112"/>
  <c r="I28" i="112"/>
  <c r="I26" i="112"/>
  <c r="I25" i="112"/>
  <c r="I22" i="112"/>
  <c r="I21" i="112"/>
  <c r="C14" i="112"/>
  <c r="C16" i="112" s="1"/>
  <c r="F39" i="112" l="1"/>
  <c r="E21" i="112"/>
  <c r="E22" i="112" s="1"/>
  <c r="J22" i="112" s="1"/>
  <c r="E23" i="112" s="1"/>
  <c r="J23" i="112" s="1"/>
  <c r="E24" i="112" s="1"/>
  <c r="J24" i="112" s="1"/>
  <c r="E25" i="112" s="1"/>
  <c r="J25" i="112" s="1"/>
  <c r="E26" i="112" s="1"/>
  <c r="J26" i="112" s="1"/>
  <c r="E27" i="112" s="1"/>
  <c r="J27" i="112" s="1"/>
  <c r="E28" i="112" s="1"/>
  <c r="J28" i="112" s="1"/>
  <c r="E29" i="112" s="1"/>
  <c r="J29" i="112" s="1"/>
  <c r="E30" i="112" s="1"/>
  <c r="J30" i="112" s="1"/>
  <c r="E31" i="112" s="1"/>
  <c r="J31" i="112" s="1"/>
  <c r="E32" i="112" s="1"/>
  <c r="J32" i="112" s="1"/>
  <c r="C18" i="112"/>
  <c r="E18" i="112" s="1"/>
  <c r="D22" i="111" a="1"/>
  <c r="D22" i="111" s="1"/>
  <c r="D41" i="111" l="1"/>
  <c r="D37" i="111"/>
  <c r="D29" i="111"/>
  <c r="D25" i="111"/>
  <c r="D44" i="111"/>
  <c r="D36" i="111"/>
  <c r="D32" i="111"/>
  <c r="D28" i="111"/>
  <c r="D24" i="111"/>
  <c r="D43" i="111"/>
  <c r="D39" i="111"/>
  <c r="D35" i="111"/>
  <c r="D31" i="111"/>
  <c r="D27" i="111"/>
  <c r="D23" i="111"/>
  <c r="D45" i="111"/>
  <c r="D33" i="111"/>
  <c r="D40" i="111"/>
  <c r="D42" i="111"/>
  <c r="D38" i="111"/>
  <c r="D34" i="111"/>
  <c r="D30" i="111"/>
  <c r="D26" i="111"/>
  <c r="K24" i="111" l="1"/>
  <c r="K25" i="111"/>
  <c r="K26" i="111"/>
  <c r="K27" i="111"/>
  <c r="K28" i="111"/>
  <c r="K29" i="111"/>
  <c r="K30" i="111"/>
  <c r="K31" i="111"/>
  <c r="K32" i="111"/>
  <c r="K33" i="111"/>
  <c r="K34" i="111"/>
  <c r="K35" i="111"/>
  <c r="K36" i="111"/>
  <c r="K37" i="111"/>
  <c r="K38" i="111"/>
  <c r="K39" i="111"/>
  <c r="K40" i="111"/>
  <c r="K41" i="111"/>
  <c r="K42" i="111"/>
  <c r="K43" i="111"/>
  <c r="K44" i="111"/>
  <c r="K45" i="111"/>
  <c r="J46" i="111"/>
  <c r="J48" i="111" s="1"/>
  <c r="I46" i="111"/>
  <c r="I48" i="111" s="1"/>
  <c r="H46" i="111"/>
  <c r="H48" i="111" s="1"/>
  <c r="G46" i="111"/>
  <c r="G48" i="111" s="1"/>
  <c r="F46" i="111"/>
  <c r="F48" i="111" s="1"/>
  <c r="K23" i="111"/>
  <c r="M22" i="111"/>
  <c r="M23" i="111" s="1"/>
  <c r="M24" i="111" s="1"/>
  <c r="M25" i="111" s="1"/>
  <c r="M26" i="111" s="1"/>
  <c r="M27" i="111" s="1"/>
  <c r="M28" i="111" s="1"/>
  <c r="M29" i="111" s="1"/>
  <c r="M30" i="111" s="1"/>
  <c r="M31" i="111" s="1"/>
  <c r="M32" i="111" s="1"/>
  <c r="M33" i="111" s="1"/>
  <c r="M34" i="111" s="1"/>
  <c r="M35" i="111" s="1"/>
  <c r="M36" i="111" s="1"/>
  <c r="K22" i="111"/>
  <c r="C14" i="111"/>
  <c r="C16" i="111" s="1"/>
  <c r="C18" i="111" s="1"/>
  <c r="E22" i="111" s="1"/>
  <c r="L22" i="111" s="1"/>
  <c r="E23" i="111" s="1"/>
  <c r="L23" i="111" s="1"/>
  <c r="E24" i="111" s="1"/>
  <c r="L24" i="111" s="1"/>
  <c r="E25" i="111" s="1"/>
  <c r="L25" i="111" s="1"/>
  <c r="E26" i="111" s="1"/>
  <c r="L26" i="111" s="1"/>
  <c r="E27" i="111" s="1"/>
  <c r="L27" i="111" s="1"/>
  <c r="E28" i="111" s="1"/>
  <c r="L28" i="111" s="1"/>
  <c r="E29" i="111" s="1"/>
  <c r="L29" i="111" s="1"/>
  <c r="E30" i="111" s="1"/>
  <c r="L30" i="111" s="1"/>
  <c r="E31" i="111" s="1"/>
  <c r="L31" i="111" s="1"/>
  <c r="E32" i="111" s="1"/>
  <c r="L32" i="111" s="1"/>
  <c r="E33" i="111" s="1"/>
  <c r="L33" i="111" s="1"/>
  <c r="E34" i="111" s="1"/>
  <c r="L34" i="111" s="1"/>
  <c r="E35" i="111" s="1"/>
  <c r="E18" i="111" l="1"/>
  <c r="M37" i="111"/>
  <c r="M38" i="111" s="1"/>
  <c r="M39" i="111" s="1"/>
  <c r="M40" i="111" s="1"/>
  <c r="M41" i="111" s="1"/>
  <c r="M42" i="111" s="1"/>
  <c r="M43" i="111" s="1"/>
  <c r="M44" i="111" s="1"/>
  <c r="M45" i="111" s="1"/>
  <c r="F50" i="111"/>
  <c r="F52" i="111" s="1"/>
  <c r="D27" i="110" a="1"/>
  <c r="D27" i="110" s="1"/>
  <c r="L35" i="111" l="1"/>
  <c r="E36" i="111" s="1"/>
  <c r="D46" i="110"/>
  <c r="D38" i="110"/>
  <c r="D30" i="110"/>
  <c r="D49" i="110"/>
  <c r="D41" i="110"/>
  <c r="D33" i="110"/>
  <c r="D48" i="110"/>
  <c r="D44" i="110"/>
  <c r="D40" i="110"/>
  <c r="D36" i="110"/>
  <c r="D32" i="110"/>
  <c r="D28" i="110"/>
  <c r="D50" i="110"/>
  <c r="D42" i="110"/>
  <c r="D34" i="110"/>
  <c r="D45" i="110"/>
  <c r="D37" i="110"/>
  <c r="D29" i="110"/>
  <c r="D47" i="110"/>
  <c r="D43" i="110"/>
  <c r="D39" i="110"/>
  <c r="D35" i="110"/>
  <c r="D31" i="110"/>
  <c r="L36" i="111" l="1"/>
  <c r="E37" i="111" s="1"/>
  <c r="L37" i="111" s="1"/>
  <c r="E38" i="111" s="1"/>
  <c r="L38" i="111" s="1"/>
  <c r="E39" i="111" s="1"/>
  <c r="L39" i="111" s="1"/>
  <c r="E40" i="111" s="1"/>
  <c r="L40" i="111" s="1"/>
  <c r="E41" i="111" s="1"/>
  <c r="L41" i="111" s="1"/>
  <c r="E42" i="111" s="1"/>
  <c r="L42" i="111" s="1"/>
  <c r="E43" i="111" s="1"/>
  <c r="L43" i="111" s="1"/>
  <c r="E44" i="111" s="1"/>
  <c r="L44" i="111" s="1"/>
  <c r="E45" i="111" s="1"/>
  <c r="L45" i="111" s="1"/>
  <c r="C16" i="110"/>
  <c r="C19" i="110" s="1"/>
  <c r="J51" i="110"/>
  <c r="J53" i="110" s="1"/>
  <c r="I51" i="110"/>
  <c r="I53" i="110" s="1"/>
  <c r="H51" i="110"/>
  <c r="H53" i="110" s="1"/>
  <c r="G51" i="110"/>
  <c r="G53" i="110" s="1"/>
  <c r="F51" i="110"/>
  <c r="F53" i="110" s="1"/>
  <c r="K50" i="110"/>
  <c r="K49" i="110"/>
  <c r="K48" i="110"/>
  <c r="K47" i="110"/>
  <c r="K46" i="110"/>
  <c r="K45" i="110"/>
  <c r="K44" i="110"/>
  <c r="K43" i="110"/>
  <c r="K42" i="110"/>
  <c r="K41" i="110"/>
  <c r="K40" i="110"/>
  <c r="K39" i="110"/>
  <c r="K38" i="110"/>
  <c r="K37" i="110"/>
  <c r="K36" i="110"/>
  <c r="K35" i="110"/>
  <c r="K34" i="110"/>
  <c r="K33" i="110"/>
  <c r="K32" i="110"/>
  <c r="K31" i="110"/>
  <c r="K30" i="110"/>
  <c r="K29" i="110"/>
  <c r="K28" i="110"/>
  <c r="M27" i="110"/>
  <c r="M28" i="110" s="1"/>
  <c r="M29" i="110" s="1"/>
  <c r="M30" i="110" s="1"/>
  <c r="M31" i="110" s="1"/>
  <c r="M32" i="110" s="1"/>
  <c r="M33" i="110" s="1"/>
  <c r="M34" i="110" s="1"/>
  <c r="M35" i="110" s="1"/>
  <c r="M36" i="110" s="1"/>
  <c r="M37" i="110" s="1"/>
  <c r="M38" i="110" s="1"/>
  <c r="M39" i="110" s="1"/>
  <c r="M40" i="110" s="1"/>
  <c r="M41" i="110" s="1"/>
  <c r="M42" i="110" s="1"/>
  <c r="M43" i="110" s="1"/>
  <c r="M44" i="110" s="1"/>
  <c r="M45" i="110" s="1"/>
  <c r="M46" i="110" s="1"/>
  <c r="M47" i="110" s="1"/>
  <c r="M48" i="110" s="1"/>
  <c r="M49" i="110" s="1"/>
  <c r="M50" i="110" s="1"/>
  <c r="K27" i="110"/>
  <c r="C21" i="110" l="1"/>
  <c r="C23" i="110" s="1"/>
  <c r="E23" i="110" s="1"/>
  <c r="F55" i="110"/>
  <c r="F57" i="110" s="1"/>
  <c r="D24" i="109" a="1"/>
  <c r="D24" i="109" s="1"/>
  <c r="E27" i="110" l="1"/>
  <c r="L27" i="110" s="1"/>
  <c r="E28" i="110" s="1"/>
  <c r="L28" i="110" s="1"/>
  <c r="E29" i="110" s="1"/>
  <c r="L29" i="110" s="1"/>
  <c r="E30" i="110" s="1"/>
  <c r="L30" i="110" s="1"/>
  <c r="E31" i="110" s="1"/>
  <c r="L31" i="110" s="1"/>
  <c r="E32" i="110" s="1"/>
  <c r="L32" i="110" s="1"/>
  <c r="E33" i="110" s="1"/>
  <c r="L33" i="110" s="1"/>
  <c r="E34" i="110" s="1"/>
  <c r="L34" i="110" s="1"/>
  <c r="E35" i="110" s="1"/>
  <c r="L35" i="110" s="1"/>
  <c r="E36" i="110" s="1"/>
  <c r="L36" i="110" s="1"/>
  <c r="E37" i="110" s="1"/>
  <c r="L37" i="110" s="1"/>
  <c r="E38" i="110" s="1"/>
  <c r="L38" i="110" s="1"/>
  <c r="E39" i="110" s="1"/>
  <c r="L39" i="110" s="1"/>
  <c r="E40" i="110" s="1"/>
  <c r="L40" i="110" s="1"/>
  <c r="E41" i="110" s="1"/>
  <c r="L41" i="110" s="1"/>
  <c r="E42" i="110" s="1"/>
  <c r="L42" i="110" s="1"/>
  <c r="E43" i="110" s="1"/>
  <c r="L43" i="110" s="1"/>
  <c r="E44" i="110" s="1"/>
  <c r="L44" i="110" s="1"/>
  <c r="E45" i="110" s="1"/>
  <c r="L45" i="110" s="1"/>
  <c r="E46" i="110" s="1"/>
  <c r="L46" i="110" s="1"/>
  <c r="E47" i="110" s="1"/>
  <c r="L47" i="110" s="1"/>
  <c r="E48" i="110" s="1"/>
  <c r="L48" i="110" s="1"/>
  <c r="E49" i="110" s="1"/>
  <c r="L49" i="110" s="1"/>
  <c r="E50" i="110" s="1"/>
  <c r="L50" i="110" s="1"/>
  <c r="D71" i="109"/>
  <c r="D63" i="109"/>
  <c r="D55" i="109"/>
  <c r="D47" i="109"/>
  <c r="D39" i="109"/>
  <c r="D31" i="109"/>
  <c r="D66" i="109"/>
  <c r="D62" i="109"/>
  <c r="D54" i="109"/>
  <c r="D50" i="109"/>
  <c r="D42" i="109"/>
  <c r="D38" i="109"/>
  <c r="D34" i="109"/>
  <c r="D26" i="109"/>
  <c r="D69" i="109"/>
  <c r="D65" i="109"/>
  <c r="D61" i="109"/>
  <c r="D57" i="109"/>
  <c r="D53" i="109"/>
  <c r="D49" i="109"/>
  <c r="D45" i="109"/>
  <c r="D41" i="109"/>
  <c r="D37" i="109"/>
  <c r="D33" i="109"/>
  <c r="D29" i="109"/>
  <c r="D25" i="109"/>
  <c r="D67" i="109"/>
  <c r="D59" i="109"/>
  <c r="D51" i="109"/>
  <c r="D43" i="109"/>
  <c r="D35" i="109"/>
  <c r="D27" i="109"/>
  <c r="D70" i="109"/>
  <c r="D58" i="109"/>
  <c r="D46" i="109"/>
  <c r="D30" i="109"/>
  <c r="D68" i="109"/>
  <c r="D64" i="109"/>
  <c r="D60" i="109"/>
  <c r="D56" i="109"/>
  <c r="D52" i="109"/>
  <c r="D48" i="109"/>
  <c r="D44" i="109"/>
  <c r="D40" i="109"/>
  <c r="D36" i="109"/>
  <c r="D32" i="109"/>
  <c r="D28" i="109"/>
  <c r="K26" i="109" l="1"/>
  <c r="K27" i="109"/>
  <c r="K28" i="109"/>
  <c r="K29" i="109"/>
  <c r="K30" i="109"/>
  <c r="K31" i="109"/>
  <c r="K32" i="109"/>
  <c r="K33" i="109"/>
  <c r="K34" i="109"/>
  <c r="K35" i="109"/>
  <c r="K36" i="109"/>
  <c r="K37" i="109"/>
  <c r="K38" i="109"/>
  <c r="K39" i="109"/>
  <c r="K40" i="109"/>
  <c r="K41" i="109"/>
  <c r="K42" i="109"/>
  <c r="K43" i="109"/>
  <c r="K44" i="109"/>
  <c r="K45" i="109"/>
  <c r="K46" i="109"/>
  <c r="K47" i="109"/>
  <c r="K48" i="109"/>
  <c r="K49" i="109"/>
  <c r="K50" i="109"/>
  <c r="K51" i="109"/>
  <c r="K52" i="109"/>
  <c r="K53" i="109"/>
  <c r="K54" i="109"/>
  <c r="K55" i="109"/>
  <c r="K56" i="109"/>
  <c r="K57" i="109"/>
  <c r="K58" i="109"/>
  <c r="K59" i="109"/>
  <c r="K60" i="109"/>
  <c r="K61" i="109"/>
  <c r="K62" i="109"/>
  <c r="K63" i="109"/>
  <c r="K64" i="109"/>
  <c r="K65" i="109"/>
  <c r="K66" i="109"/>
  <c r="K67" i="109"/>
  <c r="K68" i="109"/>
  <c r="K69" i="109"/>
  <c r="K70" i="109"/>
  <c r="K71" i="109"/>
  <c r="C13" i="109"/>
  <c r="C16" i="109" s="1"/>
  <c r="C18" i="109" s="1"/>
  <c r="C20" i="109" s="1"/>
  <c r="E20" i="109" s="1"/>
  <c r="J72" i="109"/>
  <c r="J74" i="109" s="1"/>
  <c r="I72" i="109"/>
  <c r="I74" i="109" s="1"/>
  <c r="H72" i="109"/>
  <c r="H74" i="109" s="1"/>
  <c r="G72" i="109"/>
  <c r="G74" i="109" s="1"/>
  <c r="F72" i="109"/>
  <c r="F74" i="109" s="1"/>
  <c r="K25" i="109"/>
  <c r="M24" i="109"/>
  <c r="M25" i="109" s="1"/>
  <c r="M26" i="109" s="1"/>
  <c r="M27" i="109" s="1"/>
  <c r="M28" i="109" s="1"/>
  <c r="M29" i="109" s="1"/>
  <c r="M30" i="109" s="1"/>
  <c r="M31" i="109" s="1"/>
  <c r="M32" i="109" s="1"/>
  <c r="M33" i="109" s="1"/>
  <c r="M34" i="109" s="1"/>
  <c r="M35" i="109" s="1"/>
  <c r="M36" i="109" s="1"/>
  <c r="M37" i="109" s="1"/>
  <c r="M38" i="109" s="1"/>
  <c r="M39" i="109" s="1"/>
  <c r="M40" i="109" s="1"/>
  <c r="M41" i="109" s="1"/>
  <c r="M42" i="109" s="1"/>
  <c r="M43" i="109" s="1"/>
  <c r="M44" i="109" s="1"/>
  <c r="M45" i="109" s="1"/>
  <c r="K24" i="109"/>
  <c r="M46" i="109" l="1"/>
  <c r="M47" i="109" s="1"/>
  <c r="M48" i="109" s="1"/>
  <c r="M49" i="109" s="1"/>
  <c r="M50" i="109" s="1"/>
  <c r="M51" i="109" s="1"/>
  <c r="M52" i="109" s="1"/>
  <c r="M53" i="109" s="1"/>
  <c r="M54" i="109" s="1"/>
  <c r="M55" i="109" s="1"/>
  <c r="M56" i="109" s="1"/>
  <c r="M57" i="109" s="1"/>
  <c r="M58" i="109" s="1"/>
  <c r="M59" i="109" s="1"/>
  <c r="M60" i="109" s="1"/>
  <c r="M61" i="109" s="1"/>
  <c r="M62" i="109" s="1"/>
  <c r="M63" i="109" s="1"/>
  <c r="M64" i="109" s="1"/>
  <c r="M65" i="109" s="1"/>
  <c r="M66" i="109" s="1"/>
  <c r="M67" i="109" s="1"/>
  <c r="M68" i="109" s="1"/>
  <c r="M69" i="109" s="1"/>
  <c r="M70" i="109" s="1"/>
  <c r="M71" i="109" s="1"/>
  <c r="E24" i="109"/>
  <c r="L24" i="109" s="1"/>
  <c r="E25" i="109" s="1"/>
  <c r="L25" i="109" s="1"/>
  <c r="E26" i="109" s="1"/>
  <c r="L26" i="109" s="1"/>
  <c r="E27" i="109" s="1"/>
  <c r="L27" i="109" s="1"/>
  <c r="E28" i="109" s="1"/>
  <c r="L28" i="109" s="1"/>
  <c r="E29" i="109" s="1"/>
  <c r="L29" i="109" s="1"/>
  <c r="E30" i="109" s="1"/>
  <c r="L30" i="109" s="1"/>
  <c r="E31" i="109" s="1"/>
  <c r="L31" i="109" s="1"/>
  <c r="E32" i="109" s="1"/>
  <c r="L32" i="109" s="1"/>
  <c r="E33" i="109" s="1"/>
  <c r="L33" i="109" s="1"/>
  <c r="E34" i="109" s="1"/>
  <c r="L34" i="109" s="1"/>
  <c r="E35" i="109" s="1"/>
  <c r="L35" i="109" s="1"/>
  <c r="E36" i="109" s="1"/>
  <c r="L36" i="109" s="1"/>
  <c r="E37" i="109" s="1"/>
  <c r="L37" i="109" s="1"/>
  <c r="E38" i="109" s="1"/>
  <c r="L38" i="109" s="1"/>
  <c r="E39" i="109" s="1"/>
  <c r="L39" i="109" s="1"/>
  <c r="E40" i="109" s="1"/>
  <c r="L40" i="109" s="1"/>
  <c r="E41" i="109" s="1"/>
  <c r="L41" i="109" s="1"/>
  <c r="E42" i="109" s="1"/>
  <c r="L42" i="109" s="1"/>
  <c r="E43" i="109" s="1"/>
  <c r="L43" i="109" s="1"/>
  <c r="E44" i="109" s="1"/>
  <c r="L44" i="109" s="1"/>
  <c r="E45" i="109" s="1"/>
  <c r="F76" i="109"/>
  <c r="F78" i="109" s="1"/>
  <c r="D23" i="108" a="1"/>
  <c r="D24" i="108" s="1"/>
  <c r="L45" i="109" l="1"/>
  <c r="D45" i="108"/>
  <c r="D41" i="108"/>
  <c r="D37" i="108"/>
  <c r="D33" i="108"/>
  <c r="D29" i="108"/>
  <c r="D25" i="108"/>
  <c r="D43" i="108"/>
  <c r="D39" i="108"/>
  <c r="D35" i="108"/>
  <c r="D31" i="108"/>
  <c r="D27" i="108"/>
  <c r="D23" i="108"/>
  <c r="D46" i="108"/>
  <c r="D42" i="108"/>
  <c r="D38" i="108"/>
  <c r="D34" i="108"/>
  <c r="D30" i="108"/>
  <c r="D26" i="108"/>
  <c r="D44" i="108"/>
  <c r="D40" i="108"/>
  <c r="D36" i="108"/>
  <c r="D32" i="108"/>
  <c r="D28" i="108"/>
  <c r="E46" i="109" l="1"/>
  <c r="L46" i="109" s="1"/>
  <c r="E47" i="109" s="1"/>
  <c r="L47" i="109" s="1"/>
  <c r="E48" i="109" s="1"/>
  <c r="L48" i="109" s="1"/>
  <c r="E49" i="109" s="1"/>
  <c r="L49" i="109" s="1"/>
  <c r="E50" i="109" s="1"/>
  <c r="L50" i="109" s="1"/>
  <c r="E51" i="109" s="1"/>
  <c r="L51" i="109" s="1"/>
  <c r="E52" i="109" s="1"/>
  <c r="L52" i="109" s="1"/>
  <c r="E53" i="109" s="1"/>
  <c r="L53" i="109" s="1"/>
  <c r="E54" i="109" s="1"/>
  <c r="L54" i="109" s="1"/>
  <c r="E55" i="109" s="1"/>
  <c r="L55" i="109" s="1"/>
  <c r="E56" i="109" s="1"/>
  <c r="L56" i="109" s="1"/>
  <c r="E57" i="109" s="1"/>
  <c r="L57" i="109" s="1"/>
  <c r="E58" i="109" s="1"/>
  <c r="L58" i="109" s="1"/>
  <c r="E59" i="109" s="1"/>
  <c r="L59" i="109" s="1"/>
  <c r="E60" i="109" s="1"/>
  <c r="L60" i="109" s="1"/>
  <c r="E61" i="109" s="1"/>
  <c r="L61" i="109" s="1"/>
  <c r="E62" i="109" s="1"/>
  <c r="L62" i="109" s="1"/>
  <c r="E63" i="109" s="1"/>
  <c r="L63" i="109" s="1"/>
  <c r="E64" i="109" s="1"/>
  <c r="L64" i="109" s="1"/>
  <c r="E65" i="109" s="1"/>
  <c r="L65" i="109" s="1"/>
  <c r="E66" i="109" s="1"/>
  <c r="L66" i="109" s="1"/>
  <c r="E67" i="109" s="1"/>
  <c r="L67" i="109" s="1"/>
  <c r="E68" i="109" s="1"/>
  <c r="L68" i="109" s="1"/>
  <c r="E69" i="109" s="1"/>
  <c r="L69" i="109" s="1"/>
  <c r="E70" i="109" s="1"/>
  <c r="L70" i="109" s="1"/>
  <c r="E71" i="109" s="1"/>
  <c r="L71" i="109" s="1"/>
  <c r="J47" i="108"/>
  <c r="J49" i="108" s="1"/>
  <c r="I47" i="108"/>
  <c r="I49" i="108" s="1"/>
  <c r="H47" i="108"/>
  <c r="H49" i="108" s="1"/>
  <c r="G47" i="108"/>
  <c r="G49" i="108" s="1"/>
  <c r="F47" i="108"/>
  <c r="F49" i="108" s="1"/>
  <c r="K46" i="108"/>
  <c r="K45" i="108"/>
  <c r="K44" i="108"/>
  <c r="K43" i="108"/>
  <c r="K42" i="108"/>
  <c r="K41" i="108"/>
  <c r="K40" i="108"/>
  <c r="K39" i="108"/>
  <c r="K38" i="108"/>
  <c r="K37" i="108"/>
  <c r="K36" i="108"/>
  <c r="K35" i="108"/>
  <c r="K34" i="108"/>
  <c r="K33" i="108"/>
  <c r="K32" i="108"/>
  <c r="K31" i="108"/>
  <c r="K30" i="108"/>
  <c r="K29" i="108"/>
  <c r="K28" i="108"/>
  <c r="K27" i="108"/>
  <c r="K26" i="108"/>
  <c r="K25" i="108"/>
  <c r="K24" i="108"/>
  <c r="M23" i="108"/>
  <c r="M24" i="108" s="1"/>
  <c r="M25" i="108" s="1"/>
  <c r="M26" i="108" s="1"/>
  <c r="M27" i="108" s="1"/>
  <c r="M28" i="108" s="1"/>
  <c r="M29" i="108" s="1"/>
  <c r="M30" i="108" s="1"/>
  <c r="M31" i="108" s="1"/>
  <c r="M32" i="108" s="1"/>
  <c r="M33" i="108" s="1"/>
  <c r="M34" i="108" s="1"/>
  <c r="M35" i="108" s="1"/>
  <c r="M36" i="108" s="1"/>
  <c r="M37" i="108" s="1"/>
  <c r="M38" i="108" s="1"/>
  <c r="M39" i="108" s="1"/>
  <c r="M40" i="108" s="1"/>
  <c r="M41" i="108" s="1"/>
  <c r="M42" i="108" s="1"/>
  <c r="M43" i="108" s="1"/>
  <c r="M44" i="108" s="1"/>
  <c r="M45" i="108" s="1"/>
  <c r="M46" i="108" s="1"/>
  <c r="K23" i="108"/>
  <c r="C15" i="108"/>
  <c r="C17" i="108" s="1"/>
  <c r="C19" i="108" s="1"/>
  <c r="E23" i="108" s="1"/>
  <c r="L23" i="108" s="1"/>
  <c r="E24" i="108" s="1"/>
  <c r="L24" i="108" s="1"/>
  <c r="E25" i="108" s="1"/>
  <c r="L25" i="108" s="1"/>
  <c r="E26" i="108" s="1"/>
  <c r="L26" i="108" s="1"/>
  <c r="E27" i="108" s="1"/>
  <c r="L27" i="108" s="1"/>
  <c r="E28" i="108" s="1"/>
  <c r="L28" i="108" s="1"/>
  <c r="E29" i="108" s="1"/>
  <c r="L29" i="108" s="1"/>
  <c r="E30" i="108" s="1"/>
  <c r="L30" i="108" s="1"/>
  <c r="E31" i="108" s="1"/>
  <c r="L31" i="108" s="1"/>
  <c r="E32" i="108" s="1"/>
  <c r="L32" i="108" s="1"/>
  <c r="E33" i="108" s="1"/>
  <c r="L33" i="108" s="1"/>
  <c r="E34" i="108" s="1"/>
  <c r="L34" i="108" s="1"/>
  <c r="E35" i="108" s="1"/>
  <c r="L35" i="108" s="1"/>
  <c r="E36" i="108" s="1"/>
  <c r="L36" i="108" s="1"/>
  <c r="E37" i="108" s="1"/>
  <c r="L37" i="108" s="1"/>
  <c r="E38" i="108" s="1"/>
  <c r="L38" i="108" s="1"/>
  <c r="E39" i="108" s="1"/>
  <c r="L39" i="108" s="1"/>
  <c r="E40" i="108" s="1"/>
  <c r="L40" i="108" s="1"/>
  <c r="E41" i="108" s="1"/>
  <c r="L41" i="108" s="1"/>
  <c r="E42" i="108" s="1"/>
  <c r="L42" i="108" s="1"/>
  <c r="E43" i="108" s="1"/>
  <c r="L43" i="108" s="1"/>
  <c r="E44" i="108" s="1"/>
  <c r="L44" i="108" s="1"/>
  <c r="E45" i="108" s="1"/>
  <c r="L45" i="108" s="1"/>
  <c r="E46" i="108" s="1"/>
  <c r="L46" i="108" s="1"/>
  <c r="E19" i="108" l="1"/>
  <c r="F51" i="108"/>
  <c r="F53" i="108" s="1"/>
  <c r="F70" i="25"/>
  <c r="K58" i="19" l="1"/>
  <c r="G58" i="19"/>
  <c r="H58" i="19"/>
  <c r="G48" i="26"/>
  <c r="H48" i="26"/>
  <c r="K48" i="26"/>
  <c r="F48" i="26"/>
  <c r="H55" i="16"/>
  <c r="I55" i="16"/>
  <c r="H56" i="15"/>
  <c r="I56" i="15"/>
  <c r="G42" i="78"/>
  <c r="H42" i="78"/>
  <c r="I42" i="78"/>
  <c r="J42" i="78"/>
  <c r="F42" i="78"/>
  <c r="G60" i="88"/>
  <c r="H60" i="88"/>
  <c r="I60" i="88"/>
  <c r="J60" i="88"/>
  <c r="F60" i="88"/>
  <c r="F70" i="24"/>
  <c r="K70" i="24"/>
  <c r="G70" i="24"/>
  <c r="H70" i="24"/>
  <c r="G33" i="32"/>
  <c r="H33" i="32"/>
  <c r="K57" i="8"/>
  <c r="G57" i="8"/>
  <c r="H57" i="8"/>
  <c r="F57" i="8"/>
  <c r="G56" i="5"/>
  <c r="H56" i="5"/>
  <c r="F56" i="5"/>
  <c r="G56" i="3"/>
  <c r="H56" i="3"/>
  <c r="F56" i="3"/>
  <c r="G57" i="23"/>
  <c r="H57" i="23"/>
  <c r="K58" i="4"/>
  <c r="G58" i="4"/>
  <c r="H58" i="4"/>
  <c r="F58" i="4"/>
  <c r="K40" i="31"/>
  <c r="G40" i="31"/>
  <c r="H40" i="31"/>
  <c r="F40" i="31"/>
  <c r="K41" i="41" l="1"/>
  <c r="G41" i="41"/>
  <c r="H41" i="41"/>
  <c r="K58" i="2"/>
  <c r="G58" i="2"/>
  <c r="H58" i="2"/>
  <c r="F58" i="2"/>
  <c r="F96" i="59" l="1"/>
  <c r="K45" i="43" l="1"/>
  <c r="G45" i="43"/>
  <c r="H45" i="43"/>
  <c r="F45" i="43"/>
  <c r="D23" i="107" l="1" a="1"/>
  <c r="D23" i="107" s="1"/>
  <c r="D62" i="107" l="1"/>
  <c r="D54" i="107"/>
  <c r="D46" i="107"/>
  <c r="D34" i="107"/>
  <c r="D26" i="107"/>
  <c r="D61" i="107"/>
  <c r="D53" i="107"/>
  <c r="D45" i="107"/>
  <c r="D37" i="107"/>
  <c r="D29" i="107"/>
  <c r="D64" i="107"/>
  <c r="D60" i="107"/>
  <c r="D56" i="107"/>
  <c r="D52" i="107"/>
  <c r="D48" i="107"/>
  <c r="D44" i="107"/>
  <c r="D40" i="107"/>
  <c r="D36" i="107"/>
  <c r="D32" i="107"/>
  <c r="D28" i="107"/>
  <c r="D24" i="107"/>
  <c r="D58" i="107"/>
  <c r="D50" i="107"/>
  <c r="D42" i="107"/>
  <c r="D38" i="107"/>
  <c r="D30" i="107"/>
  <c r="D57" i="107"/>
  <c r="D49" i="107"/>
  <c r="D41" i="107"/>
  <c r="D33" i="107"/>
  <c r="D25" i="107"/>
  <c r="D63" i="107"/>
  <c r="D59" i="107"/>
  <c r="D55" i="107"/>
  <c r="D51" i="107"/>
  <c r="D47" i="107"/>
  <c r="D43" i="107"/>
  <c r="D39" i="107"/>
  <c r="D35" i="107"/>
  <c r="D31" i="107"/>
  <c r="D27" i="107"/>
  <c r="K27" i="107" l="1"/>
  <c r="M27" i="107"/>
  <c r="M28" i="107" s="1"/>
  <c r="M29" i="107" s="1"/>
  <c r="M30" i="107" s="1"/>
  <c r="M31" i="107" s="1"/>
  <c r="M32" i="107" s="1"/>
  <c r="M33" i="107" s="1"/>
  <c r="M34" i="107" s="1"/>
  <c r="M35" i="107" s="1"/>
  <c r="M36" i="107" s="1"/>
  <c r="M37" i="107" s="1"/>
  <c r="M38" i="107" s="1"/>
  <c r="M39" i="107" s="1"/>
  <c r="M40" i="107" s="1"/>
  <c r="M41" i="107" s="1"/>
  <c r="M42" i="107" s="1"/>
  <c r="M43" i="107" s="1"/>
  <c r="M44" i="107" s="1"/>
  <c r="M45" i="107" s="1"/>
  <c r="M46" i="107" s="1"/>
  <c r="M47" i="107" s="1"/>
  <c r="M48" i="107" s="1"/>
  <c r="M49" i="107" s="1"/>
  <c r="M50" i="107" s="1"/>
  <c r="M51" i="107" s="1"/>
  <c r="M52" i="107" s="1"/>
  <c r="M53" i="107" s="1"/>
  <c r="M54" i="107" s="1"/>
  <c r="M55" i="107" s="1"/>
  <c r="M56" i="107" s="1"/>
  <c r="M57" i="107" s="1"/>
  <c r="M58" i="107" s="1"/>
  <c r="M59" i="107" s="1"/>
  <c r="M60" i="107" s="1"/>
  <c r="M61" i="107" s="1"/>
  <c r="M62" i="107" s="1"/>
  <c r="M63" i="107" s="1"/>
  <c r="M64" i="107" s="1"/>
  <c r="K28" i="107"/>
  <c r="K29" i="107"/>
  <c r="K30" i="107"/>
  <c r="K31" i="107"/>
  <c r="K32" i="107"/>
  <c r="K33" i="107"/>
  <c r="K34" i="107"/>
  <c r="K35" i="107"/>
  <c r="K36" i="107"/>
  <c r="K37" i="107"/>
  <c r="K38" i="107"/>
  <c r="K39" i="107"/>
  <c r="K40" i="107"/>
  <c r="K41" i="107"/>
  <c r="K42" i="107"/>
  <c r="K43" i="107"/>
  <c r="K44" i="107"/>
  <c r="K45" i="107"/>
  <c r="K46" i="107"/>
  <c r="K47" i="107"/>
  <c r="K48" i="107"/>
  <c r="K49" i="107"/>
  <c r="K50" i="107"/>
  <c r="K51" i="107"/>
  <c r="K52" i="107"/>
  <c r="K53" i="107"/>
  <c r="K54" i="107"/>
  <c r="K55" i="107"/>
  <c r="K56" i="107"/>
  <c r="K57" i="107"/>
  <c r="K58" i="107"/>
  <c r="K59" i="107"/>
  <c r="K60" i="107"/>
  <c r="K61" i="107"/>
  <c r="K62" i="107"/>
  <c r="K63" i="107"/>
  <c r="K64" i="107"/>
  <c r="K25" i="107"/>
  <c r="K26" i="107"/>
  <c r="J65" i="107"/>
  <c r="J67" i="107" s="1"/>
  <c r="I65" i="107"/>
  <c r="I67" i="107" s="1"/>
  <c r="H65" i="107"/>
  <c r="H67" i="107" s="1"/>
  <c r="G65" i="107"/>
  <c r="G67" i="107" s="1"/>
  <c r="F65" i="107"/>
  <c r="F67" i="107" s="1"/>
  <c r="K24" i="107"/>
  <c r="M23" i="107"/>
  <c r="M24" i="107" s="1"/>
  <c r="M25" i="107" s="1"/>
  <c r="M26" i="107" s="1"/>
  <c r="K23" i="107"/>
  <c r="C15" i="107"/>
  <c r="C17" i="107" s="1"/>
  <c r="C19" i="107" s="1"/>
  <c r="E19" i="107" s="1"/>
  <c r="E23" i="107" l="1"/>
  <c r="L23" i="107" s="1"/>
  <c r="E24" i="107" s="1"/>
  <c r="L24" i="107" s="1"/>
  <c r="E25" i="107" s="1"/>
  <c r="L25" i="107" s="1"/>
  <c r="E26" i="107" s="1"/>
  <c r="L26" i="107" s="1"/>
  <c r="E27" i="107" s="1"/>
  <c r="L27" i="107" s="1"/>
  <c r="E28" i="107" s="1"/>
  <c r="L28" i="107" s="1"/>
  <c r="E29" i="107" s="1"/>
  <c r="L29" i="107" s="1"/>
  <c r="E30" i="107" s="1"/>
  <c r="L30" i="107" s="1"/>
  <c r="E31" i="107" s="1"/>
  <c r="L31" i="107" s="1"/>
  <c r="E32" i="107" s="1"/>
  <c r="L32" i="107" s="1"/>
  <c r="E33" i="107" s="1"/>
  <c r="L33" i="107" s="1"/>
  <c r="E34" i="107" s="1"/>
  <c r="L34" i="107" s="1"/>
  <c r="E35" i="107" s="1"/>
  <c r="L35" i="107" s="1"/>
  <c r="E36" i="107" s="1"/>
  <c r="L36" i="107" s="1"/>
  <c r="E37" i="107" s="1"/>
  <c r="L37" i="107" s="1"/>
  <c r="E38" i="107" s="1"/>
  <c r="L38" i="107" s="1"/>
  <c r="E39" i="107" s="1"/>
  <c r="L39" i="107" s="1"/>
  <c r="E40" i="107" s="1"/>
  <c r="L40" i="107" s="1"/>
  <c r="E41" i="107" s="1"/>
  <c r="L41" i="107" s="1"/>
  <c r="E42" i="107" s="1"/>
  <c r="L42" i="107" s="1"/>
  <c r="E43" i="107" s="1"/>
  <c r="L43" i="107" s="1"/>
  <c r="E44" i="107" s="1"/>
  <c r="L44" i="107" s="1"/>
  <c r="E45" i="107" s="1"/>
  <c r="L45" i="107" s="1"/>
  <c r="E46" i="107" s="1"/>
  <c r="L46" i="107" s="1"/>
  <c r="E47" i="107" s="1"/>
  <c r="L47" i="107" s="1"/>
  <c r="E48" i="107" s="1"/>
  <c r="L48" i="107" s="1"/>
  <c r="E49" i="107" s="1"/>
  <c r="L49" i="107" s="1"/>
  <c r="E50" i="107" s="1"/>
  <c r="L50" i="107" s="1"/>
  <c r="E51" i="107" s="1"/>
  <c r="L51" i="107" s="1"/>
  <c r="E52" i="107" s="1"/>
  <c r="L52" i="107" s="1"/>
  <c r="E53" i="107" s="1"/>
  <c r="L53" i="107" s="1"/>
  <c r="E54" i="107" s="1"/>
  <c r="L54" i="107" s="1"/>
  <c r="E55" i="107" s="1"/>
  <c r="L55" i="107" s="1"/>
  <c r="E56" i="107" s="1"/>
  <c r="L56" i="107" s="1"/>
  <c r="E57" i="107" s="1"/>
  <c r="L57" i="107" s="1"/>
  <c r="E58" i="107" s="1"/>
  <c r="L58" i="107" s="1"/>
  <c r="E59" i="107" s="1"/>
  <c r="L59" i="107" s="1"/>
  <c r="E60" i="107" s="1"/>
  <c r="L60" i="107" s="1"/>
  <c r="E61" i="107" s="1"/>
  <c r="L61" i="107" s="1"/>
  <c r="E62" i="107" s="1"/>
  <c r="L62" i="107" s="1"/>
  <c r="E63" i="107" s="1"/>
  <c r="L63" i="107" s="1"/>
  <c r="E64" i="107" s="1"/>
  <c r="L64" i="107" s="1"/>
  <c r="F69" i="107"/>
  <c r="F71" i="107" s="1"/>
  <c r="G46" i="103"/>
  <c r="H46" i="103"/>
  <c r="I46" i="103"/>
  <c r="F46" i="103"/>
  <c r="D21" i="106" l="1" a="1"/>
  <c r="D21" i="106" s="1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21" i="106"/>
  <c r="I39" i="106"/>
  <c r="I41" i="106" s="1"/>
  <c r="H39" i="106"/>
  <c r="H41" i="106" s="1"/>
  <c r="G39" i="106"/>
  <c r="G41" i="106" s="1"/>
  <c r="F39" i="106"/>
  <c r="F41" i="106" s="1"/>
  <c r="L21" i="106"/>
  <c r="L22" i="106" s="1"/>
  <c r="L23" i="106" s="1"/>
  <c r="L24" i="106" s="1"/>
  <c r="L25" i="106" s="1"/>
  <c r="L26" i="106" s="1"/>
  <c r="L27" i="106" s="1"/>
  <c r="L28" i="106" s="1"/>
  <c r="L29" i="106" s="1"/>
  <c r="L30" i="106" s="1"/>
  <c r="L31" i="106" s="1"/>
  <c r="L32" i="106" s="1"/>
  <c r="L33" i="106" s="1"/>
  <c r="L34" i="106" s="1"/>
  <c r="L35" i="106" s="1"/>
  <c r="L36" i="106" s="1"/>
  <c r="L37" i="106" s="1"/>
  <c r="L38" i="106" s="1"/>
  <c r="C13" i="106"/>
  <c r="C15" i="106" s="1"/>
  <c r="C17" i="106" s="1"/>
  <c r="E17" i="106" s="1"/>
  <c r="D31" i="106" l="1"/>
  <c r="D23" i="106"/>
  <c r="D38" i="106"/>
  <c r="D34" i="106"/>
  <c r="D30" i="106"/>
  <c r="D26" i="106"/>
  <c r="D22" i="106"/>
  <c r="D36" i="106"/>
  <c r="D32" i="106"/>
  <c r="D28" i="106"/>
  <c r="D24" i="106"/>
  <c r="D35" i="106"/>
  <c r="D27" i="106"/>
  <c r="D37" i="106"/>
  <c r="D33" i="106"/>
  <c r="D29" i="106"/>
  <c r="D25" i="106"/>
  <c r="F43" i="106"/>
  <c r="F45" i="106" s="1"/>
  <c r="E21" i="106"/>
  <c r="K35" i="73"/>
  <c r="K36" i="73"/>
  <c r="K21" i="106" l="1"/>
  <c r="E22" i="106" s="1"/>
  <c r="D23" i="105" a="1"/>
  <c r="D23" i="105" s="1"/>
  <c r="J35" i="105"/>
  <c r="J37" i="105" s="1"/>
  <c r="I35" i="105"/>
  <c r="I37" i="105" s="1"/>
  <c r="H35" i="105"/>
  <c r="H37" i="105" s="1"/>
  <c r="G35" i="105"/>
  <c r="G37" i="105" s="1"/>
  <c r="F35" i="105"/>
  <c r="F37" i="105" s="1"/>
  <c r="K34" i="105"/>
  <c r="K33" i="105"/>
  <c r="K32" i="105"/>
  <c r="K31" i="105"/>
  <c r="K30" i="105"/>
  <c r="K29" i="105"/>
  <c r="K28" i="105"/>
  <c r="K27" i="105"/>
  <c r="K26" i="105"/>
  <c r="K25" i="105"/>
  <c r="K24" i="105"/>
  <c r="M23" i="105"/>
  <c r="M24" i="105" s="1"/>
  <c r="M25" i="105" s="1"/>
  <c r="M26" i="105" s="1"/>
  <c r="M27" i="105" s="1"/>
  <c r="M28" i="105" s="1"/>
  <c r="M29" i="105" s="1"/>
  <c r="M30" i="105" s="1"/>
  <c r="M31" i="105" s="1"/>
  <c r="M32" i="105" s="1"/>
  <c r="M33" i="105" s="1"/>
  <c r="M34" i="105" s="1"/>
  <c r="K23" i="105"/>
  <c r="C15" i="105"/>
  <c r="C17" i="105" s="1"/>
  <c r="C19" i="105" s="1"/>
  <c r="F19" i="105" s="1"/>
  <c r="K22" i="106" l="1"/>
  <c r="E23" i="106" s="1"/>
  <c r="K23" i="106" s="1"/>
  <c r="E24" i="106" s="1"/>
  <c r="K24" i="106" s="1"/>
  <c r="E25" i="106" s="1"/>
  <c r="D34" i="105"/>
  <c r="D30" i="105"/>
  <c r="D29" i="105"/>
  <c r="D32" i="105"/>
  <c r="D28" i="105"/>
  <c r="D24" i="105"/>
  <c r="D26" i="105"/>
  <c r="D33" i="105"/>
  <c r="D25" i="105"/>
  <c r="D31" i="105"/>
  <c r="D27" i="105"/>
  <c r="F39" i="105"/>
  <c r="F41" i="105" s="1"/>
  <c r="E23" i="105"/>
  <c r="L23" i="105" s="1"/>
  <c r="E24" i="105" s="1"/>
  <c r="L24" i="105" s="1"/>
  <c r="E25" i="105" s="1"/>
  <c r="L25" i="105" s="1"/>
  <c r="E26" i="105" s="1"/>
  <c r="L26" i="105" s="1"/>
  <c r="E27" i="105" s="1"/>
  <c r="L27" i="105" s="1"/>
  <c r="E28" i="105" s="1"/>
  <c r="L28" i="105" s="1"/>
  <c r="E29" i="105" s="1"/>
  <c r="L29" i="105" s="1"/>
  <c r="E30" i="105" s="1"/>
  <c r="L30" i="105" s="1"/>
  <c r="E31" i="105" s="1"/>
  <c r="L31" i="105" s="1"/>
  <c r="E32" i="105" s="1"/>
  <c r="L32" i="105" s="1"/>
  <c r="E33" i="105" s="1"/>
  <c r="L33" i="105" s="1"/>
  <c r="E34" i="105" s="1"/>
  <c r="L34" i="105" s="1"/>
  <c r="G57" i="39"/>
  <c r="H57" i="39"/>
  <c r="F57" i="39"/>
  <c r="K25" i="106" l="1"/>
  <c r="E26" i="106" s="1"/>
  <c r="G60" i="57"/>
  <c r="H60" i="57"/>
  <c r="I60" i="57"/>
  <c r="F60" i="57"/>
  <c r="K26" i="106" l="1"/>
  <c r="E27" i="106" s="1"/>
  <c r="D22" i="104" a="1"/>
  <c r="D22" i="104" s="1"/>
  <c r="J23" i="104"/>
  <c r="J24" i="104"/>
  <c r="J25" i="104"/>
  <c r="J26" i="104"/>
  <c r="J27" i="104"/>
  <c r="J28" i="104"/>
  <c r="J29" i="104"/>
  <c r="J30" i="104"/>
  <c r="J31" i="104"/>
  <c r="J32" i="104"/>
  <c r="J33" i="104"/>
  <c r="J22" i="104"/>
  <c r="C13" i="104"/>
  <c r="C15" i="104" s="1"/>
  <c r="C17" i="104" s="1"/>
  <c r="E17" i="104" s="1"/>
  <c r="I34" i="104"/>
  <c r="I36" i="104" s="1"/>
  <c r="H34" i="104"/>
  <c r="H36" i="104" s="1"/>
  <c r="G34" i="104"/>
  <c r="G36" i="104" s="1"/>
  <c r="F34" i="104"/>
  <c r="F36" i="104" s="1"/>
  <c r="L22" i="104"/>
  <c r="L23" i="104" s="1"/>
  <c r="L24" i="104" s="1"/>
  <c r="L25" i="104" s="1"/>
  <c r="L26" i="104" s="1"/>
  <c r="L27" i="104" s="1"/>
  <c r="L28" i="104" s="1"/>
  <c r="L29" i="104" s="1"/>
  <c r="L30" i="104" s="1"/>
  <c r="L31" i="104" s="1"/>
  <c r="L32" i="104" s="1"/>
  <c r="L33" i="104" s="1"/>
  <c r="K27" i="106" l="1"/>
  <c r="E28" i="106" s="1"/>
  <c r="D29" i="104"/>
  <c r="D31" i="104"/>
  <c r="D27" i="104"/>
  <c r="D23" i="104"/>
  <c r="D33" i="104"/>
  <c r="D25" i="104"/>
  <c r="D32" i="104"/>
  <c r="D28" i="104"/>
  <c r="D24" i="104"/>
  <c r="D30" i="104"/>
  <c r="D26" i="104"/>
  <c r="F38" i="104"/>
  <c r="F40" i="104" s="1"/>
  <c r="E22" i="104"/>
  <c r="D21" i="103" a="1"/>
  <c r="D21" i="103" s="1"/>
  <c r="I45" i="103"/>
  <c r="I47" i="103" s="1"/>
  <c r="H45" i="103"/>
  <c r="H47" i="103" s="1"/>
  <c r="G45" i="103"/>
  <c r="G47" i="103" s="1"/>
  <c r="F45" i="103"/>
  <c r="F47" i="103" s="1"/>
  <c r="J44" i="103"/>
  <c r="J43" i="103"/>
  <c r="J42" i="103"/>
  <c r="J41" i="103"/>
  <c r="J40" i="103"/>
  <c r="J39" i="103"/>
  <c r="J38" i="103"/>
  <c r="J37" i="103"/>
  <c r="J36" i="103"/>
  <c r="J35" i="103"/>
  <c r="J34" i="103"/>
  <c r="J33" i="103"/>
  <c r="J32" i="103"/>
  <c r="J31" i="103"/>
  <c r="J30" i="103"/>
  <c r="J29" i="103"/>
  <c r="J28" i="103"/>
  <c r="J27" i="103"/>
  <c r="J26" i="103"/>
  <c r="J25" i="103"/>
  <c r="J24" i="103"/>
  <c r="J23" i="103"/>
  <c r="J22" i="103"/>
  <c r="L21" i="103"/>
  <c r="L22" i="103" s="1"/>
  <c r="L23" i="103" s="1"/>
  <c r="L24" i="103" s="1"/>
  <c r="L25" i="103" s="1"/>
  <c r="L26" i="103" s="1"/>
  <c r="L27" i="103" s="1"/>
  <c r="L28" i="103" s="1"/>
  <c r="L29" i="103" s="1"/>
  <c r="L30" i="103" s="1"/>
  <c r="L31" i="103" s="1"/>
  <c r="L32" i="103" s="1"/>
  <c r="L33" i="103" s="1"/>
  <c r="L34" i="103" s="1"/>
  <c r="L35" i="103" s="1"/>
  <c r="L36" i="103" s="1"/>
  <c r="L37" i="103" s="1"/>
  <c r="L38" i="103" s="1"/>
  <c r="L39" i="103" s="1"/>
  <c r="L40" i="103" s="1"/>
  <c r="L41" i="103" s="1"/>
  <c r="L42" i="103" s="1"/>
  <c r="L43" i="103" s="1"/>
  <c r="L44" i="103" s="1"/>
  <c r="J21" i="103"/>
  <c r="C13" i="103"/>
  <c r="C15" i="103" s="1"/>
  <c r="C17" i="103" s="1"/>
  <c r="E21" i="103" s="1"/>
  <c r="K21" i="103" s="1"/>
  <c r="E22" i="103" s="1"/>
  <c r="K22" i="103" s="1"/>
  <c r="E23" i="103" s="1"/>
  <c r="K23" i="103" s="1"/>
  <c r="E24" i="103" s="1"/>
  <c r="K24" i="103" s="1"/>
  <c r="E25" i="103" s="1"/>
  <c r="K25" i="103" s="1"/>
  <c r="E26" i="103" s="1"/>
  <c r="K26" i="103" s="1"/>
  <c r="E27" i="103" s="1"/>
  <c r="K27" i="103" s="1"/>
  <c r="E28" i="103" s="1"/>
  <c r="K28" i="103" s="1"/>
  <c r="E29" i="103" s="1"/>
  <c r="K29" i="103" s="1"/>
  <c r="E30" i="103" s="1"/>
  <c r="K30" i="103" s="1"/>
  <c r="E31" i="103" s="1"/>
  <c r="K31" i="103" s="1"/>
  <c r="E32" i="103" s="1"/>
  <c r="K32" i="103" s="1"/>
  <c r="E33" i="103" s="1"/>
  <c r="K33" i="103" s="1"/>
  <c r="E34" i="103" s="1"/>
  <c r="K34" i="103" s="1"/>
  <c r="E35" i="103" s="1"/>
  <c r="K35" i="103" s="1"/>
  <c r="E36" i="103" s="1"/>
  <c r="K36" i="103" s="1"/>
  <c r="E37" i="103" s="1"/>
  <c r="K37" i="103" s="1"/>
  <c r="E38" i="103" s="1"/>
  <c r="K38" i="103" s="1"/>
  <c r="E39" i="103" s="1"/>
  <c r="K39" i="103" s="1"/>
  <c r="E40" i="103" s="1"/>
  <c r="K40" i="103" s="1"/>
  <c r="E41" i="103" s="1"/>
  <c r="K41" i="103" s="1"/>
  <c r="E42" i="103" s="1"/>
  <c r="K42" i="103" s="1"/>
  <c r="E43" i="103" s="1"/>
  <c r="K43" i="103" s="1"/>
  <c r="E44" i="103" s="1"/>
  <c r="K44" i="103" s="1"/>
  <c r="K28" i="106" l="1"/>
  <c r="E29" i="106" s="1"/>
  <c r="K22" i="104"/>
  <c r="E23" i="104" s="1"/>
  <c r="D32" i="103"/>
  <c r="D39" i="103"/>
  <c r="D35" i="103"/>
  <c r="D31" i="103"/>
  <c r="D23" i="103"/>
  <c r="D42" i="103"/>
  <c r="D38" i="103"/>
  <c r="D34" i="103"/>
  <c r="D30" i="103"/>
  <c r="D26" i="103"/>
  <c r="D22" i="103"/>
  <c r="D44" i="103"/>
  <c r="D40" i="103"/>
  <c r="D36" i="103"/>
  <c r="D28" i="103"/>
  <c r="D24" i="103"/>
  <c r="D43" i="103"/>
  <c r="D27" i="103"/>
  <c r="D41" i="103"/>
  <c r="D37" i="103"/>
  <c r="D33" i="103"/>
  <c r="D29" i="103"/>
  <c r="D25" i="103"/>
  <c r="E17" i="103"/>
  <c r="F49" i="103"/>
  <c r="F51" i="103" s="1"/>
  <c r="D21" i="102" a="1"/>
  <c r="D21" i="102" s="1"/>
  <c r="I69" i="102"/>
  <c r="I71" i="102" s="1"/>
  <c r="H69" i="102"/>
  <c r="H71" i="102" s="1"/>
  <c r="G69" i="102"/>
  <c r="G71" i="102" s="1"/>
  <c r="F69" i="102"/>
  <c r="F71" i="102" s="1"/>
  <c r="J68" i="102"/>
  <c r="J67" i="102"/>
  <c r="J66" i="102"/>
  <c r="J65" i="102"/>
  <c r="J64" i="102"/>
  <c r="J63" i="102"/>
  <c r="J62" i="102"/>
  <c r="J61" i="102"/>
  <c r="J60" i="102"/>
  <c r="J59" i="102"/>
  <c r="J58" i="102"/>
  <c r="J57" i="102"/>
  <c r="J56" i="102"/>
  <c r="J55" i="102"/>
  <c r="J54" i="102"/>
  <c r="J53" i="102"/>
  <c r="J52" i="102"/>
  <c r="J51" i="102"/>
  <c r="J50" i="102"/>
  <c r="J49" i="102"/>
  <c r="J48" i="102"/>
  <c r="J47" i="102"/>
  <c r="J46" i="102"/>
  <c r="J45" i="102"/>
  <c r="J44" i="102"/>
  <c r="J43" i="102"/>
  <c r="J42" i="102"/>
  <c r="J41" i="102"/>
  <c r="J40" i="102"/>
  <c r="J39" i="102"/>
  <c r="J38" i="102"/>
  <c r="J37" i="102"/>
  <c r="J36" i="102"/>
  <c r="J35" i="102"/>
  <c r="J34" i="102"/>
  <c r="J33" i="102"/>
  <c r="J32" i="102"/>
  <c r="J31" i="102"/>
  <c r="J30" i="102"/>
  <c r="J29" i="102"/>
  <c r="J28" i="102"/>
  <c r="J27" i="102"/>
  <c r="J26" i="102"/>
  <c r="J25" i="102"/>
  <c r="J24" i="102"/>
  <c r="J23" i="102"/>
  <c r="J22" i="102"/>
  <c r="L21" i="102"/>
  <c r="L22" i="102" s="1"/>
  <c r="L23" i="102" s="1"/>
  <c r="L24" i="102" s="1"/>
  <c r="L25" i="102" s="1"/>
  <c r="L26" i="102" s="1"/>
  <c r="L27" i="102" s="1"/>
  <c r="L28" i="102" s="1"/>
  <c r="L29" i="102" s="1"/>
  <c r="L30" i="102" s="1"/>
  <c r="L31" i="102" s="1"/>
  <c r="L32" i="102" s="1"/>
  <c r="L33" i="102" s="1"/>
  <c r="L34" i="102" s="1"/>
  <c r="L35" i="102" s="1"/>
  <c r="L36" i="102" s="1"/>
  <c r="L37" i="102" s="1"/>
  <c r="L38" i="102" s="1"/>
  <c r="L39" i="102" s="1"/>
  <c r="L40" i="102" s="1"/>
  <c r="L41" i="102" s="1"/>
  <c r="L42" i="102" s="1"/>
  <c r="L43" i="102" s="1"/>
  <c r="L44" i="102" s="1"/>
  <c r="L45" i="102" s="1"/>
  <c r="L46" i="102" s="1"/>
  <c r="L47" i="102" s="1"/>
  <c r="L48" i="102" s="1"/>
  <c r="L49" i="102" s="1"/>
  <c r="L50" i="102" s="1"/>
  <c r="L51" i="102" s="1"/>
  <c r="L52" i="102" s="1"/>
  <c r="L53" i="102" s="1"/>
  <c r="L54" i="102" s="1"/>
  <c r="L55" i="102" s="1"/>
  <c r="L56" i="102" s="1"/>
  <c r="L57" i="102" s="1"/>
  <c r="L58" i="102" s="1"/>
  <c r="L59" i="102" s="1"/>
  <c r="L60" i="102" s="1"/>
  <c r="L61" i="102" s="1"/>
  <c r="L62" i="102" s="1"/>
  <c r="L63" i="102" s="1"/>
  <c r="L64" i="102" s="1"/>
  <c r="L65" i="102" s="1"/>
  <c r="L66" i="102" s="1"/>
  <c r="L67" i="102" s="1"/>
  <c r="L68" i="102" s="1"/>
  <c r="J21" i="102"/>
  <c r="C13" i="102"/>
  <c r="C15" i="102" s="1"/>
  <c r="C17" i="102" s="1"/>
  <c r="E17" i="102" s="1"/>
  <c r="K29" i="106" l="1"/>
  <c r="E30" i="106" s="1"/>
  <c r="K23" i="104"/>
  <c r="E24" i="104" s="1"/>
  <c r="K24" i="104" s="1"/>
  <c r="E25" i="104" s="1"/>
  <c r="K25" i="104" s="1"/>
  <c r="E26" i="104" s="1"/>
  <c r="D44" i="102"/>
  <c r="D36" i="102"/>
  <c r="D28" i="102"/>
  <c r="D43" i="102"/>
  <c r="D35" i="102"/>
  <c r="D27" i="102"/>
  <c r="D24" i="102"/>
  <c r="D40" i="102"/>
  <c r="D32" i="102"/>
  <c r="D48" i="102"/>
  <c r="D39" i="102"/>
  <c r="D31" i="102"/>
  <c r="D23" i="102"/>
  <c r="D22" i="102"/>
  <c r="D68" i="102"/>
  <c r="D64" i="102"/>
  <c r="D60" i="102"/>
  <c r="D56" i="102"/>
  <c r="D52" i="102"/>
  <c r="D67" i="102"/>
  <c r="D63" i="102"/>
  <c r="D59" i="102"/>
  <c r="D55" i="102"/>
  <c r="D51" i="102"/>
  <c r="D47" i="102"/>
  <c r="D66" i="102"/>
  <c r="D62" i="102"/>
  <c r="D58" i="102"/>
  <c r="D54" i="102"/>
  <c r="D50" i="102"/>
  <c r="D46" i="102"/>
  <c r="D42" i="102"/>
  <c r="D38" i="102"/>
  <c r="D34" i="102"/>
  <c r="D30" i="102"/>
  <c r="D26" i="102"/>
  <c r="D65" i="102"/>
  <c r="D61" i="102"/>
  <c r="D57" i="102"/>
  <c r="D53" i="102"/>
  <c r="D49" i="102"/>
  <c r="D45" i="102"/>
  <c r="D41" i="102"/>
  <c r="D37" i="102"/>
  <c r="D33" i="102"/>
  <c r="D29" i="102"/>
  <c r="D25" i="102"/>
  <c r="E21" i="102"/>
  <c r="K21" i="102" s="1"/>
  <c r="E22" i="102" s="1"/>
  <c r="K22" i="102" s="1"/>
  <c r="E23" i="102" s="1"/>
  <c r="K23" i="102" s="1"/>
  <c r="E24" i="102" s="1"/>
  <c r="K24" i="102" s="1"/>
  <c r="E25" i="102" s="1"/>
  <c r="K25" i="102" s="1"/>
  <c r="E26" i="102" s="1"/>
  <c r="K26" i="102" s="1"/>
  <c r="E27" i="102" s="1"/>
  <c r="K27" i="102" s="1"/>
  <c r="E28" i="102" s="1"/>
  <c r="K28" i="102" s="1"/>
  <c r="E29" i="102" s="1"/>
  <c r="K29" i="102" s="1"/>
  <c r="E30" i="102" s="1"/>
  <c r="K30" i="102" s="1"/>
  <c r="E31" i="102" s="1"/>
  <c r="K31" i="102" s="1"/>
  <c r="E32" i="102" s="1"/>
  <c r="K32" i="102" s="1"/>
  <c r="E33" i="102" s="1"/>
  <c r="K33" i="102" s="1"/>
  <c r="E34" i="102" s="1"/>
  <c r="K34" i="102" s="1"/>
  <c r="E35" i="102" s="1"/>
  <c r="K35" i="102" s="1"/>
  <c r="E36" i="102" s="1"/>
  <c r="K36" i="102" s="1"/>
  <c r="E37" i="102" s="1"/>
  <c r="K37" i="102" s="1"/>
  <c r="E38" i="102" s="1"/>
  <c r="K38" i="102" s="1"/>
  <c r="E39" i="102" s="1"/>
  <c r="K39" i="102" s="1"/>
  <c r="E40" i="102" s="1"/>
  <c r="K40" i="102" s="1"/>
  <c r="E41" i="102" s="1"/>
  <c r="K41" i="102" s="1"/>
  <c r="E42" i="102" s="1"/>
  <c r="K42" i="102" s="1"/>
  <c r="E43" i="102" s="1"/>
  <c r="K43" i="102" s="1"/>
  <c r="E44" i="102" s="1"/>
  <c r="K44" i="102" s="1"/>
  <c r="E45" i="102" s="1"/>
  <c r="K45" i="102" s="1"/>
  <c r="E46" i="102" s="1"/>
  <c r="K46" i="102" s="1"/>
  <c r="E47" i="102" s="1"/>
  <c r="K47" i="102" s="1"/>
  <c r="E48" i="102" s="1"/>
  <c r="K48" i="102" s="1"/>
  <c r="E49" i="102" s="1"/>
  <c r="K49" i="102" s="1"/>
  <c r="E50" i="102" s="1"/>
  <c r="K50" i="102" s="1"/>
  <c r="E51" i="102" s="1"/>
  <c r="K51" i="102" s="1"/>
  <c r="E52" i="102" s="1"/>
  <c r="K52" i="102" s="1"/>
  <c r="E53" i="102" s="1"/>
  <c r="K53" i="102" s="1"/>
  <c r="E54" i="102" s="1"/>
  <c r="K54" i="102" s="1"/>
  <c r="E55" i="102" s="1"/>
  <c r="K55" i="102" s="1"/>
  <c r="E56" i="102" s="1"/>
  <c r="K56" i="102" s="1"/>
  <c r="E57" i="102" s="1"/>
  <c r="K57" i="102" s="1"/>
  <c r="E58" i="102" s="1"/>
  <c r="K58" i="102" s="1"/>
  <c r="E59" i="102" s="1"/>
  <c r="K59" i="102" s="1"/>
  <c r="E60" i="102" s="1"/>
  <c r="K60" i="102" s="1"/>
  <c r="E61" i="102" s="1"/>
  <c r="K61" i="102" s="1"/>
  <c r="E62" i="102" s="1"/>
  <c r="K62" i="102" s="1"/>
  <c r="E63" i="102" s="1"/>
  <c r="K63" i="102" s="1"/>
  <c r="E64" i="102" s="1"/>
  <c r="K64" i="102" s="1"/>
  <c r="E65" i="102" s="1"/>
  <c r="K65" i="102" s="1"/>
  <c r="E66" i="102" s="1"/>
  <c r="K66" i="102" s="1"/>
  <c r="E67" i="102" s="1"/>
  <c r="K67" i="102" s="1"/>
  <c r="E68" i="102" s="1"/>
  <c r="K68" i="102" s="1"/>
  <c r="F73" i="102"/>
  <c r="F75" i="102" s="1"/>
  <c r="D21" i="101" a="1"/>
  <c r="D21" i="101" s="1"/>
  <c r="K30" i="106" l="1"/>
  <c r="E31" i="106" s="1"/>
  <c r="K26" i="104"/>
  <c r="E27" i="104" s="1"/>
  <c r="D52" i="101"/>
  <c r="D48" i="101"/>
  <c r="D44" i="101"/>
  <c r="D40" i="101"/>
  <c r="D36" i="101"/>
  <c r="D32" i="101"/>
  <c r="D28" i="101"/>
  <c r="D24" i="101"/>
  <c r="D51" i="101"/>
  <c r="D47" i="101"/>
  <c r="D43" i="101"/>
  <c r="D39" i="101"/>
  <c r="D35" i="101"/>
  <c r="D31" i="101"/>
  <c r="D27" i="101"/>
  <c r="D23" i="101"/>
  <c r="D50" i="101"/>
  <c r="D46" i="101"/>
  <c r="D42" i="101"/>
  <c r="D38" i="101"/>
  <c r="D34" i="101"/>
  <c r="D30" i="101"/>
  <c r="D26" i="101"/>
  <c r="D22" i="101"/>
  <c r="D53" i="101"/>
  <c r="D49" i="101"/>
  <c r="D45" i="101"/>
  <c r="D41" i="101"/>
  <c r="D37" i="101"/>
  <c r="D33" i="101"/>
  <c r="D29" i="101"/>
  <c r="D25" i="101"/>
  <c r="K31" i="106" l="1"/>
  <c r="E32" i="106" s="1"/>
  <c r="K27" i="104"/>
  <c r="E28" i="104" s="1"/>
  <c r="J51" i="101"/>
  <c r="J52" i="101"/>
  <c r="J53" i="101"/>
  <c r="I54" i="101"/>
  <c r="I56" i="101" s="1"/>
  <c r="H54" i="101"/>
  <c r="H56" i="101" s="1"/>
  <c r="G54" i="101"/>
  <c r="G56" i="101" s="1"/>
  <c r="F54" i="101"/>
  <c r="F56" i="101" s="1"/>
  <c r="J50" i="101"/>
  <c r="J49" i="101"/>
  <c r="J48" i="101"/>
  <c r="J47" i="101"/>
  <c r="J46" i="101"/>
  <c r="J45" i="101"/>
  <c r="J44" i="101"/>
  <c r="J43" i="101"/>
  <c r="J42" i="101"/>
  <c r="J41" i="101"/>
  <c r="J40" i="101"/>
  <c r="J39" i="101"/>
  <c r="J38" i="101"/>
  <c r="J37" i="101"/>
  <c r="J36" i="101"/>
  <c r="J35" i="101"/>
  <c r="J34" i="101"/>
  <c r="J33" i="101"/>
  <c r="J32" i="101"/>
  <c r="J31" i="101"/>
  <c r="J30" i="101"/>
  <c r="J29" i="101"/>
  <c r="J28" i="101"/>
  <c r="J27" i="101"/>
  <c r="J26" i="101"/>
  <c r="J25" i="101"/>
  <c r="J24" i="101"/>
  <c r="J23" i="101"/>
  <c r="J22" i="101"/>
  <c r="L21" i="101"/>
  <c r="L22" i="101" s="1"/>
  <c r="L23" i="101" s="1"/>
  <c r="L24" i="101" s="1"/>
  <c r="L25" i="101" s="1"/>
  <c r="L26" i="101" s="1"/>
  <c r="L27" i="101" s="1"/>
  <c r="L28" i="101" s="1"/>
  <c r="L29" i="101" s="1"/>
  <c r="L30" i="101" s="1"/>
  <c r="L31" i="101" s="1"/>
  <c r="L32" i="101" s="1"/>
  <c r="L33" i="101" s="1"/>
  <c r="L34" i="101" s="1"/>
  <c r="L35" i="101" s="1"/>
  <c r="L36" i="101" s="1"/>
  <c r="L37" i="101" s="1"/>
  <c r="L38" i="101" s="1"/>
  <c r="L39" i="101" s="1"/>
  <c r="L40" i="101" s="1"/>
  <c r="L41" i="101" s="1"/>
  <c r="L42" i="101" s="1"/>
  <c r="L43" i="101" s="1"/>
  <c r="L44" i="101" s="1"/>
  <c r="L45" i="101" s="1"/>
  <c r="L46" i="101" s="1"/>
  <c r="L47" i="101" s="1"/>
  <c r="L48" i="101" s="1"/>
  <c r="L49" i="101" s="1"/>
  <c r="L50" i="101" s="1"/>
  <c r="L51" i="101" s="1"/>
  <c r="L52" i="101" s="1"/>
  <c r="L53" i="101" s="1"/>
  <c r="J21" i="101"/>
  <c r="C13" i="101"/>
  <c r="C15" i="101" s="1"/>
  <c r="C17" i="101" s="1"/>
  <c r="E17" i="101" s="1"/>
  <c r="K32" i="106" l="1"/>
  <c r="E33" i="106" s="1"/>
  <c r="K28" i="104"/>
  <c r="E29" i="104" s="1"/>
  <c r="F58" i="101"/>
  <c r="F60" i="101" s="1"/>
  <c r="E21" i="101"/>
  <c r="K21" i="101" s="1"/>
  <c r="E22" i="101" s="1"/>
  <c r="K22" i="101" s="1"/>
  <c r="E23" i="101" s="1"/>
  <c r="K23" i="101" s="1"/>
  <c r="E24" i="101" s="1"/>
  <c r="K24" i="101" s="1"/>
  <c r="E25" i="101" s="1"/>
  <c r="K25" i="101" s="1"/>
  <c r="E26" i="101" s="1"/>
  <c r="K26" i="101" s="1"/>
  <c r="E27" i="101" s="1"/>
  <c r="K27" i="101" s="1"/>
  <c r="E28" i="101" s="1"/>
  <c r="K28" i="101" s="1"/>
  <c r="E29" i="101" s="1"/>
  <c r="K29" i="101" s="1"/>
  <c r="E30" i="101" s="1"/>
  <c r="K30" i="101" s="1"/>
  <c r="E31" i="101" s="1"/>
  <c r="K31" i="101" s="1"/>
  <c r="E32" i="101" s="1"/>
  <c r="K32" i="101" s="1"/>
  <c r="E33" i="101" s="1"/>
  <c r="K33" i="101" s="1"/>
  <c r="E34" i="101" s="1"/>
  <c r="K34" i="101" s="1"/>
  <c r="E35" i="101" s="1"/>
  <c r="K35" i="101" s="1"/>
  <c r="E36" i="101" s="1"/>
  <c r="K36" i="101" s="1"/>
  <c r="E37" i="101" s="1"/>
  <c r="K37" i="101" s="1"/>
  <c r="E38" i="101" s="1"/>
  <c r="K38" i="101" s="1"/>
  <c r="E39" i="101" s="1"/>
  <c r="K39" i="101" s="1"/>
  <c r="E40" i="101" s="1"/>
  <c r="K40" i="101" s="1"/>
  <c r="E41" i="101" s="1"/>
  <c r="K41" i="101" s="1"/>
  <c r="E42" i="101" s="1"/>
  <c r="K42" i="101" s="1"/>
  <c r="E43" i="101" s="1"/>
  <c r="K43" i="101" s="1"/>
  <c r="E44" i="101" s="1"/>
  <c r="K44" i="101" s="1"/>
  <c r="E45" i="101" s="1"/>
  <c r="K45" i="101" s="1"/>
  <c r="E46" i="101" s="1"/>
  <c r="K46" i="101" s="1"/>
  <c r="E47" i="101" s="1"/>
  <c r="K47" i="101" s="1"/>
  <c r="E48" i="101" s="1"/>
  <c r="K48" i="101" s="1"/>
  <c r="E49" i="101" s="1"/>
  <c r="K49" i="101" s="1"/>
  <c r="E50" i="101" s="1"/>
  <c r="K50" i="101" s="1"/>
  <c r="E51" i="101" s="1"/>
  <c r="K51" i="101" s="1"/>
  <c r="E52" i="101" s="1"/>
  <c r="K52" i="101" s="1"/>
  <c r="E53" i="101" s="1"/>
  <c r="K53" i="101" s="1"/>
  <c r="D22" i="100" a="1"/>
  <c r="D22" i="100" s="1"/>
  <c r="J40" i="100"/>
  <c r="J42" i="100" s="1"/>
  <c r="I40" i="100"/>
  <c r="I42" i="100" s="1"/>
  <c r="H40" i="100"/>
  <c r="H42" i="100" s="1"/>
  <c r="G40" i="100"/>
  <c r="G42" i="100" s="1"/>
  <c r="F40" i="100"/>
  <c r="F42" i="100" s="1"/>
  <c r="K39" i="100"/>
  <c r="K38" i="100"/>
  <c r="K37" i="100"/>
  <c r="K36" i="100"/>
  <c r="K35" i="100"/>
  <c r="K34" i="100"/>
  <c r="K33" i="100"/>
  <c r="K32" i="100"/>
  <c r="K31" i="100"/>
  <c r="K30" i="100"/>
  <c r="K29" i="100"/>
  <c r="K28" i="100"/>
  <c r="K27" i="100"/>
  <c r="K26" i="100"/>
  <c r="K25" i="100"/>
  <c r="K24" i="100"/>
  <c r="K23" i="100"/>
  <c r="M22" i="100"/>
  <c r="M23" i="100" s="1"/>
  <c r="M24" i="100" s="1"/>
  <c r="M25" i="100" s="1"/>
  <c r="M26" i="100" s="1"/>
  <c r="M27" i="100" s="1"/>
  <c r="M28" i="100" s="1"/>
  <c r="M29" i="100" s="1"/>
  <c r="M30" i="100" s="1"/>
  <c r="M31" i="100" s="1"/>
  <c r="M32" i="100" s="1"/>
  <c r="M33" i="100" s="1"/>
  <c r="M34" i="100" s="1"/>
  <c r="M35" i="100" s="1"/>
  <c r="M36" i="100" s="1"/>
  <c r="M37" i="100" s="1"/>
  <c r="M38" i="100" s="1"/>
  <c r="M39" i="100" s="1"/>
  <c r="K22" i="100"/>
  <c r="C14" i="100"/>
  <c r="C16" i="100" s="1"/>
  <c r="C18" i="100" s="1"/>
  <c r="F18" i="100" s="1"/>
  <c r="K33" i="106" l="1"/>
  <c r="E34" i="106" s="1"/>
  <c r="K29" i="104"/>
  <c r="E30" i="104" s="1"/>
  <c r="D37" i="100"/>
  <c r="D33" i="100"/>
  <c r="D29" i="100"/>
  <c r="D25" i="100"/>
  <c r="D32" i="100"/>
  <c r="D24" i="100"/>
  <c r="D39" i="100"/>
  <c r="D35" i="100"/>
  <c r="D31" i="100"/>
  <c r="D27" i="100"/>
  <c r="D23" i="100"/>
  <c r="D36" i="100"/>
  <c r="D28" i="100"/>
  <c r="D38" i="100"/>
  <c r="D34" i="100"/>
  <c r="D30" i="100"/>
  <c r="D26" i="100"/>
  <c r="F44" i="100"/>
  <c r="F46" i="100" s="1"/>
  <c r="E22" i="100"/>
  <c r="L22" i="100" s="1"/>
  <c r="E23" i="100" s="1"/>
  <c r="L23" i="100" s="1"/>
  <c r="E24" i="100" s="1"/>
  <c r="L24" i="100" s="1"/>
  <c r="E25" i="100" s="1"/>
  <c r="L25" i="100" s="1"/>
  <c r="E26" i="100" s="1"/>
  <c r="L26" i="100" s="1"/>
  <c r="E27" i="100" s="1"/>
  <c r="L27" i="100" s="1"/>
  <c r="E28" i="100" s="1"/>
  <c r="L28" i="100" s="1"/>
  <c r="E29" i="100" s="1"/>
  <c r="L29" i="100" s="1"/>
  <c r="E30" i="100" s="1"/>
  <c r="L30" i="100" s="1"/>
  <c r="E31" i="100" s="1"/>
  <c r="L31" i="100" s="1"/>
  <c r="E32" i="100" s="1"/>
  <c r="L32" i="100" s="1"/>
  <c r="E33" i="100" s="1"/>
  <c r="L33" i="100" s="1"/>
  <c r="E34" i="100" s="1"/>
  <c r="L34" i="100" s="1"/>
  <c r="E35" i="100" s="1"/>
  <c r="L35" i="100" s="1"/>
  <c r="E36" i="100" s="1"/>
  <c r="L36" i="100" s="1"/>
  <c r="E37" i="100" s="1"/>
  <c r="L37" i="100" s="1"/>
  <c r="E38" i="100" s="1"/>
  <c r="L38" i="100" s="1"/>
  <c r="E39" i="100" s="1"/>
  <c r="L39" i="100" s="1"/>
  <c r="C15" i="99"/>
  <c r="K34" i="106" l="1"/>
  <c r="E35" i="106" s="1"/>
  <c r="K30" i="104"/>
  <c r="E31" i="104" s="1"/>
  <c r="D23" i="99" a="1"/>
  <c r="D23" i="99" s="1"/>
  <c r="K24" i="99"/>
  <c r="K25" i="99"/>
  <c r="K26" i="99"/>
  <c r="K27" i="99"/>
  <c r="K28" i="99"/>
  <c r="K29" i="99"/>
  <c r="K30" i="99"/>
  <c r="K31" i="99"/>
  <c r="K32" i="99"/>
  <c r="K33" i="99"/>
  <c r="K34" i="99"/>
  <c r="K35" i="99"/>
  <c r="K36" i="99"/>
  <c r="K37" i="99"/>
  <c r="K38" i="99"/>
  <c r="K39" i="99"/>
  <c r="K40" i="99"/>
  <c r="K41" i="99"/>
  <c r="K42" i="99"/>
  <c r="K43" i="99"/>
  <c r="K44" i="99"/>
  <c r="K45" i="99"/>
  <c r="K46" i="99"/>
  <c r="K23" i="99"/>
  <c r="G47" i="99"/>
  <c r="G49" i="99" s="1"/>
  <c r="J47" i="99"/>
  <c r="J49" i="99" s="1"/>
  <c r="I47" i="99"/>
  <c r="I49" i="99" s="1"/>
  <c r="H47" i="99"/>
  <c r="H49" i="99" s="1"/>
  <c r="F47" i="99"/>
  <c r="F49" i="99" s="1"/>
  <c r="M23" i="99"/>
  <c r="M24" i="99" s="1"/>
  <c r="M25" i="99" s="1"/>
  <c r="M26" i="99" s="1"/>
  <c r="M27" i="99" s="1"/>
  <c r="M28" i="99" s="1"/>
  <c r="M29" i="99" s="1"/>
  <c r="M30" i="99" s="1"/>
  <c r="M31" i="99" s="1"/>
  <c r="M32" i="99" s="1"/>
  <c r="M33" i="99" s="1"/>
  <c r="M34" i="99" s="1"/>
  <c r="M35" i="99" s="1"/>
  <c r="M36" i="99" s="1"/>
  <c r="M37" i="99" s="1"/>
  <c r="M38" i="99" s="1"/>
  <c r="M39" i="99" s="1"/>
  <c r="M40" i="99" s="1"/>
  <c r="M41" i="99" s="1"/>
  <c r="M42" i="99" s="1"/>
  <c r="M43" i="99" s="1"/>
  <c r="M44" i="99" s="1"/>
  <c r="M45" i="99" s="1"/>
  <c r="M46" i="99" s="1"/>
  <c r="C17" i="99"/>
  <c r="C19" i="99" s="1"/>
  <c r="F19" i="99" s="1"/>
  <c r="K35" i="106" l="1"/>
  <c r="E36" i="106" s="1"/>
  <c r="K31" i="104"/>
  <c r="E32" i="104" s="1"/>
  <c r="D46" i="99"/>
  <c r="D42" i="99"/>
  <c r="D38" i="99"/>
  <c r="D34" i="99"/>
  <c r="D30" i="99"/>
  <c r="D26" i="99"/>
  <c r="D45" i="99"/>
  <c r="D41" i="99"/>
  <c r="D37" i="99"/>
  <c r="D33" i="99"/>
  <c r="D29" i="99"/>
  <c r="D25" i="99"/>
  <c r="D44" i="99"/>
  <c r="D40" i="99"/>
  <c r="D36" i="99"/>
  <c r="D32" i="99"/>
  <c r="D28" i="99"/>
  <c r="D24" i="99"/>
  <c r="D43" i="99"/>
  <c r="D39" i="99"/>
  <c r="D35" i="99"/>
  <c r="D31" i="99"/>
  <c r="D27" i="99"/>
  <c r="F51" i="99"/>
  <c r="F53" i="99" s="1"/>
  <c r="E23" i="99"/>
  <c r="D23" i="98" a="1"/>
  <c r="D23" i="98" s="1"/>
  <c r="J35" i="98"/>
  <c r="J37" i="98" s="1"/>
  <c r="I35" i="98"/>
  <c r="I37" i="98" s="1"/>
  <c r="H35" i="98"/>
  <c r="H37" i="98" s="1"/>
  <c r="G35" i="98"/>
  <c r="G37" i="98" s="1"/>
  <c r="F35" i="98"/>
  <c r="F37" i="98" s="1"/>
  <c r="K34" i="98"/>
  <c r="K33" i="98"/>
  <c r="K32" i="98"/>
  <c r="K31" i="98"/>
  <c r="K30" i="98"/>
  <c r="K29" i="98"/>
  <c r="K28" i="98"/>
  <c r="K27" i="98"/>
  <c r="K26" i="98"/>
  <c r="K25" i="98"/>
  <c r="K24" i="98"/>
  <c r="M23" i="98"/>
  <c r="M24" i="98" s="1"/>
  <c r="M25" i="98" s="1"/>
  <c r="M26" i="98" s="1"/>
  <c r="M27" i="98" s="1"/>
  <c r="M28" i="98" s="1"/>
  <c r="M29" i="98" s="1"/>
  <c r="M30" i="98" s="1"/>
  <c r="M31" i="98" s="1"/>
  <c r="M32" i="98" s="1"/>
  <c r="M33" i="98" s="1"/>
  <c r="M34" i="98" s="1"/>
  <c r="K23" i="98"/>
  <c r="C15" i="98"/>
  <c r="C17" i="98" s="1"/>
  <c r="C19" i="98" s="1"/>
  <c r="E19" i="98" s="1"/>
  <c r="K36" i="106" l="1"/>
  <c r="E37" i="106" s="1"/>
  <c r="K32" i="104"/>
  <c r="E33" i="104" s="1"/>
  <c r="L23" i="99"/>
  <c r="E24" i="99" s="1"/>
  <c r="D33" i="98"/>
  <c r="D29" i="98"/>
  <c r="D25" i="98"/>
  <c r="D32" i="98"/>
  <c r="D28" i="98"/>
  <c r="D24" i="98"/>
  <c r="D34" i="98"/>
  <c r="D30" i="98"/>
  <c r="D26" i="98"/>
  <c r="D31" i="98"/>
  <c r="D27" i="98"/>
  <c r="F39" i="98"/>
  <c r="F41" i="98" s="1"/>
  <c r="E23" i="98"/>
  <c r="L23" i="98" s="1"/>
  <c r="E24" i="98" s="1"/>
  <c r="L24" i="98" s="1"/>
  <c r="E25" i="98" s="1"/>
  <c r="L25" i="98" s="1"/>
  <c r="E26" i="98" s="1"/>
  <c r="L26" i="98" s="1"/>
  <c r="E27" i="98" s="1"/>
  <c r="L27" i="98" s="1"/>
  <c r="E28" i="98" s="1"/>
  <c r="L28" i="98" s="1"/>
  <c r="E29" i="98" s="1"/>
  <c r="L29" i="98" s="1"/>
  <c r="E30" i="98" s="1"/>
  <c r="L30" i="98" s="1"/>
  <c r="E31" i="98" s="1"/>
  <c r="L31" i="98" s="1"/>
  <c r="E32" i="98" s="1"/>
  <c r="L32" i="98" s="1"/>
  <c r="E33" i="98" s="1"/>
  <c r="L33" i="98" s="1"/>
  <c r="E34" i="98" s="1"/>
  <c r="L34" i="98" s="1"/>
  <c r="D24" i="97" a="1"/>
  <c r="D24" i="97" s="1"/>
  <c r="K37" i="106" l="1"/>
  <c r="E38" i="106" s="1"/>
  <c r="K38" i="106" s="1"/>
  <c r="K33" i="104"/>
  <c r="L24" i="99"/>
  <c r="E25" i="99" s="1"/>
  <c r="L25" i="99" s="1"/>
  <c r="E26" i="99" s="1"/>
  <c r="L26" i="99" s="1"/>
  <c r="E27" i="99" s="1"/>
  <c r="D38" i="97"/>
  <c r="D34" i="97"/>
  <c r="D30" i="97"/>
  <c r="D26" i="97"/>
  <c r="D41" i="97"/>
  <c r="D37" i="97"/>
  <c r="D33" i="97"/>
  <c r="D29" i="97"/>
  <c r="D25" i="97"/>
  <c r="D39" i="97"/>
  <c r="D35" i="97"/>
  <c r="D31" i="97"/>
  <c r="D27" i="97"/>
  <c r="D40" i="97"/>
  <c r="D36" i="97"/>
  <c r="D32" i="97"/>
  <c r="D28" i="97"/>
  <c r="L27" i="99" l="1"/>
  <c r="E28" i="99" s="1"/>
  <c r="J42" i="97"/>
  <c r="J44" i="97" s="1"/>
  <c r="I42" i="97"/>
  <c r="I44" i="97" s="1"/>
  <c r="H42" i="97"/>
  <c r="H44" i="97" s="1"/>
  <c r="G42" i="97"/>
  <c r="G44" i="97" s="1"/>
  <c r="F42" i="97"/>
  <c r="F44" i="97" s="1"/>
  <c r="K41" i="97"/>
  <c r="K40" i="97"/>
  <c r="K39" i="97"/>
  <c r="K38" i="97"/>
  <c r="K37" i="97"/>
  <c r="K36" i="97"/>
  <c r="K35" i="97"/>
  <c r="K34" i="97"/>
  <c r="K33" i="97"/>
  <c r="K32" i="97"/>
  <c r="K31" i="97"/>
  <c r="K30" i="97"/>
  <c r="K29" i="97"/>
  <c r="K28" i="97"/>
  <c r="K27" i="97"/>
  <c r="K26" i="97"/>
  <c r="K25" i="97"/>
  <c r="M24" i="97"/>
  <c r="M25" i="97" s="1"/>
  <c r="M26" i="97" s="1"/>
  <c r="M27" i="97" s="1"/>
  <c r="M28" i="97" s="1"/>
  <c r="M29" i="97" s="1"/>
  <c r="M30" i="97" s="1"/>
  <c r="M31" i="97" s="1"/>
  <c r="M32" i="97" s="1"/>
  <c r="M33" i="97" s="1"/>
  <c r="M34" i="97" s="1"/>
  <c r="M35" i="97" s="1"/>
  <c r="M36" i="97" s="1"/>
  <c r="M37" i="97" s="1"/>
  <c r="M38" i="97" s="1"/>
  <c r="M39" i="97" s="1"/>
  <c r="M40" i="97" s="1"/>
  <c r="M41" i="97" s="1"/>
  <c r="K24" i="97"/>
  <c r="C15" i="97"/>
  <c r="C17" i="97" s="1"/>
  <c r="C19" i="97" s="1"/>
  <c r="E20" i="97" s="1"/>
  <c r="L28" i="99" l="1"/>
  <c r="E29" i="99" s="1"/>
  <c r="E24" i="97"/>
  <c r="L24" i="97" s="1"/>
  <c r="E25" i="97" s="1"/>
  <c r="L25" i="97" s="1"/>
  <c r="E26" i="97" s="1"/>
  <c r="L26" i="97" s="1"/>
  <c r="E27" i="97" s="1"/>
  <c r="L27" i="97" s="1"/>
  <c r="E28" i="97" s="1"/>
  <c r="L28" i="97" s="1"/>
  <c r="E29" i="97" s="1"/>
  <c r="L29" i="97" s="1"/>
  <c r="E30" i="97" s="1"/>
  <c r="L30" i="97" s="1"/>
  <c r="E31" i="97" s="1"/>
  <c r="L31" i="97" s="1"/>
  <c r="E32" i="97" s="1"/>
  <c r="L32" i="97" s="1"/>
  <c r="E33" i="97" s="1"/>
  <c r="L33" i="97" s="1"/>
  <c r="E34" i="97" s="1"/>
  <c r="L34" i="97" s="1"/>
  <c r="E35" i="97" s="1"/>
  <c r="L35" i="97" s="1"/>
  <c r="E36" i="97" s="1"/>
  <c r="L36" i="97" s="1"/>
  <c r="E37" i="97" s="1"/>
  <c r="L37" i="97" s="1"/>
  <c r="E38" i="97" s="1"/>
  <c r="L38" i="97" s="1"/>
  <c r="E39" i="97" s="1"/>
  <c r="L39" i="97" s="1"/>
  <c r="E40" i="97" s="1"/>
  <c r="L40" i="97" s="1"/>
  <c r="E41" i="97" s="1"/>
  <c r="L41" i="97" s="1"/>
  <c r="F46" i="97"/>
  <c r="F48" i="97" s="1"/>
  <c r="G96" i="59"/>
  <c r="H96" i="59"/>
  <c r="I96" i="59"/>
  <c r="L29" i="99" l="1"/>
  <c r="E30" i="99" s="1"/>
  <c r="K58" i="28"/>
  <c r="G58" i="28"/>
  <c r="H58" i="28"/>
  <c r="F58" i="28"/>
  <c r="L30" i="99" l="1"/>
  <c r="E31" i="99" s="1"/>
  <c r="D21" i="96" a="1"/>
  <c r="D21" i="96" s="1"/>
  <c r="L31" i="99" l="1"/>
  <c r="E32" i="99" s="1"/>
  <c r="D40" i="96"/>
  <c r="D55" i="96"/>
  <c r="D43" i="96"/>
  <c r="D31" i="96"/>
  <c r="D27" i="96"/>
  <c r="D23" i="96"/>
  <c r="D52" i="96"/>
  <c r="D44" i="96"/>
  <c r="D32" i="96"/>
  <c r="D24" i="96"/>
  <c r="D47" i="96"/>
  <c r="D35" i="96"/>
  <c r="D54" i="96"/>
  <c r="D50" i="96"/>
  <c r="D46" i="96"/>
  <c r="D42" i="96"/>
  <c r="D38" i="96"/>
  <c r="D34" i="96"/>
  <c r="D30" i="96"/>
  <c r="D26" i="96"/>
  <c r="D22" i="96"/>
  <c r="D56" i="96"/>
  <c r="D48" i="96"/>
  <c r="D36" i="96"/>
  <c r="D28" i="96"/>
  <c r="D51" i="96"/>
  <c r="D39" i="96"/>
  <c r="D53" i="96"/>
  <c r="D49" i="96"/>
  <c r="D45" i="96"/>
  <c r="D41" i="96"/>
  <c r="D37" i="96"/>
  <c r="D33" i="96"/>
  <c r="D29" i="96"/>
  <c r="D25" i="96"/>
  <c r="J22" i="96"/>
  <c r="J23" i="96"/>
  <c r="J24" i="96"/>
  <c r="J25" i="96"/>
  <c r="J26" i="96"/>
  <c r="J27" i="96"/>
  <c r="J28" i="96"/>
  <c r="J29" i="96"/>
  <c r="J30" i="96"/>
  <c r="J31" i="96"/>
  <c r="J32" i="96"/>
  <c r="J33" i="96"/>
  <c r="J34" i="96"/>
  <c r="J35" i="96"/>
  <c r="J36" i="96"/>
  <c r="J37" i="96"/>
  <c r="J38" i="96"/>
  <c r="J39" i="96"/>
  <c r="J40" i="96"/>
  <c r="J41" i="96"/>
  <c r="J42" i="96"/>
  <c r="J43" i="96"/>
  <c r="J44" i="96"/>
  <c r="J45" i="96"/>
  <c r="J46" i="96"/>
  <c r="J47" i="96"/>
  <c r="J48" i="96"/>
  <c r="J49" i="96"/>
  <c r="J50" i="96"/>
  <c r="J51" i="96"/>
  <c r="J52" i="96"/>
  <c r="J53" i="96"/>
  <c r="J54" i="96"/>
  <c r="J55" i="96"/>
  <c r="J56" i="96"/>
  <c r="J21" i="96"/>
  <c r="I57" i="96"/>
  <c r="I59" i="96" s="1"/>
  <c r="H57" i="96"/>
  <c r="H59" i="96" s="1"/>
  <c r="G57" i="96"/>
  <c r="G59" i="96" s="1"/>
  <c r="F57" i="96"/>
  <c r="F59" i="96" s="1"/>
  <c r="L21" i="96"/>
  <c r="L22" i="96" s="1"/>
  <c r="L23" i="96" s="1"/>
  <c r="L24" i="96" s="1"/>
  <c r="L25" i="96" s="1"/>
  <c r="L26" i="96" s="1"/>
  <c r="L27" i="96" s="1"/>
  <c r="L28" i="96" s="1"/>
  <c r="L29" i="96" s="1"/>
  <c r="L30" i="96" s="1"/>
  <c r="L31" i="96" s="1"/>
  <c r="L32" i="96" s="1"/>
  <c r="L33" i="96" s="1"/>
  <c r="L34" i="96" s="1"/>
  <c r="L35" i="96" s="1"/>
  <c r="L36" i="96" s="1"/>
  <c r="L37" i="96" s="1"/>
  <c r="L38" i="96" s="1"/>
  <c r="L39" i="96" s="1"/>
  <c r="L40" i="96" s="1"/>
  <c r="L41" i="96" s="1"/>
  <c r="L42" i="96" s="1"/>
  <c r="L43" i="96" s="1"/>
  <c r="L44" i="96" s="1"/>
  <c r="L45" i="96" s="1"/>
  <c r="L46" i="96" s="1"/>
  <c r="L47" i="96" s="1"/>
  <c r="L48" i="96" s="1"/>
  <c r="L49" i="96" s="1"/>
  <c r="L50" i="96" s="1"/>
  <c r="L51" i="96" s="1"/>
  <c r="L52" i="96" s="1"/>
  <c r="L53" i="96" s="1"/>
  <c r="L54" i="96" s="1"/>
  <c r="L55" i="96" s="1"/>
  <c r="L56" i="96" s="1"/>
  <c r="C13" i="96"/>
  <c r="C15" i="96" s="1"/>
  <c r="C17" i="96" s="1"/>
  <c r="L32" i="99" l="1"/>
  <c r="E33" i="99" s="1"/>
  <c r="E17" i="96"/>
  <c r="E21" i="96"/>
  <c r="F61" i="96"/>
  <c r="F63" i="96" s="1"/>
  <c r="D23" i="95" a="1"/>
  <c r="D23" i="95" s="1"/>
  <c r="L33" i="99" l="1"/>
  <c r="E34" i="99" s="1"/>
  <c r="K21" i="96"/>
  <c r="E22" i="96" s="1"/>
  <c r="K22" i="96" s="1"/>
  <c r="E23" i="96" s="1"/>
  <c r="K23" i="96" s="1"/>
  <c r="E24" i="96" s="1"/>
  <c r="D46" i="95"/>
  <c r="D26" i="95"/>
  <c r="D24" i="95"/>
  <c r="D42" i="95"/>
  <c r="D38" i="95"/>
  <c r="D34" i="95"/>
  <c r="D30" i="95"/>
  <c r="D45" i="95"/>
  <c r="D41" i="95"/>
  <c r="D37" i="95"/>
  <c r="D33" i="95"/>
  <c r="D29" i="95"/>
  <c r="D25" i="95"/>
  <c r="D44" i="95"/>
  <c r="D40" i="95"/>
  <c r="D36" i="95"/>
  <c r="D32" i="95"/>
  <c r="D28" i="95"/>
  <c r="D43" i="95"/>
  <c r="D39" i="95"/>
  <c r="D35" i="95"/>
  <c r="D31" i="95"/>
  <c r="D27" i="95"/>
  <c r="L34" i="99" l="1"/>
  <c r="E35" i="99" s="1"/>
  <c r="K24" i="96"/>
  <c r="E25" i="96" s="1"/>
  <c r="C13" i="95"/>
  <c r="C15" i="95" s="1"/>
  <c r="L35" i="99" l="1"/>
  <c r="E36" i="99" s="1"/>
  <c r="K25" i="96"/>
  <c r="E26" i="96" s="1"/>
  <c r="I47" i="95"/>
  <c r="I49" i="95" s="1"/>
  <c r="H47" i="95"/>
  <c r="H49" i="95" s="1"/>
  <c r="G47" i="95"/>
  <c r="G49" i="95" s="1"/>
  <c r="F47" i="95"/>
  <c r="F49" i="95" s="1"/>
  <c r="J46" i="95"/>
  <c r="J45" i="95"/>
  <c r="J44" i="95"/>
  <c r="J43" i="95"/>
  <c r="J42" i="95"/>
  <c r="J41" i="95"/>
  <c r="J40" i="95"/>
  <c r="J39" i="95"/>
  <c r="J38" i="95"/>
  <c r="J37" i="95"/>
  <c r="J36" i="95"/>
  <c r="J35" i="95"/>
  <c r="J34" i="95"/>
  <c r="J33" i="95"/>
  <c r="J32" i="95"/>
  <c r="J31" i="95"/>
  <c r="J30" i="95"/>
  <c r="J29" i="95"/>
  <c r="J28" i="95"/>
  <c r="J27" i="95"/>
  <c r="J26" i="95"/>
  <c r="J25" i="95"/>
  <c r="J24" i="95"/>
  <c r="L23" i="95"/>
  <c r="L24" i="95" s="1"/>
  <c r="L25" i="95" s="1"/>
  <c r="L26" i="95" s="1"/>
  <c r="L27" i="95" s="1"/>
  <c r="L28" i="95" s="1"/>
  <c r="L29" i="95" s="1"/>
  <c r="L30" i="95" s="1"/>
  <c r="L31" i="95" s="1"/>
  <c r="L32" i="95" s="1"/>
  <c r="L33" i="95" s="1"/>
  <c r="L34" i="95" s="1"/>
  <c r="L35" i="95" s="1"/>
  <c r="L36" i="95" s="1"/>
  <c r="L37" i="95" s="1"/>
  <c r="L38" i="95" s="1"/>
  <c r="L39" i="95" s="1"/>
  <c r="L40" i="95" s="1"/>
  <c r="L41" i="95" s="1"/>
  <c r="L42" i="95" s="1"/>
  <c r="L43" i="95" s="1"/>
  <c r="L44" i="95" s="1"/>
  <c r="L45" i="95" s="1"/>
  <c r="L46" i="95" s="1"/>
  <c r="J23" i="95"/>
  <c r="C17" i="95"/>
  <c r="C19" i="95" s="1"/>
  <c r="E19" i="95" s="1"/>
  <c r="L36" i="99" l="1"/>
  <c r="E37" i="99" s="1"/>
  <c r="K26" i="96"/>
  <c r="E27" i="96" s="1"/>
  <c r="F51" i="95"/>
  <c r="F53" i="95" s="1"/>
  <c r="E23" i="95"/>
  <c r="K23" i="95" s="1"/>
  <c r="E24" i="95" s="1"/>
  <c r="K24" i="95" s="1"/>
  <c r="E25" i="95" s="1"/>
  <c r="K25" i="95" s="1"/>
  <c r="E26" i="95" s="1"/>
  <c r="K26" i="95" s="1"/>
  <c r="E27" i="95" s="1"/>
  <c r="K27" i="95" s="1"/>
  <c r="E28" i="95" s="1"/>
  <c r="K28" i="95" s="1"/>
  <c r="E29" i="95" s="1"/>
  <c r="K29" i="95" s="1"/>
  <c r="E30" i="95" s="1"/>
  <c r="K30" i="95" s="1"/>
  <c r="E31" i="95" s="1"/>
  <c r="K31" i="95" s="1"/>
  <c r="E32" i="95" s="1"/>
  <c r="K32" i="95" s="1"/>
  <c r="E33" i="95" s="1"/>
  <c r="K33" i="95" s="1"/>
  <c r="E34" i="95" s="1"/>
  <c r="K34" i="95" s="1"/>
  <c r="E35" i="95" s="1"/>
  <c r="K35" i="95" s="1"/>
  <c r="E36" i="95" s="1"/>
  <c r="K36" i="95" s="1"/>
  <c r="E37" i="95" s="1"/>
  <c r="K37" i="95" s="1"/>
  <c r="E38" i="95" s="1"/>
  <c r="K38" i="95" s="1"/>
  <c r="E39" i="95" s="1"/>
  <c r="K39" i="95" s="1"/>
  <c r="E40" i="95" s="1"/>
  <c r="K40" i="95" s="1"/>
  <c r="E41" i="95" s="1"/>
  <c r="K41" i="95" s="1"/>
  <c r="E42" i="95" s="1"/>
  <c r="K42" i="95" s="1"/>
  <c r="E43" i="95" s="1"/>
  <c r="K43" i="95" s="1"/>
  <c r="E44" i="95" s="1"/>
  <c r="K44" i="95" s="1"/>
  <c r="E45" i="95" s="1"/>
  <c r="K45" i="95" s="1"/>
  <c r="E46" i="95" s="1"/>
  <c r="K46" i="95" s="1"/>
  <c r="D23" i="94" a="1"/>
  <c r="D23" i="94" s="1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1" i="94"/>
  <c r="K42" i="94"/>
  <c r="J47" i="94"/>
  <c r="J49" i="94" s="1"/>
  <c r="I47" i="94"/>
  <c r="I49" i="94" s="1"/>
  <c r="H47" i="94"/>
  <c r="H49" i="94" s="1"/>
  <c r="G47" i="94"/>
  <c r="G49" i="94" s="1"/>
  <c r="F47" i="94"/>
  <c r="F49" i="94" s="1"/>
  <c r="K46" i="94"/>
  <c r="K45" i="94"/>
  <c r="K44" i="94"/>
  <c r="K43" i="94"/>
  <c r="K27" i="94"/>
  <c r="K26" i="94"/>
  <c r="K25" i="94"/>
  <c r="K24" i="94"/>
  <c r="M23" i="94"/>
  <c r="M24" i="94" s="1"/>
  <c r="M25" i="94" s="1"/>
  <c r="M26" i="94" s="1"/>
  <c r="M27" i="94" s="1"/>
  <c r="M28" i="94" s="1"/>
  <c r="M29" i="94" s="1"/>
  <c r="M30" i="94" s="1"/>
  <c r="M31" i="94" s="1"/>
  <c r="M32" i="94" s="1"/>
  <c r="M33" i="94" s="1"/>
  <c r="M34" i="94" s="1"/>
  <c r="M35" i="94" s="1"/>
  <c r="M36" i="94" s="1"/>
  <c r="M37" i="94" s="1"/>
  <c r="M38" i="94" s="1"/>
  <c r="M39" i="94" s="1"/>
  <c r="M40" i="94" s="1"/>
  <c r="M41" i="94" s="1"/>
  <c r="M42" i="94" s="1"/>
  <c r="K23" i="94"/>
  <c r="C15" i="94"/>
  <c r="C17" i="94" s="1"/>
  <c r="C19" i="94" s="1"/>
  <c r="E19" i="94" s="1"/>
  <c r="L37" i="99" l="1"/>
  <c r="E38" i="99" s="1"/>
  <c r="K27" i="96"/>
  <c r="E28" i="96" s="1"/>
  <c r="D42" i="94"/>
  <c r="D38" i="94"/>
  <c r="D26" i="94"/>
  <c r="D44" i="94"/>
  <c r="D40" i="94"/>
  <c r="D36" i="94"/>
  <c r="D32" i="94"/>
  <c r="D28" i="94"/>
  <c r="D24" i="94"/>
  <c r="D46" i="94"/>
  <c r="D34" i="94"/>
  <c r="D30" i="94"/>
  <c r="D45" i="94"/>
  <c r="D41" i="94"/>
  <c r="D37" i="94"/>
  <c r="D33" i="94"/>
  <c r="D29" i="94"/>
  <c r="D25" i="94"/>
  <c r="D43" i="94"/>
  <c r="D39" i="94"/>
  <c r="D35" i="94"/>
  <c r="D31" i="94"/>
  <c r="D27" i="94"/>
  <c r="M43" i="94"/>
  <c r="M44" i="94" s="1"/>
  <c r="M45" i="94" s="1"/>
  <c r="M46" i="94" s="1"/>
  <c r="F51" i="94"/>
  <c r="F53" i="94" s="1"/>
  <c r="E23" i="94"/>
  <c r="L23" i="94" s="1"/>
  <c r="E24" i="94" s="1"/>
  <c r="L24" i="94" s="1"/>
  <c r="E25" i="94" s="1"/>
  <c r="L25" i="94" s="1"/>
  <c r="E26" i="94" s="1"/>
  <c r="L26" i="94" s="1"/>
  <c r="E27" i="94" s="1"/>
  <c r="L27" i="94" s="1"/>
  <c r="E28" i="94" s="1"/>
  <c r="L28" i="94" s="1"/>
  <c r="E29" i="94" s="1"/>
  <c r="L29" i="94" s="1"/>
  <c r="E30" i="94" s="1"/>
  <c r="L30" i="94" s="1"/>
  <c r="E31" i="94" s="1"/>
  <c r="L31" i="94" s="1"/>
  <c r="E32" i="94" s="1"/>
  <c r="L32" i="94" s="1"/>
  <c r="E33" i="94" s="1"/>
  <c r="L33" i="94" s="1"/>
  <c r="E34" i="94" s="1"/>
  <c r="L34" i="94" s="1"/>
  <c r="E35" i="94" s="1"/>
  <c r="L35" i="94" s="1"/>
  <c r="E36" i="94" s="1"/>
  <c r="L36" i="94" s="1"/>
  <c r="E37" i="94" s="1"/>
  <c r="L37" i="94" s="1"/>
  <c r="E38" i="94" s="1"/>
  <c r="L38" i="94" s="1"/>
  <c r="E39" i="94" s="1"/>
  <c r="L39" i="94" s="1"/>
  <c r="E40" i="94" s="1"/>
  <c r="L40" i="94" s="1"/>
  <c r="E41" i="94" s="1"/>
  <c r="G39" i="56"/>
  <c r="H39" i="56"/>
  <c r="I39" i="56"/>
  <c r="F39" i="56"/>
  <c r="L38" i="99" l="1"/>
  <c r="E39" i="99" s="1"/>
  <c r="K28" i="96"/>
  <c r="E29" i="96" s="1"/>
  <c r="L41" i="94"/>
  <c r="E42" i="94" s="1"/>
  <c r="D23" i="93" a="1"/>
  <c r="D23" i="93" s="1"/>
  <c r="J71" i="93"/>
  <c r="J73" i="93" s="1"/>
  <c r="I71" i="93"/>
  <c r="I73" i="93" s="1"/>
  <c r="H71" i="93"/>
  <c r="H73" i="93" s="1"/>
  <c r="G71" i="93"/>
  <c r="G73" i="93" s="1"/>
  <c r="F71" i="93"/>
  <c r="F73" i="93" s="1"/>
  <c r="K70" i="93"/>
  <c r="K69" i="93"/>
  <c r="K68" i="93"/>
  <c r="K67" i="93"/>
  <c r="K66" i="93"/>
  <c r="K65" i="93"/>
  <c r="K64" i="93"/>
  <c r="K63" i="93"/>
  <c r="K62" i="93"/>
  <c r="K61" i="93"/>
  <c r="K60" i="93"/>
  <c r="K59" i="93"/>
  <c r="K58" i="93"/>
  <c r="K57" i="93"/>
  <c r="K56" i="93"/>
  <c r="K55" i="93"/>
  <c r="K54" i="93"/>
  <c r="K53" i="93"/>
  <c r="K52" i="93"/>
  <c r="K51" i="93"/>
  <c r="K50" i="93"/>
  <c r="K49" i="93"/>
  <c r="K48" i="93"/>
  <c r="K47" i="93"/>
  <c r="K46" i="93"/>
  <c r="K45" i="93"/>
  <c r="K44" i="93"/>
  <c r="K43" i="93"/>
  <c r="K42" i="93"/>
  <c r="K41" i="93"/>
  <c r="K40" i="93"/>
  <c r="K39" i="93"/>
  <c r="K38" i="93"/>
  <c r="K37" i="93"/>
  <c r="K36" i="93"/>
  <c r="K35" i="93"/>
  <c r="K34" i="93"/>
  <c r="K33" i="93"/>
  <c r="K32" i="93"/>
  <c r="K31" i="93"/>
  <c r="K30" i="93"/>
  <c r="K29" i="93"/>
  <c r="K28" i="93"/>
  <c r="K27" i="93"/>
  <c r="K26" i="93"/>
  <c r="K25" i="93"/>
  <c r="K24" i="93"/>
  <c r="M23" i="93"/>
  <c r="M24" i="93" s="1"/>
  <c r="M25" i="93" s="1"/>
  <c r="M26" i="93" s="1"/>
  <c r="M27" i="93" s="1"/>
  <c r="M28" i="93" s="1"/>
  <c r="M29" i="93" s="1"/>
  <c r="M30" i="93" s="1"/>
  <c r="M31" i="93" s="1"/>
  <c r="M32" i="93" s="1"/>
  <c r="M33" i="93" s="1"/>
  <c r="M34" i="93" s="1"/>
  <c r="M35" i="93" s="1"/>
  <c r="M36" i="93" s="1"/>
  <c r="M37" i="93" s="1"/>
  <c r="M38" i="93" s="1"/>
  <c r="M39" i="93" s="1"/>
  <c r="M40" i="93" s="1"/>
  <c r="M41" i="93" s="1"/>
  <c r="M42" i="93" s="1"/>
  <c r="M43" i="93" s="1"/>
  <c r="M44" i="93" s="1"/>
  <c r="M45" i="93" s="1"/>
  <c r="M46" i="93" s="1"/>
  <c r="M47" i="93" s="1"/>
  <c r="M48" i="93" s="1"/>
  <c r="M49" i="93" s="1"/>
  <c r="M50" i="93" s="1"/>
  <c r="M51" i="93" s="1"/>
  <c r="M52" i="93" s="1"/>
  <c r="M53" i="93" s="1"/>
  <c r="M54" i="93" s="1"/>
  <c r="M55" i="93" s="1"/>
  <c r="M56" i="93" s="1"/>
  <c r="M57" i="93" s="1"/>
  <c r="M58" i="93" s="1"/>
  <c r="M59" i="93" s="1"/>
  <c r="M60" i="93" s="1"/>
  <c r="M61" i="93" s="1"/>
  <c r="M62" i="93" s="1"/>
  <c r="M63" i="93" s="1"/>
  <c r="M64" i="93" s="1"/>
  <c r="M65" i="93" s="1"/>
  <c r="M66" i="93" s="1"/>
  <c r="M67" i="93" s="1"/>
  <c r="M68" i="93" s="1"/>
  <c r="M69" i="93" s="1"/>
  <c r="M70" i="93" s="1"/>
  <c r="K23" i="93"/>
  <c r="C15" i="93"/>
  <c r="C17" i="93" s="1"/>
  <c r="C19" i="93" s="1"/>
  <c r="F19" i="93" s="1"/>
  <c r="L39" i="99" l="1"/>
  <c r="E40" i="99" s="1"/>
  <c r="K29" i="96"/>
  <c r="E30" i="96" s="1"/>
  <c r="L42" i="94"/>
  <c r="E43" i="94" s="1"/>
  <c r="L43" i="94" s="1"/>
  <c r="E44" i="94" s="1"/>
  <c r="L44" i="94" s="1"/>
  <c r="E45" i="94" s="1"/>
  <c r="L45" i="94" s="1"/>
  <c r="E46" i="94" s="1"/>
  <c r="L46" i="94" s="1"/>
  <c r="D70" i="93"/>
  <c r="D66" i="93"/>
  <c r="D58" i="93"/>
  <c r="D54" i="93"/>
  <c r="D50" i="93"/>
  <c r="D46" i="93"/>
  <c r="D42" i="93"/>
  <c r="D38" i="93"/>
  <c r="D34" i="93"/>
  <c r="D26" i="93"/>
  <c r="D69" i="93"/>
  <c r="D65" i="93"/>
  <c r="D61" i="93"/>
  <c r="D57" i="93"/>
  <c r="D53" i="93"/>
  <c r="D49" i="93"/>
  <c r="D45" i="93"/>
  <c r="D41" i="93"/>
  <c r="D37" i="93"/>
  <c r="D33" i="93"/>
  <c r="D29" i="93"/>
  <c r="D25" i="93"/>
  <c r="D62" i="93"/>
  <c r="D30" i="93"/>
  <c r="D68" i="93"/>
  <c r="D64" i="93"/>
  <c r="D60" i="93"/>
  <c r="D56" i="93"/>
  <c r="D52" i="93"/>
  <c r="D48" i="93"/>
  <c r="D44" i="93"/>
  <c r="D40" i="93"/>
  <c r="D36" i="93"/>
  <c r="D32" i="93"/>
  <c r="D28" i="93"/>
  <c r="D24" i="93"/>
  <c r="D67" i="93"/>
  <c r="D63" i="93"/>
  <c r="D59" i="93"/>
  <c r="D55" i="93"/>
  <c r="D51" i="93"/>
  <c r="D47" i="93"/>
  <c r="D43" i="93"/>
  <c r="D39" i="93"/>
  <c r="D35" i="93"/>
  <c r="D31" i="93"/>
  <c r="D27" i="93"/>
  <c r="F75" i="93"/>
  <c r="F77" i="93" s="1"/>
  <c r="E23" i="93"/>
  <c r="L23" i="93" s="1"/>
  <c r="E24" i="93" s="1"/>
  <c r="L24" i="93" s="1"/>
  <c r="E25" i="93" s="1"/>
  <c r="L25" i="93" s="1"/>
  <c r="E26" i="93" s="1"/>
  <c r="L26" i="93" s="1"/>
  <c r="E27" i="93" s="1"/>
  <c r="L27" i="93" s="1"/>
  <c r="E28" i="93" s="1"/>
  <c r="L28" i="93" s="1"/>
  <c r="E29" i="93" s="1"/>
  <c r="L29" i="93" s="1"/>
  <c r="E30" i="93" s="1"/>
  <c r="L30" i="93" s="1"/>
  <c r="E31" i="93" s="1"/>
  <c r="L31" i="93" s="1"/>
  <c r="E32" i="93" s="1"/>
  <c r="L32" i="93" s="1"/>
  <c r="E33" i="93" s="1"/>
  <c r="L33" i="93" s="1"/>
  <c r="E34" i="93" s="1"/>
  <c r="L34" i="93" s="1"/>
  <c r="E35" i="93" s="1"/>
  <c r="L35" i="93" s="1"/>
  <c r="E36" i="93" s="1"/>
  <c r="L36" i="93" s="1"/>
  <c r="E37" i="93" s="1"/>
  <c r="L37" i="93" s="1"/>
  <c r="E38" i="93" s="1"/>
  <c r="L38" i="93" s="1"/>
  <c r="E39" i="93" s="1"/>
  <c r="L39" i="93" s="1"/>
  <c r="E40" i="93" s="1"/>
  <c r="L40" i="93" s="1"/>
  <c r="E41" i="93" s="1"/>
  <c r="L41" i="93" s="1"/>
  <c r="E42" i="93" s="1"/>
  <c r="L42" i="93" s="1"/>
  <c r="E43" i="93" s="1"/>
  <c r="L43" i="93" s="1"/>
  <c r="E44" i="93" s="1"/>
  <c r="L44" i="93" s="1"/>
  <c r="E45" i="93" s="1"/>
  <c r="L45" i="93" s="1"/>
  <c r="E46" i="93" s="1"/>
  <c r="L46" i="93" s="1"/>
  <c r="E47" i="93" s="1"/>
  <c r="L47" i="93" s="1"/>
  <c r="E48" i="93" s="1"/>
  <c r="L48" i="93" s="1"/>
  <c r="E49" i="93" s="1"/>
  <c r="L49" i="93" s="1"/>
  <c r="E50" i="93" s="1"/>
  <c r="L50" i="93" s="1"/>
  <c r="E51" i="93" s="1"/>
  <c r="L51" i="93" s="1"/>
  <c r="E52" i="93" s="1"/>
  <c r="L52" i="93" s="1"/>
  <c r="E53" i="93" s="1"/>
  <c r="L53" i="93" s="1"/>
  <c r="E54" i="93" s="1"/>
  <c r="L54" i="93" s="1"/>
  <c r="E55" i="93" s="1"/>
  <c r="L55" i="93" s="1"/>
  <c r="E56" i="93" s="1"/>
  <c r="L56" i="93" s="1"/>
  <c r="E57" i="93" s="1"/>
  <c r="L57" i="93" s="1"/>
  <c r="E58" i="93" s="1"/>
  <c r="L58" i="93" s="1"/>
  <c r="E59" i="93" s="1"/>
  <c r="L59" i="93" s="1"/>
  <c r="E60" i="93" s="1"/>
  <c r="L60" i="93" s="1"/>
  <c r="E61" i="93" s="1"/>
  <c r="L61" i="93" s="1"/>
  <c r="E62" i="93" s="1"/>
  <c r="L62" i="93" s="1"/>
  <c r="E63" i="93" s="1"/>
  <c r="L63" i="93" s="1"/>
  <c r="E64" i="93" s="1"/>
  <c r="L64" i="93" s="1"/>
  <c r="E65" i="93" s="1"/>
  <c r="L65" i="93" s="1"/>
  <c r="E66" i="93" s="1"/>
  <c r="L66" i="93" s="1"/>
  <c r="E67" i="93" s="1"/>
  <c r="L67" i="93" s="1"/>
  <c r="E68" i="93" s="1"/>
  <c r="L68" i="93" s="1"/>
  <c r="E69" i="93" s="1"/>
  <c r="L69" i="93" s="1"/>
  <c r="E70" i="93" s="1"/>
  <c r="L70" i="93" s="1"/>
  <c r="G43" i="63"/>
  <c r="H43" i="63"/>
  <c r="I43" i="63"/>
  <c r="J43" i="63"/>
  <c r="F43" i="63"/>
  <c r="L40" i="99" l="1"/>
  <c r="E41" i="99" s="1"/>
  <c r="K30" i="96"/>
  <c r="E31" i="96" s="1"/>
  <c r="C14" i="54"/>
  <c r="L41" i="99" l="1"/>
  <c r="E42" i="99" s="1"/>
  <c r="K31" i="96"/>
  <c r="E32" i="96" s="1"/>
  <c r="L42" i="99" l="1"/>
  <c r="E43" i="99" s="1"/>
  <c r="K32" i="96"/>
  <c r="E33" i="96" s="1"/>
  <c r="L43" i="99" l="1"/>
  <c r="E44" i="99" s="1"/>
  <c r="K33" i="96"/>
  <c r="E34" i="96" s="1"/>
  <c r="L44" i="99" l="1"/>
  <c r="E45" i="99" s="1"/>
  <c r="K34" i="96"/>
  <c r="E35" i="96" s="1"/>
  <c r="D23" i="92" a="1"/>
  <c r="D23" i="92" s="1"/>
  <c r="L45" i="99" l="1"/>
  <c r="E46" i="99" s="1"/>
  <c r="L46" i="99" s="1"/>
  <c r="K35" i="96"/>
  <c r="E36" i="96" s="1"/>
  <c r="D70" i="92"/>
  <c r="D66" i="92"/>
  <c r="D62" i="92"/>
  <c r="D58" i="92"/>
  <c r="D54" i="92"/>
  <c r="D50" i="92"/>
  <c r="D46" i="92"/>
  <c r="D42" i="92"/>
  <c r="D38" i="92"/>
  <c r="D34" i="92"/>
  <c r="D30" i="92"/>
  <c r="D26" i="92"/>
  <c r="D69" i="92"/>
  <c r="D65" i="92"/>
  <c r="D61" i="92"/>
  <c r="D57" i="92"/>
  <c r="D53" i="92"/>
  <c r="D49" i="92"/>
  <c r="D45" i="92"/>
  <c r="D41" i="92"/>
  <c r="D37" i="92"/>
  <c r="D33" i="92"/>
  <c r="D29" i="92"/>
  <c r="D25" i="92"/>
  <c r="D68" i="92"/>
  <c r="D64" i="92"/>
  <c r="D60" i="92"/>
  <c r="D56" i="92"/>
  <c r="D52" i="92"/>
  <c r="D48" i="92"/>
  <c r="D44" i="92"/>
  <c r="D40" i="92"/>
  <c r="D36" i="92"/>
  <c r="D32" i="92"/>
  <c r="D28" i="92"/>
  <c r="D24" i="92"/>
  <c r="D67" i="92"/>
  <c r="D63" i="92"/>
  <c r="D59" i="92"/>
  <c r="D55" i="92"/>
  <c r="D51" i="92"/>
  <c r="D47" i="92"/>
  <c r="D43" i="92"/>
  <c r="D39" i="92"/>
  <c r="D35" i="92"/>
  <c r="D31" i="92"/>
  <c r="D27" i="92"/>
  <c r="K36" i="96" l="1"/>
  <c r="E37" i="96" s="1"/>
  <c r="K26" i="92"/>
  <c r="K27" i="92"/>
  <c r="K28" i="92"/>
  <c r="K29" i="92"/>
  <c r="K30" i="92"/>
  <c r="K31" i="92"/>
  <c r="K32" i="92"/>
  <c r="K33" i="92"/>
  <c r="K34" i="92"/>
  <c r="K35" i="92"/>
  <c r="K36" i="92"/>
  <c r="K37" i="92"/>
  <c r="K38" i="92"/>
  <c r="K39" i="92"/>
  <c r="K40" i="92"/>
  <c r="K41" i="92"/>
  <c r="K42" i="92"/>
  <c r="K43" i="92"/>
  <c r="K44" i="92"/>
  <c r="K45" i="92"/>
  <c r="K46" i="92"/>
  <c r="K47" i="92"/>
  <c r="K48" i="92"/>
  <c r="K49" i="92"/>
  <c r="K50" i="92"/>
  <c r="K51" i="92"/>
  <c r="K52" i="92"/>
  <c r="K53" i="92"/>
  <c r="K54" i="92"/>
  <c r="K55" i="92"/>
  <c r="K56" i="92"/>
  <c r="K57" i="92"/>
  <c r="K58" i="92"/>
  <c r="K59" i="92"/>
  <c r="K60" i="92"/>
  <c r="J71" i="92"/>
  <c r="J73" i="92" s="1"/>
  <c r="I71" i="92"/>
  <c r="I73" i="92" s="1"/>
  <c r="H71" i="92"/>
  <c r="H73" i="92" s="1"/>
  <c r="G71" i="92"/>
  <c r="G73" i="92" s="1"/>
  <c r="F71" i="92"/>
  <c r="F73" i="92" s="1"/>
  <c r="K70" i="92"/>
  <c r="K69" i="92"/>
  <c r="K68" i="92"/>
  <c r="K67" i="92"/>
  <c r="K66" i="92"/>
  <c r="K65" i="92"/>
  <c r="K64" i="92"/>
  <c r="K63" i="92"/>
  <c r="K62" i="92"/>
  <c r="K61" i="92"/>
  <c r="K25" i="92"/>
  <c r="K24" i="92"/>
  <c r="M23" i="92"/>
  <c r="M24" i="92" s="1"/>
  <c r="M25" i="92" s="1"/>
  <c r="M26" i="92" s="1"/>
  <c r="M27" i="92" s="1"/>
  <c r="M28" i="92" s="1"/>
  <c r="M29" i="92" s="1"/>
  <c r="M30" i="92" s="1"/>
  <c r="M31" i="92" s="1"/>
  <c r="M32" i="92" s="1"/>
  <c r="M33" i="92" s="1"/>
  <c r="M34" i="92" s="1"/>
  <c r="M35" i="92" s="1"/>
  <c r="M36" i="92" s="1"/>
  <c r="M37" i="92" s="1"/>
  <c r="M38" i="92" s="1"/>
  <c r="M39" i="92" s="1"/>
  <c r="M40" i="92" s="1"/>
  <c r="M41" i="92" s="1"/>
  <c r="M42" i="92" s="1"/>
  <c r="M43" i="92" s="1"/>
  <c r="M44" i="92" s="1"/>
  <c r="M45" i="92" s="1"/>
  <c r="M46" i="92" s="1"/>
  <c r="M47" i="92" s="1"/>
  <c r="M48" i="92" s="1"/>
  <c r="M49" i="92" s="1"/>
  <c r="M50" i="92" s="1"/>
  <c r="M51" i="92" s="1"/>
  <c r="M52" i="92" s="1"/>
  <c r="M53" i="92" s="1"/>
  <c r="M54" i="92" s="1"/>
  <c r="M55" i="92" s="1"/>
  <c r="M56" i="92" s="1"/>
  <c r="M57" i="92" s="1"/>
  <c r="M58" i="92" s="1"/>
  <c r="M59" i="92" s="1"/>
  <c r="M60" i="92" s="1"/>
  <c r="K23" i="92"/>
  <c r="C15" i="92"/>
  <c r="C17" i="92" s="1"/>
  <c r="C19" i="92" s="1"/>
  <c r="F19" i="92" s="1"/>
  <c r="K37" i="96" l="1"/>
  <c r="E38" i="96" s="1"/>
  <c r="M61" i="92"/>
  <c r="M62" i="92" s="1"/>
  <c r="M63" i="92" s="1"/>
  <c r="M64" i="92" s="1"/>
  <c r="M65" i="92" s="1"/>
  <c r="M66" i="92" s="1"/>
  <c r="M67" i="92" s="1"/>
  <c r="M68" i="92" s="1"/>
  <c r="M69" i="92" s="1"/>
  <c r="M70" i="92" s="1"/>
  <c r="E23" i="92"/>
  <c r="L23" i="92" s="1"/>
  <c r="E24" i="92" s="1"/>
  <c r="L24" i="92" s="1"/>
  <c r="E25" i="92" s="1"/>
  <c r="L25" i="92" s="1"/>
  <c r="E26" i="92" s="1"/>
  <c r="L26" i="92" s="1"/>
  <c r="E27" i="92" s="1"/>
  <c r="L27" i="92" s="1"/>
  <c r="E28" i="92" s="1"/>
  <c r="L28" i="92" s="1"/>
  <c r="E29" i="92" s="1"/>
  <c r="L29" i="92" s="1"/>
  <c r="E30" i="92" s="1"/>
  <c r="L30" i="92" s="1"/>
  <c r="E31" i="92" s="1"/>
  <c r="L31" i="92" s="1"/>
  <c r="E32" i="92" s="1"/>
  <c r="L32" i="92" s="1"/>
  <c r="E33" i="92" s="1"/>
  <c r="L33" i="92" s="1"/>
  <c r="E34" i="92" s="1"/>
  <c r="L34" i="92" s="1"/>
  <c r="E35" i="92" s="1"/>
  <c r="L35" i="92" s="1"/>
  <c r="E36" i="92" s="1"/>
  <c r="L36" i="92" s="1"/>
  <c r="E37" i="92" s="1"/>
  <c r="L37" i="92" s="1"/>
  <c r="E38" i="92" s="1"/>
  <c r="L38" i="92" s="1"/>
  <c r="E39" i="92" s="1"/>
  <c r="L39" i="92" s="1"/>
  <c r="E40" i="92" s="1"/>
  <c r="L40" i="92" s="1"/>
  <c r="E41" i="92" s="1"/>
  <c r="L41" i="92" s="1"/>
  <c r="E42" i="92" s="1"/>
  <c r="L42" i="92" s="1"/>
  <c r="E43" i="92" s="1"/>
  <c r="L43" i="92" s="1"/>
  <c r="E44" i="92" s="1"/>
  <c r="L44" i="92" s="1"/>
  <c r="E45" i="92" s="1"/>
  <c r="L45" i="92" s="1"/>
  <c r="E46" i="92" s="1"/>
  <c r="L46" i="92" s="1"/>
  <c r="E47" i="92" s="1"/>
  <c r="L47" i="92" s="1"/>
  <c r="E48" i="92" s="1"/>
  <c r="L48" i="92" s="1"/>
  <c r="E49" i="92" s="1"/>
  <c r="L49" i="92" s="1"/>
  <c r="E50" i="92" s="1"/>
  <c r="L50" i="92" s="1"/>
  <c r="E51" i="92" s="1"/>
  <c r="L51" i="92" s="1"/>
  <c r="E52" i="92" s="1"/>
  <c r="L52" i="92" s="1"/>
  <c r="E53" i="92" s="1"/>
  <c r="L53" i="92" s="1"/>
  <c r="E54" i="92" s="1"/>
  <c r="L54" i="92" s="1"/>
  <c r="E55" i="92" s="1"/>
  <c r="L55" i="92" s="1"/>
  <c r="E56" i="92" s="1"/>
  <c r="L56" i="92" s="1"/>
  <c r="E57" i="92" s="1"/>
  <c r="F75" i="92"/>
  <c r="F77" i="92" s="1"/>
  <c r="D24" i="91" a="1"/>
  <c r="D24" i="91" s="1"/>
  <c r="K38" i="96" l="1"/>
  <c r="E39" i="96" s="1"/>
  <c r="L57" i="92"/>
  <c r="E58" i="92" s="1"/>
  <c r="D35" i="91"/>
  <c r="D31" i="91"/>
  <c r="D27" i="91"/>
  <c r="D34" i="91"/>
  <c r="D30" i="91"/>
  <c r="D26" i="91"/>
  <c r="D33" i="91"/>
  <c r="D29" i="91"/>
  <c r="D25" i="91"/>
  <c r="D32" i="91"/>
  <c r="D28" i="91"/>
  <c r="K39" i="96" l="1"/>
  <c r="E40" i="96" s="1"/>
  <c r="L58" i="92"/>
  <c r="E59" i="92" s="1"/>
  <c r="K36" i="91"/>
  <c r="K38" i="91" s="1"/>
  <c r="L25" i="91"/>
  <c r="L26" i="91"/>
  <c r="L27" i="91"/>
  <c r="L28" i="91"/>
  <c r="L29" i="91"/>
  <c r="L30" i="91"/>
  <c r="L31" i="91"/>
  <c r="L32" i="91"/>
  <c r="L33" i="91"/>
  <c r="L34" i="91"/>
  <c r="L35" i="91"/>
  <c r="L24" i="91"/>
  <c r="K40" i="96" l="1"/>
  <c r="E41" i="96" s="1"/>
  <c r="L59" i="92"/>
  <c r="E60" i="92" s="1"/>
  <c r="J36" i="91"/>
  <c r="J38" i="91" s="1"/>
  <c r="I36" i="91"/>
  <c r="I38" i="91" s="1"/>
  <c r="H36" i="91"/>
  <c r="H38" i="91" s="1"/>
  <c r="G36" i="91"/>
  <c r="G38" i="91" s="1"/>
  <c r="F36" i="91"/>
  <c r="F38" i="91" s="1"/>
  <c r="N24" i="91"/>
  <c r="N25" i="91" s="1"/>
  <c r="N26" i="91" s="1"/>
  <c r="N27" i="91" s="1"/>
  <c r="N28" i="91" s="1"/>
  <c r="N29" i="91" s="1"/>
  <c r="N30" i="91" s="1"/>
  <c r="N31" i="91" s="1"/>
  <c r="N32" i="91" s="1"/>
  <c r="N33" i="91" s="1"/>
  <c r="N34" i="91" s="1"/>
  <c r="N35" i="91" s="1"/>
  <c r="C14" i="91"/>
  <c r="C16" i="91" s="1"/>
  <c r="F40" i="91" l="1"/>
  <c r="K41" i="96"/>
  <c r="E42" i="96" s="1"/>
  <c r="L60" i="92"/>
  <c r="E61" i="92" s="1"/>
  <c r="L61" i="92" s="1"/>
  <c r="E62" i="92" s="1"/>
  <c r="L62" i="92" s="1"/>
  <c r="E63" i="92" s="1"/>
  <c r="L63" i="92" s="1"/>
  <c r="E64" i="92" s="1"/>
  <c r="L64" i="92" s="1"/>
  <c r="E65" i="92" s="1"/>
  <c r="L65" i="92" s="1"/>
  <c r="E66" i="92" s="1"/>
  <c r="L66" i="92" s="1"/>
  <c r="E67" i="92" s="1"/>
  <c r="L67" i="92" s="1"/>
  <c r="E68" i="92" s="1"/>
  <c r="L68" i="92" s="1"/>
  <c r="E69" i="92" s="1"/>
  <c r="L69" i="92" s="1"/>
  <c r="E70" i="92" s="1"/>
  <c r="L70" i="92" s="1"/>
  <c r="C19" i="91"/>
  <c r="F42" i="91"/>
  <c r="D23" i="90" a="1"/>
  <c r="D23" i="90" s="1"/>
  <c r="F20" i="91" l="1"/>
  <c r="E24" i="91"/>
  <c r="M24" i="91" s="1"/>
  <c r="E25" i="91" s="1"/>
  <c r="K42" i="96"/>
  <c r="E43" i="96" s="1"/>
  <c r="D46" i="90"/>
  <c r="D38" i="90"/>
  <c r="D34" i="90"/>
  <c r="D26" i="90"/>
  <c r="D29" i="90"/>
  <c r="D44" i="90"/>
  <c r="D40" i="90"/>
  <c r="D36" i="90"/>
  <c r="D32" i="90"/>
  <c r="D28" i="90"/>
  <c r="D24" i="90"/>
  <c r="D42" i="90"/>
  <c r="D30" i="90"/>
  <c r="D45" i="90"/>
  <c r="D41" i="90"/>
  <c r="D37" i="90"/>
  <c r="D33" i="90"/>
  <c r="D25" i="90"/>
  <c r="D43" i="90"/>
  <c r="D39" i="90"/>
  <c r="D35" i="90"/>
  <c r="D31" i="90"/>
  <c r="D27" i="90"/>
  <c r="K43" i="96" l="1"/>
  <c r="E44" i="96" s="1"/>
  <c r="M25" i="91"/>
  <c r="E26" i="91" s="1"/>
  <c r="M26" i="91" s="1"/>
  <c r="E27" i="91" s="1"/>
  <c r="J47" i="90"/>
  <c r="J49" i="90" s="1"/>
  <c r="I47" i="90"/>
  <c r="I49" i="90" s="1"/>
  <c r="H47" i="90"/>
  <c r="H49" i="90" s="1"/>
  <c r="G47" i="90"/>
  <c r="G49" i="90" s="1"/>
  <c r="F47" i="90"/>
  <c r="F49" i="90" s="1"/>
  <c r="K46" i="90"/>
  <c r="K45" i="90"/>
  <c r="K44" i="90"/>
  <c r="K43" i="90"/>
  <c r="K42" i="90"/>
  <c r="K41" i="90"/>
  <c r="K40" i="90"/>
  <c r="K39" i="90"/>
  <c r="K38" i="90"/>
  <c r="K37" i="90"/>
  <c r="K36" i="90"/>
  <c r="K35" i="90"/>
  <c r="K34" i="90"/>
  <c r="K33" i="90"/>
  <c r="K32" i="90"/>
  <c r="K31" i="90"/>
  <c r="K30" i="90"/>
  <c r="K29" i="90"/>
  <c r="K28" i="90"/>
  <c r="K27" i="90"/>
  <c r="K26" i="90"/>
  <c r="K25" i="90"/>
  <c r="K24" i="90"/>
  <c r="M23" i="90"/>
  <c r="M24" i="90" s="1"/>
  <c r="M25" i="90" s="1"/>
  <c r="M26" i="90" s="1"/>
  <c r="M27" i="90" s="1"/>
  <c r="M28" i="90" s="1"/>
  <c r="M29" i="90" s="1"/>
  <c r="M30" i="90" s="1"/>
  <c r="M31" i="90" s="1"/>
  <c r="M32" i="90" s="1"/>
  <c r="M33" i="90" s="1"/>
  <c r="M34" i="90" s="1"/>
  <c r="M35" i="90" s="1"/>
  <c r="M36" i="90" s="1"/>
  <c r="M37" i="90" s="1"/>
  <c r="M38" i="90" s="1"/>
  <c r="M39" i="90" s="1"/>
  <c r="M40" i="90" s="1"/>
  <c r="M41" i="90" s="1"/>
  <c r="M42" i="90" s="1"/>
  <c r="M43" i="90" s="1"/>
  <c r="M44" i="90" s="1"/>
  <c r="M45" i="90" s="1"/>
  <c r="M46" i="90" s="1"/>
  <c r="K23" i="90"/>
  <c r="C15" i="90"/>
  <c r="C17" i="90" s="1"/>
  <c r="C19" i="90" s="1"/>
  <c r="K44" i="96" l="1"/>
  <c r="E45" i="96" s="1"/>
  <c r="M27" i="91"/>
  <c r="E28" i="91" s="1"/>
  <c r="E23" i="90"/>
  <c r="L23" i="90" s="1"/>
  <c r="E24" i="90" s="1"/>
  <c r="L24" i="90" s="1"/>
  <c r="E25" i="90" s="1"/>
  <c r="L25" i="90" s="1"/>
  <c r="E26" i="90" s="1"/>
  <c r="L26" i="90" s="1"/>
  <c r="E27" i="90" s="1"/>
  <c r="L27" i="90" s="1"/>
  <c r="E28" i="90" s="1"/>
  <c r="L28" i="90" s="1"/>
  <c r="E29" i="90" s="1"/>
  <c r="L29" i="90" s="1"/>
  <c r="E30" i="90" s="1"/>
  <c r="L30" i="90" s="1"/>
  <c r="E31" i="90" s="1"/>
  <c r="L31" i="90" s="1"/>
  <c r="E32" i="90" s="1"/>
  <c r="L32" i="90" s="1"/>
  <c r="E33" i="90" s="1"/>
  <c r="L33" i="90" s="1"/>
  <c r="E34" i="90" s="1"/>
  <c r="L34" i="90" s="1"/>
  <c r="E35" i="90" s="1"/>
  <c r="L35" i="90" s="1"/>
  <c r="E36" i="90" s="1"/>
  <c r="L36" i="90" s="1"/>
  <c r="E37" i="90" s="1"/>
  <c r="L37" i="90" s="1"/>
  <c r="E38" i="90" s="1"/>
  <c r="L38" i="90" s="1"/>
  <c r="E39" i="90" s="1"/>
  <c r="L39" i="90" s="1"/>
  <c r="E40" i="90" s="1"/>
  <c r="L40" i="90" s="1"/>
  <c r="E41" i="90" s="1"/>
  <c r="L41" i="90" s="1"/>
  <c r="E42" i="90" s="1"/>
  <c r="L42" i="90" s="1"/>
  <c r="E43" i="90" s="1"/>
  <c r="L43" i="90" s="1"/>
  <c r="E44" i="90" s="1"/>
  <c r="L44" i="90" s="1"/>
  <c r="E45" i="90" s="1"/>
  <c r="L45" i="90" s="1"/>
  <c r="E46" i="90" s="1"/>
  <c r="L46" i="90" s="1"/>
  <c r="F51" i="90"/>
  <c r="F53" i="90" s="1"/>
  <c r="D22" i="89" a="1"/>
  <c r="D22" i="89" s="1"/>
  <c r="J23" i="89"/>
  <c r="J24" i="89"/>
  <c r="J25" i="89"/>
  <c r="J26" i="89"/>
  <c r="J27" i="89"/>
  <c r="J28" i="89"/>
  <c r="J29" i="89"/>
  <c r="J30" i="89"/>
  <c r="J31" i="89"/>
  <c r="J32" i="89"/>
  <c r="J33" i="89"/>
  <c r="J34" i="89"/>
  <c r="J35" i="89"/>
  <c r="J36" i="89"/>
  <c r="J37" i="89"/>
  <c r="J38" i="89"/>
  <c r="J39" i="89"/>
  <c r="J40" i="89"/>
  <c r="J41" i="89"/>
  <c r="J42" i="89"/>
  <c r="J43" i="89"/>
  <c r="J44" i="89"/>
  <c r="J45" i="89"/>
  <c r="J46" i="89"/>
  <c r="J47" i="89"/>
  <c r="J48" i="89"/>
  <c r="J49" i="89"/>
  <c r="J50" i="89"/>
  <c r="J51" i="89"/>
  <c r="J52" i="89"/>
  <c r="J53" i="89"/>
  <c r="J54" i="89"/>
  <c r="J55" i="89"/>
  <c r="J56" i="89"/>
  <c r="J57" i="89"/>
  <c r="J58" i="89"/>
  <c r="J59" i="89"/>
  <c r="J60" i="89"/>
  <c r="J61" i="89"/>
  <c r="J62" i="89"/>
  <c r="J63" i="89"/>
  <c r="J64" i="89"/>
  <c r="J65" i="89"/>
  <c r="J66" i="89"/>
  <c r="J67" i="89"/>
  <c r="J68" i="89"/>
  <c r="J69" i="89"/>
  <c r="J22" i="89"/>
  <c r="I70" i="89"/>
  <c r="I72" i="89" s="1"/>
  <c r="H70" i="89"/>
  <c r="H72" i="89" s="1"/>
  <c r="G70" i="89"/>
  <c r="G72" i="89" s="1"/>
  <c r="F70" i="89"/>
  <c r="F72" i="89" s="1"/>
  <c r="L22" i="89"/>
  <c r="L23" i="89" s="1"/>
  <c r="L24" i="89" s="1"/>
  <c r="L25" i="89" s="1"/>
  <c r="L26" i="89" s="1"/>
  <c r="L27" i="89" s="1"/>
  <c r="L28" i="89" s="1"/>
  <c r="L29" i="89" s="1"/>
  <c r="L30" i="89" s="1"/>
  <c r="L31" i="89" s="1"/>
  <c r="L32" i="89" s="1"/>
  <c r="L33" i="89" s="1"/>
  <c r="L34" i="89" s="1"/>
  <c r="L35" i="89" s="1"/>
  <c r="L36" i="89" s="1"/>
  <c r="L37" i="89" s="1"/>
  <c r="L38" i="89" s="1"/>
  <c r="L39" i="89" s="1"/>
  <c r="L40" i="89" s="1"/>
  <c r="L41" i="89" s="1"/>
  <c r="L42" i="89" s="1"/>
  <c r="L43" i="89" s="1"/>
  <c r="L44" i="89" s="1"/>
  <c r="L45" i="89" s="1"/>
  <c r="L46" i="89" s="1"/>
  <c r="L47" i="89" s="1"/>
  <c r="L48" i="89" s="1"/>
  <c r="L49" i="89" s="1"/>
  <c r="L50" i="89" s="1"/>
  <c r="L51" i="89" s="1"/>
  <c r="L52" i="89" s="1"/>
  <c r="L53" i="89" s="1"/>
  <c r="L54" i="89" s="1"/>
  <c r="L55" i="89" s="1"/>
  <c r="L56" i="89" s="1"/>
  <c r="L57" i="89" s="1"/>
  <c r="L58" i="89" s="1"/>
  <c r="L59" i="89" s="1"/>
  <c r="L60" i="89" s="1"/>
  <c r="L61" i="89" s="1"/>
  <c r="L62" i="89" s="1"/>
  <c r="L63" i="89" s="1"/>
  <c r="L64" i="89" s="1"/>
  <c r="L65" i="89" s="1"/>
  <c r="L66" i="89" s="1"/>
  <c r="L67" i="89" s="1"/>
  <c r="L68" i="89" s="1"/>
  <c r="L69" i="89" s="1"/>
  <c r="C13" i="89"/>
  <c r="C15" i="89" s="1"/>
  <c r="C17" i="89" s="1"/>
  <c r="E18" i="89" s="1"/>
  <c r="K45" i="96" l="1"/>
  <c r="E46" i="96" s="1"/>
  <c r="M28" i="91"/>
  <c r="E29" i="91" s="1"/>
  <c r="D69" i="89"/>
  <c r="D65" i="89"/>
  <c r="D61" i="89"/>
  <c r="D57" i="89"/>
  <c r="D53" i="89"/>
  <c r="D49" i="89"/>
  <c r="D45" i="89"/>
  <c r="D41" i="89"/>
  <c r="D37" i="89"/>
  <c r="D33" i="89"/>
  <c r="D29" i="89"/>
  <c r="D25" i="89"/>
  <c r="D23" i="89"/>
  <c r="D68" i="89"/>
  <c r="D64" i="89"/>
  <c r="D60" i="89"/>
  <c r="D56" i="89"/>
  <c r="D52" i="89"/>
  <c r="D48" i="89"/>
  <c r="D44" i="89"/>
  <c r="D40" i="89"/>
  <c r="D36" i="89"/>
  <c r="D32" i="89"/>
  <c r="D28" i="89"/>
  <c r="D24" i="89"/>
  <c r="D67" i="89"/>
  <c r="D63" i="89"/>
  <c r="D59" i="89"/>
  <c r="D55" i="89"/>
  <c r="D51" i="89"/>
  <c r="D47" i="89"/>
  <c r="D43" i="89"/>
  <c r="D39" i="89"/>
  <c r="D35" i="89"/>
  <c r="D31" i="89"/>
  <c r="D27" i="89"/>
  <c r="D66" i="89"/>
  <c r="D62" i="89"/>
  <c r="D58" i="89"/>
  <c r="D54" i="89"/>
  <c r="D50" i="89"/>
  <c r="D46" i="89"/>
  <c r="D42" i="89"/>
  <c r="D38" i="89"/>
  <c r="D34" i="89"/>
  <c r="D30" i="89"/>
  <c r="D26" i="89"/>
  <c r="E22" i="89"/>
  <c r="F74" i="89"/>
  <c r="F76" i="89" s="1"/>
  <c r="G55" i="16"/>
  <c r="G56" i="15"/>
  <c r="K22" i="89" l="1"/>
  <c r="E23" i="89" s="1"/>
  <c r="K23" i="89" s="1"/>
  <c r="E24" i="89" s="1"/>
  <c r="K24" i="89" s="1"/>
  <c r="E25" i="89" s="1"/>
  <c r="K46" i="96"/>
  <c r="E47" i="96" s="1"/>
  <c r="M29" i="91"/>
  <c r="E30" i="91" s="1"/>
  <c r="D23" i="88" a="1"/>
  <c r="D23" i="88" s="1"/>
  <c r="K47" i="96" l="1"/>
  <c r="E48" i="96" s="1"/>
  <c r="M30" i="91"/>
  <c r="E31" i="91" s="1"/>
  <c r="K25" i="89"/>
  <c r="E26" i="89" s="1"/>
  <c r="D46" i="88"/>
  <c r="D30" i="88"/>
  <c r="D57" i="88"/>
  <c r="D49" i="88"/>
  <c r="D41" i="88"/>
  <c r="D33" i="88"/>
  <c r="D25" i="88"/>
  <c r="D56" i="88"/>
  <c r="D52" i="88"/>
  <c r="D48" i="88"/>
  <c r="D44" i="88"/>
  <c r="D40" i="88"/>
  <c r="D36" i="88"/>
  <c r="D32" i="88"/>
  <c r="D28" i="88"/>
  <c r="D24" i="88"/>
  <c r="D58" i="88"/>
  <c r="D54" i="88"/>
  <c r="D50" i="88"/>
  <c r="D42" i="88"/>
  <c r="D38" i="88"/>
  <c r="D34" i="88"/>
  <c r="D26" i="88"/>
  <c r="D53" i="88"/>
  <c r="D45" i="88"/>
  <c r="D37" i="88"/>
  <c r="D29" i="88"/>
  <c r="D55" i="88"/>
  <c r="D51" i="88"/>
  <c r="D47" i="88"/>
  <c r="D43" i="88"/>
  <c r="D39" i="88"/>
  <c r="D35" i="88"/>
  <c r="D31" i="88"/>
  <c r="D27" i="88"/>
  <c r="K30" i="88"/>
  <c r="K31" i="88"/>
  <c r="K32" i="88"/>
  <c r="K33" i="88"/>
  <c r="K34" i="88"/>
  <c r="K35" i="88"/>
  <c r="K36" i="88"/>
  <c r="K37" i="88"/>
  <c r="K38" i="88"/>
  <c r="K39" i="88"/>
  <c r="K40" i="88"/>
  <c r="K41" i="88"/>
  <c r="K42" i="88"/>
  <c r="K43" i="88"/>
  <c r="K44" i="88"/>
  <c r="K45" i="88"/>
  <c r="K46" i="88"/>
  <c r="K47" i="88"/>
  <c r="K48" i="88"/>
  <c r="K49" i="88"/>
  <c r="K50" i="88"/>
  <c r="K51" i="88"/>
  <c r="K52" i="88"/>
  <c r="J59" i="88"/>
  <c r="J65" i="88" s="1"/>
  <c r="I59" i="88"/>
  <c r="I65" i="88" s="1"/>
  <c r="H59" i="88"/>
  <c r="H65" i="88" s="1"/>
  <c r="G59" i="88"/>
  <c r="G65" i="88" s="1"/>
  <c r="F59" i="88"/>
  <c r="F65" i="88" s="1"/>
  <c r="K58" i="88"/>
  <c r="K57" i="88"/>
  <c r="K56" i="88"/>
  <c r="K55" i="88"/>
  <c r="K54" i="88"/>
  <c r="K53" i="88"/>
  <c r="K29" i="88"/>
  <c r="K28" i="88"/>
  <c r="K27" i="88"/>
  <c r="K26" i="88"/>
  <c r="K25" i="88"/>
  <c r="K24" i="88"/>
  <c r="M23" i="88"/>
  <c r="M24" i="88" s="1"/>
  <c r="M25" i="88" s="1"/>
  <c r="M26" i="88" s="1"/>
  <c r="M27" i="88" s="1"/>
  <c r="M28" i="88" s="1"/>
  <c r="M29" i="88" s="1"/>
  <c r="M30" i="88" s="1"/>
  <c r="M31" i="88" s="1"/>
  <c r="M32" i="88" s="1"/>
  <c r="M33" i="88" s="1"/>
  <c r="M34" i="88" s="1"/>
  <c r="M35" i="88" s="1"/>
  <c r="M36" i="88" s="1"/>
  <c r="M37" i="88" s="1"/>
  <c r="M38" i="88" s="1"/>
  <c r="M39" i="88" s="1"/>
  <c r="M40" i="88" s="1"/>
  <c r="M41" i="88" s="1"/>
  <c r="M42" i="88" s="1"/>
  <c r="M43" i="88" s="1"/>
  <c r="M44" i="88" s="1"/>
  <c r="M45" i="88" s="1"/>
  <c r="M46" i="88" s="1"/>
  <c r="M47" i="88" s="1"/>
  <c r="M48" i="88" s="1"/>
  <c r="M49" i="88" s="1"/>
  <c r="M50" i="88" s="1"/>
  <c r="M51" i="88" s="1"/>
  <c r="M52" i="88" s="1"/>
  <c r="K23" i="88"/>
  <c r="C15" i="88"/>
  <c r="C17" i="88" s="1"/>
  <c r="C19" i="88" s="1"/>
  <c r="E19" i="88" s="1"/>
  <c r="K48" i="96" l="1"/>
  <c r="E49" i="96" s="1"/>
  <c r="M31" i="91"/>
  <c r="E32" i="91" s="1"/>
  <c r="K26" i="89"/>
  <c r="E27" i="89" s="1"/>
  <c r="M53" i="88"/>
  <c r="M54" i="88" s="1"/>
  <c r="M55" i="88" s="1"/>
  <c r="M56" i="88" s="1"/>
  <c r="M57" i="88" s="1"/>
  <c r="M58" i="88" s="1"/>
  <c r="E23" i="88"/>
  <c r="L23" i="88" s="1"/>
  <c r="E24" i="88" s="1"/>
  <c r="L24" i="88" s="1"/>
  <c r="E25" i="88" s="1"/>
  <c r="L25" i="88" s="1"/>
  <c r="E26" i="88" s="1"/>
  <c r="L26" i="88" s="1"/>
  <c r="E27" i="88" s="1"/>
  <c r="L27" i="88" s="1"/>
  <c r="E28" i="88" s="1"/>
  <c r="L28" i="88" s="1"/>
  <c r="E29" i="88" s="1"/>
  <c r="L29" i="88" s="1"/>
  <c r="F67" i="88"/>
  <c r="F69" i="88" s="1"/>
  <c r="D24" i="87" a="1"/>
  <c r="D24" i="87" s="1"/>
  <c r="E30" i="88" l="1"/>
  <c r="L30" i="88" s="1"/>
  <c r="E31" i="88" s="1"/>
  <c r="L31" i="88" s="1"/>
  <c r="E32" i="88" s="1"/>
  <c r="L32" i="88" s="1"/>
  <c r="E33" i="88" s="1"/>
  <c r="L33" i="88" s="1"/>
  <c r="E34" i="88" s="1"/>
  <c r="L34" i="88" s="1"/>
  <c r="E35" i="88" s="1"/>
  <c r="L35" i="88" s="1"/>
  <c r="E36" i="88" s="1"/>
  <c r="L36" i="88" s="1"/>
  <c r="E37" i="88" s="1"/>
  <c r="L37" i="88" s="1"/>
  <c r="E38" i="88" s="1"/>
  <c r="L38" i="88" s="1"/>
  <c r="E39" i="88" s="1"/>
  <c r="L39" i="88" s="1"/>
  <c r="E40" i="88" s="1"/>
  <c r="L40" i="88" s="1"/>
  <c r="E41" i="88" s="1"/>
  <c r="L41" i="88" s="1"/>
  <c r="E42" i="88" s="1"/>
  <c r="L42" i="88" s="1"/>
  <c r="E43" i="88" s="1"/>
  <c r="L43" i="88" s="1"/>
  <c r="E44" i="88" s="1"/>
  <c r="L44" i="88" s="1"/>
  <c r="E45" i="88" s="1"/>
  <c r="L45" i="88" s="1"/>
  <c r="E46" i="88" s="1"/>
  <c r="L46" i="88" s="1"/>
  <c r="E47" i="88" s="1"/>
  <c r="L47" i="88" s="1"/>
  <c r="E48" i="88" s="1"/>
  <c r="L48" i="88" s="1"/>
  <c r="E49" i="88" s="1"/>
  <c r="L49" i="88" s="1"/>
  <c r="E50" i="88" s="1"/>
  <c r="L50" i="88" s="1"/>
  <c r="E51" i="88" s="1"/>
  <c r="L51" i="88" s="1"/>
  <c r="E52" i="88" s="1"/>
  <c r="L52" i="88" s="1"/>
  <c r="E53" i="88" s="1"/>
  <c r="L53" i="88" s="1"/>
  <c r="E54" i="88" s="1"/>
  <c r="L54" i="88" s="1"/>
  <c r="E55" i="88" s="1"/>
  <c r="L55" i="88" s="1"/>
  <c r="E56" i="88" s="1"/>
  <c r="L56" i="88" s="1"/>
  <c r="E57" i="88" s="1"/>
  <c r="L57" i="88" s="1"/>
  <c r="E58" i="88" s="1"/>
  <c r="L58" i="88" s="1"/>
  <c r="K49" i="96"/>
  <c r="E50" i="96" s="1"/>
  <c r="M32" i="91"/>
  <c r="E33" i="91" s="1"/>
  <c r="K27" i="89"/>
  <c r="E28" i="89" s="1"/>
  <c r="D40" i="87"/>
  <c r="D26" i="87"/>
  <c r="D36" i="87"/>
  <c r="D28" i="87"/>
  <c r="D39" i="87"/>
  <c r="D35" i="87"/>
  <c r="D31" i="87"/>
  <c r="D27" i="87"/>
  <c r="D38" i="87"/>
  <c r="D34" i="87"/>
  <c r="D30" i="87"/>
  <c r="D41" i="87"/>
  <c r="D37" i="87"/>
  <c r="D33" i="87"/>
  <c r="D29" i="87"/>
  <c r="D25" i="87"/>
  <c r="D32" i="87"/>
  <c r="J42" i="87"/>
  <c r="J44" i="87" s="1"/>
  <c r="I42" i="87"/>
  <c r="I44" i="87" s="1"/>
  <c r="H42" i="87"/>
  <c r="H44" i="87" s="1"/>
  <c r="G42" i="87"/>
  <c r="G44" i="87" s="1"/>
  <c r="F42" i="87"/>
  <c r="F44" i="87" s="1"/>
  <c r="K41" i="87"/>
  <c r="K40" i="87"/>
  <c r="K39" i="87"/>
  <c r="K38" i="87"/>
  <c r="K37" i="87"/>
  <c r="K36" i="87"/>
  <c r="K35" i="87"/>
  <c r="K34" i="87"/>
  <c r="K33" i="87"/>
  <c r="K32" i="87"/>
  <c r="K31" i="87"/>
  <c r="K30" i="87"/>
  <c r="K29" i="87"/>
  <c r="K28" i="87"/>
  <c r="K27" i="87"/>
  <c r="K26" i="87"/>
  <c r="K25" i="87"/>
  <c r="M24" i="87"/>
  <c r="M25" i="87" s="1"/>
  <c r="M26" i="87" s="1"/>
  <c r="M27" i="87" s="1"/>
  <c r="M28" i="87" s="1"/>
  <c r="M29" i="87" s="1"/>
  <c r="M30" i="87" s="1"/>
  <c r="M31" i="87" s="1"/>
  <c r="M32" i="87" s="1"/>
  <c r="M33" i="87" s="1"/>
  <c r="M34" i="87" s="1"/>
  <c r="M35" i="87" s="1"/>
  <c r="M36" i="87" s="1"/>
  <c r="M37" i="87" s="1"/>
  <c r="M38" i="87" s="1"/>
  <c r="M39" i="87" s="1"/>
  <c r="M40" i="87" s="1"/>
  <c r="M41" i="87" s="1"/>
  <c r="K24" i="87"/>
  <c r="C16" i="87"/>
  <c r="C18" i="87" s="1"/>
  <c r="C20" i="87" s="1"/>
  <c r="E20" i="87" s="1"/>
  <c r="K50" i="96" l="1"/>
  <c r="E51" i="96" s="1"/>
  <c r="M33" i="91"/>
  <c r="E34" i="91" s="1"/>
  <c r="K28" i="89"/>
  <c r="E29" i="89" s="1"/>
  <c r="F46" i="87"/>
  <c r="F48" i="87" s="1"/>
  <c r="E24" i="87"/>
  <c r="L24" i="87" s="1"/>
  <c r="E25" i="87" s="1"/>
  <c r="L25" i="87" s="1"/>
  <c r="E26" i="87" s="1"/>
  <c r="L26" i="87" s="1"/>
  <c r="E27" i="87" s="1"/>
  <c r="L27" i="87" s="1"/>
  <c r="E28" i="87" s="1"/>
  <c r="L28" i="87" s="1"/>
  <c r="E29" i="87" s="1"/>
  <c r="L29" i="87" s="1"/>
  <c r="E30" i="87" s="1"/>
  <c r="L30" i="87" s="1"/>
  <c r="E31" i="87" s="1"/>
  <c r="L31" i="87" s="1"/>
  <c r="E32" i="87" s="1"/>
  <c r="L32" i="87" s="1"/>
  <c r="E33" i="87" s="1"/>
  <c r="L33" i="87" s="1"/>
  <c r="E34" i="87" s="1"/>
  <c r="L34" i="87" s="1"/>
  <c r="E35" i="87" s="1"/>
  <c r="L35" i="87" s="1"/>
  <c r="E36" i="87" s="1"/>
  <c r="L36" i="87" s="1"/>
  <c r="E37" i="87" s="1"/>
  <c r="L37" i="87" s="1"/>
  <c r="E38" i="87" s="1"/>
  <c r="L38" i="87" s="1"/>
  <c r="E39" i="87" s="1"/>
  <c r="L39" i="87" s="1"/>
  <c r="E40" i="87" s="1"/>
  <c r="L40" i="87" s="1"/>
  <c r="E41" i="87" s="1"/>
  <c r="L41" i="87" s="1"/>
  <c r="N100" i="46"/>
  <c r="G100" i="46"/>
  <c r="H100" i="46"/>
  <c r="I100" i="46"/>
  <c r="J100" i="46"/>
  <c r="K100" i="46"/>
  <c r="F100" i="46"/>
  <c r="K51" i="96" l="1"/>
  <c r="E52" i="96" s="1"/>
  <c r="M34" i="91"/>
  <c r="E35" i="91" s="1"/>
  <c r="M35" i="91" s="1"/>
  <c r="K29" i="89"/>
  <c r="E30" i="89" s="1"/>
  <c r="D22" i="86" a="1"/>
  <c r="D22" i="86" s="1"/>
  <c r="K33" i="86"/>
  <c r="K34" i="86"/>
  <c r="K35" i="86"/>
  <c r="K36" i="86"/>
  <c r="K37" i="86"/>
  <c r="K38" i="86"/>
  <c r="K39" i="86"/>
  <c r="K40" i="86"/>
  <c r="K41" i="86"/>
  <c r="K42" i="86"/>
  <c r="J58" i="86"/>
  <c r="J60" i="86" s="1"/>
  <c r="I58" i="86"/>
  <c r="I60" i="86" s="1"/>
  <c r="H58" i="86"/>
  <c r="H60" i="86" s="1"/>
  <c r="G58" i="86"/>
  <c r="G60" i="86" s="1"/>
  <c r="F58" i="86"/>
  <c r="F60" i="86" s="1"/>
  <c r="K57" i="86"/>
  <c r="K56" i="86"/>
  <c r="K55" i="86"/>
  <c r="K54" i="86"/>
  <c r="K53" i="86"/>
  <c r="K52" i="86"/>
  <c r="K51" i="86"/>
  <c r="K50" i="86"/>
  <c r="K49" i="86"/>
  <c r="K48" i="86"/>
  <c r="K47" i="86"/>
  <c r="K46" i="86"/>
  <c r="K45" i="86"/>
  <c r="K44" i="86"/>
  <c r="K43" i="86"/>
  <c r="K32" i="86"/>
  <c r="K31" i="86"/>
  <c r="K30" i="86"/>
  <c r="K29" i="86"/>
  <c r="K28" i="86"/>
  <c r="K27" i="86"/>
  <c r="K26" i="86"/>
  <c r="K25" i="86"/>
  <c r="K24" i="86"/>
  <c r="K23" i="86"/>
  <c r="M22" i="86"/>
  <c r="M23" i="86" s="1"/>
  <c r="M24" i="86" s="1"/>
  <c r="M25" i="86" s="1"/>
  <c r="M26" i="86" s="1"/>
  <c r="M27" i="86" s="1"/>
  <c r="M28" i="86" s="1"/>
  <c r="M29" i="86" s="1"/>
  <c r="M30" i="86" s="1"/>
  <c r="M31" i="86" s="1"/>
  <c r="M32" i="86" s="1"/>
  <c r="M33" i="86" s="1"/>
  <c r="M34" i="86" s="1"/>
  <c r="M35" i="86" s="1"/>
  <c r="M36" i="86" s="1"/>
  <c r="M37" i="86" s="1"/>
  <c r="M38" i="86" s="1"/>
  <c r="M39" i="86" s="1"/>
  <c r="M40" i="86" s="1"/>
  <c r="M41" i="86" s="1"/>
  <c r="M42" i="86" s="1"/>
  <c r="K22" i="86"/>
  <c r="C14" i="86"/>
  <c r="C16" i="86" s="1"/>
  <c r="C18" i="86" s="1"/>
  <c r="E18" i="86" s="1"/>
  <c r="K52" i="96" l="1"/>
  <c r="E53" i="96" s="1"/>
  <c r="K30" i="89"/>
  <c r="E31" i="89" s="1"/>
  <c r="D57" i="86"/>
  <c r="D45" i="86"/>
  <c r="D29" i="86"/>
  <c r="D56" i="86"/>
  <c r="D44" i="86"/>
  <c r="D32" i="86"/>
  <c r="D24" i="86"/>
  <c r="D55" i="86"/>
  <c r="D51" i="86"/>
  <c r="D47" i="86"/>
  <c r="D43" i="86"/>
  <c r="D39" i="86"/>
  <c r="D35" i="86"/>
  <c r="D31" i="86"/>
  <c r="D27" i="86"/>
  <c r="D23" i="86"/>
  <c r="D53" i="86"/>
  <c r="D49" i="86"/>
  <c r="D41" i="86"/>
  <c r="D37" i="86"/>
  <c r="D33" i="86"/>
  <c r="D25" i="86"/>
  <c r="D52" i="86"/>
  <c r="D48" i="86"/>
  <c r="D40" i="86"/>
  <c r="D36" i="86"/>
  <c r="D28" i="86"/>
  <c r="D54" i="86"/>
  <c r="D50" i="86"/>
  <c r="D46" i="86"/>
  <c r="D42" i="86"/>
  <c r="D38" i="86"/>
  <c r="D34" i="86"/>
  <c r="D30" i="86"/>
  <c r="D26" i="86"/>
  <c r="M43" i="86"/>
  <c r="M44" i="86" s="1"/>
  <c r="M45" i="86" s="1"/>
  <c r="M46" i="86" s="1"/>
  <c r="M47" i="86" s="1"/>
  <c r="M48" i="86" s="1"/>
  <c r="M49" i="86" s="1"/>
  <c r="M50" i="86" s="1"/>
  <c r="M51" i="86" s="1"/>
  <c r="M52" i="86" s="1"/>
  <c r="M53" i="86" s="1"/>
  <c r="M54" i="86" s="1"/>
  <c r="M55" i="86" s="1"/>
  <c r="M56" i="86" s="1"/>
  <c r="M57" i="86" s="1"/>
  <c r="E22" i="86"/>
  <c r="L22" i="86" s="1"/>
  <c r="E23" i="86" s="1"/>
  <c r="L23" i="86" s="1"/>
  <c r="E24" i="86" s="1"/>
  <c r="L24" i="86" s="1"/>
  <c r="E25" i="86" s="1"/>
  <c r="L25" i="86" s="1"/>
  <c r="E26" i="86" s="1"/>
  <c r="L26" i="86" s="1"/>
  <c r="E27" i="86" s="1"/>
  <c r="L27" i="86" s="1"/>
  <c r="E28" i="86" s="1"/>
  <c r="L28" i="86" s="1"/>
  <c r="E29" i="86" s="1"/>
  <c r="L29" i="86" s="1"/>
  <c r="E30" i="86" s="1"/>
  <c r="L30" i="86" s="1"/>
  <c r="E31" i="86" s="1"/>
  <c r="L31" i="86" s="1"/>
  <c r="E32" i="86" s="1"/>
  <c r="L32" i="86" s="1"/>
  <c r="E33" i="86" s="1"/>
  <c r="L33" i="86" s="1"/>
  <c r="E34" i="86" s="1"/>
  <c r="L34" i="86" s="1"/>
  <c r="E35" i="86" s="1"/>
  <c r="L35" i="86" s="1"/>
  <c r="E36" i="86" s="1"/>
  <c r="L36" i="86" s="1"/>
  <c r="E37" i="86" s="1"/>
  <c r="L37" i="86" s="1"/>
  <c r="E38" i="86" s="1"/>
  <c r="L38" i="86" s="1"/>
  <c r="E39" i="86" s="1"/>
  <c r="L39" i="86" s="1"/>
  <c r="E40" i="86" s="1"/>
  <c r="F62" i="86"/>
  <c r="F64" i="86" s="1"/>
  <c r="D24" i="85" a="1"/>
  <c r="D24" i="85" s="1"/>
  <c r="K53" i="96" l="1"/>
  <c r="E54" i="96" s="1"/>
  <c r="K31" i="89"/>
  <c r="E32" i="89" s="1"/>
  <c r="L40" i="86"/>
  <c r="E41" i="86" s="1"/>
  <c r="D47" i="85"/>
  <c r="D39" i="85"/>
  <c r="D31" i="85"/>
  <c r="D42" i="85"/>
  <c r="D34" i="85"/>
  <c r="D26" i="85"/>
  <c r="D45" i="85"/>
  <c r="D41" i="85"/>
  <c r="D37" i="85"/>
  <c r="D33" i="85"/>
  <c r="D29" i="85"/>
  <c r="D25" i="85"/>
  <c r="D43" i="85"/>
  <c r="D35" i="85"/>
  <c r="D27" i="85"/>
  <c r="D46" i="85"/>
  <c r="D38" i="85"/>
  <c r="D30" i="85"/>
  <c r="D44" i="85"/>
  <c r="D40" i="85"/>
  <c r="D36" i="85"/>
  <c r="D32" i="85"/>
  <c r="D28" i="85"/>
  <c r="J48" i="85"/>
  <c r="J50" i="85" s="1"/>
  <c r="I48" i="85"/>
  <c r="I50" i="85" s="1"/>
  <c r="H48" i="85"/>
  <c r="H50" i="85" s="1"/>
  <c r="G48" i="85"/>
  <c r="G50" i="85" s="1"/>
  <c r="F48" i="85"/>
  <c r="F50" i="85" s="1"/>
  <c r="K47" i="85"/>
  <c r="K46" i="85"/>
  <c r="K45" i="85"/>
  <c r="K44" i="85"/>
  <c r="K43" i="85"/>
  <c r="K42" i="85"/>
  <c r="K41" i="85"/>
  <c r="K40" i="85"/>
  <c r="K39" i="85"/>
  <c r="K38" i="85"/>
  <c r="K37" i="85"/>
  <c r="K36" i="85"/>
  <c r="K35" i="85"/>
  <c r="K34" i="85"/>
  <c r="K33" i="85"/>
  <c r="K32" i="85"/>
  <c r="K31" i="85"/>
  <c r="K30" i="85"/>
  <c r="K29" i="85"/>
  <c r="K28" i="85"/>
  <c r="K27" i="85"/>
  <c r="K26" i="85"/>
  <c r="K25" i="85"/>
  <c r="M24" i="85"/>
  <c r="M25" i="85" s="1"/>
  <c r="M26" i="85" s="1"/>
  <c r="M27" i="85" s="1"/>
  <c r="M28" i="85" s="1"/>
  <c r="M29" i="85" s="1"/>
  <c r="M30" i="85" s="1"/>
  <c r="M31" i="85" s="1"/>
  <c r="M32" i="85" s="1"/>
  <c r="M33" i="85" s="1"/>
  <c r="M34" i="85" s="1"/>
  <c r="M35" i="85" s="1"/>
  <c r="M36" i="85" s="1"/>
  <c r="M37" i="85" s="1"/>
  <c r="M38" i="85" s="1"/>
  <c r="M39" i="85" s="1"/>
  <c r="M40" i="85" s="1"/>
  <c r="M41" i="85" s="1"/>
  <c r="M42" i="85" s="1"/>
  <c r="M43" i="85" s="1"/>
  <c r="M44" i="85" s="1"/>
  <c r="M45" i="85" s="1"/>
  <c r="M46" i="85" s="1"/>
  <c r="M47" i="85" s="1"/>
  <c r="K24" i="85"/>
  <c r="C15" i="85"/>
  <c r="C17" i="85" s="1"/>
  <c r="C19" i="85" s="1"/>
  <c r="E19" i="85" s="1"/>
  <c r="K54" i="96" l="1"/>
  <c r="E55" i="96" s="1"/>
  <c r="K32" i="89"/>
  <c r="E33" i="89" s="1"/>
  <c r="L41" i="86"/>
  <c r="E42" i="86" s="1"/>
  <c r="F52" i="85"/>
  <c r="F54" i="85" s="1"/>
  <c r="E24" i="85"/>
  <c r="L24" i="85" s="1"/>
  <c r="E25" i="85" s="1"/>
  <c r="L25" i="85" s="1"/>
  <c r="E26" i="85" s="1"/>
  <c r="L26" i="85" s="1"/>
  <c r="E27" i="85" s="1"/>
  <c r="L27" i="85" s="1"/>
  <c r="E28" i="85" s="1"/>
  <c r="L28" i="85" s="1"/>
  <c r="E29" i="85" s="1"/>
  <c r="L29" i="85" s="1"/>
  <c r="E30" i="85" s="1"/>
  <c r="L30" i="85" s="1"/>
  <c r="E31" i="85" s="1"/>
  <c r="L31" i="85" s="1"/>
  <c r="E32" i="85" s="1"/>
  <c r="L32" i="85" s="1"/>
  <c r="E33" i="85" s="1"/>
  <c r="L33" i="85" s="1"/>
  <c r="E34" i="85" s="1"/>
  <c r="L34" i="85" s="1"/>
  <c r="E35" i="85" s="1"/>
  <c r="L35" i="85" s="1"/>
  <c r="E36" i="85" s="1"/>
  <c r="L36" i="85" s="1"/>
  <c r="E37" i="85" s="1"/>
  <c r="L37" i="85" s="1"/>
  <c r="E38" i="85" s="1"/>
  <c r="L38" i="85" s="1"/>
  <c r="E39" i="85" s="1"/>
  <c r="L39" i="85" s="1"/>
  <c r="E40" i="85" s="1"/>
  <c r="L40" i="85" s="1"/>
  <c r="E41" i="85" s="1"/>
  <c r="L41" i="85" s="1"/>
  <c r="E42" i="85" s="1"/>
  <c r="L42" i="85" s="1"/>
  <c r="E43" i="85" s="1"/>
  <c r="L43" i="85" s="1"/>
  <c r="E44" i="85" s="1"/>
  <c r="L44" i="85" s="1"/>
  <c r="E45" i="85" s="1"/>
  <c r="L45" i="85" s="1"/>
  <c r="E46" i="85" s="1"/>
  <c r="L46" i="85" s="1"/>
  <c r="E47" i="85" s="1"/>
  <c r="L47" i="85" s="1"/>
  <c r="D24" i="84" a="1"/>
  <c r="D24" i="84" s="1"/>
  <c r="K29" i="84"/>
  <c r="K30" i="84"/>
  <c r="K31" i="84"/>
  <c r="K32" i="84"/>
  <c r="K33" i="84"/>
  <c r="K34" i="84"/>
  <c r="K35" i="84"/>
  <c r="K36" i="84"/>
  <c r="K37" i="84"/>
  <c r="K38" i="84"/>
  <c r="J54" i="84"/>
  <c r="J56" i="84" s="1"/>
  <c r="I54" i="84"/>
  <c r="I56" i="84" s="1"/>
  <c r="H54" i="84"/>
  <c r="H56" i="84" s="1"/>
  <c r="G54" i="84"/>
  <c r="G56" i="84" s="1"/>
  <c r="F54" i="84"/>
  <c r="F56" i="84" s="1"/>
  <c r="K53" i="84"/>
  <c r="K52" i="84"/>
  <c r="K51" i="84"/>
  <c r="K50" i="84"/>
  <c r="K49" i="84"/>
  <c r="K48" i="84"/>
  <c r="K47" i="84"/>
  <c r="K46" i="84"/>
  <c r="K45" i="84"/>
  <c r="K44" i="84"/>
  <c r="K43" i="84"/>
  <c r="K42" i="84"/>
  <c r="K41" i="84"/>
  <c r="K40" i="84"/>
  <c r="K39" i="84"/>
  <c r="K28" i="84"/>
  <c r="K27" i="84"/>
  <c r="K26" i="84"/>
  <c r="K25" i="84"/>
  <c r="M24" i="84"/>
  <c r="M25" i="84" s="1"/>
  <c r="M26" i="84" s="1"/>
  <c r="M27" i="84" s="1"/>
  <c r="M28" i="84" s="1"/>
  <c r="M29" i="84" s="1"/>
  <c r="M30" i="84" s="1"/>
  <c r="M31" i="84" s="1"/>
  <c r="M32" i="84" s="1"/>
  <c r="M33" i="84" s="1"/>
  <c r="M34" i="84" s="1"/>
  <c r="M35" i="84" s="1"/>
  <c r="M36" i="84" s="1"/>
  <c r="M37" i="84" s="1"/>
  <c r="M38" i="84" s="1"/>
  <c r="K24" i="84"/>
  <c r="C15" i="84"/>
  <c r="C17" i="84" s="1"/>
  <c r="C19" i="84" s="1"/>
  <c r="E20" i="84" s="1"/>
  <c r="K55" i="96" l="1"/>
  <c r="E56" i="96" s="1"/>
  <c r="K56" i="96" s="1"/>
  <c r="K33" i="89"/>
  <c r="E34" i="89" s="1"/>
  <c r="L42" i="86"/>
  <c r="E43" i="86" s="1"/>
  <c r="L43" i="86" s="1"/>
  <c r="E44" i="86" s="1"/>
  <c r="L44" i="86" s="1"/>
  <c r="E45" i="86" s="1"/>
  <c r="L45" i="86" s="1"/>
  <c r="E46" i="86" s="1"/>
  <c r="L46" i="86" s="1"/>
  <c r="E47" i="86" s="1"/>
  <c r="L47" i="86" s="1"/>
  <c r="E48" i="86" s="1"/>
  <c r="L48" i="86" s="1"/>
  <c r="E49" i="86" s="1"/>
  <c r="L49" i="86" s="1"/>
  <c r="E50" i="86" s="1"/>
  <c r="L50" i="86" s="1"/>
  <c r="E51" i="86" s="1"/>
  <c r="L51" i="86" s="1"/>
  <c r="E52" i="86" s="1"/>
  <c r="L52" i="86" s="1"/>
  <c r="E53" i="86" s="1"/>
  <c r="L53" i="86" s="1"/>
  <c r="E54" i="86" s="1"/>
  <c r="L54" i="86" s="1"/>
  <c r="E55" i="86" s="1"/>
  <c r="L55" i="86" s="1"/>
  <c r="E56" i="86" s="1"/>
  <c r="L56" i="86" s="1"/>
  <c r="E57" i="86" s="1"/>
  <c r="L57" i="86" s="1"/>
  <c r="D31" i="84"/>
  <c r="D27" i="84"/>
  <c r="D26" i="84"/>
  <c r="D51" i="84"/>
  <c r="D47" i="84"/>
  <c r="D43" i="84"/>
  <c r="D39" i="84"/>
  <c r="D35" i="84"/>
  <c r="D50" i="84"/>
  <c r="D46" i="84"/>
  <c r="D42" i="84"/>
  <c r="D38" i="84"/>
  <c r="D34" i="84"/>
  <c r="D30" i="84"/>
  <c r="D53" i="84"/>
  <c r="D49" i="84"/>
  <c r="D45" i="84"/>
  <c r="D41" i="84"/>
  <c r="D37" i="84"/>
  <c r="D33" i="84"/>
  <c r="D29" i="84"/>
  <c r="D25" i="84"/>
  <c r="D52" i="84"/>
  <c r="D48" i="84"/>
  <c r="D44" i="84"/>
  <c r="D40" i="84"/>
  <c r="D36" i="84"/>
  <c r="D32" i="84"/>
  <c r="D28" i="84"/>
  <c r="M39" i="84"/>
  <c r="M40" i="84" s="1"/>
  <c r="M41" i="84" s="1"/>
  <c r="M42" i="84" s="1"/>
  <c r="M43" i="84" s="1"/>
  <c r="M44" i="84" s="1"/>
  <c r="M45" i="84" s="1"/>
  <c r="M46" i="84" s="1"/>
  <c r="M47" i="84" s="1"/>
  <c r="M48" i="84" s="1"/>
  <c r="M49" i="84" s="1"/>
  <c r="M50" i="84" s="1"/>
  <c r="M51" i="84" s="1"/>
  <c r="M52" i="84" s="1"/>
  <c r="M53" i="84" s="1"/>
  <c r="F58" i="84"/>
  <c r="F60" i="84" s="1"/>
  <c r="E24" i="84"/>
  <c r="L24" i="84" s="1"/>
  <c r="E25" i="84" s="1"/>
  <c r="L25" i="84" s="1"/>
  <c r="E26" i="84" s="1"/>
  <c r="L26" i="84" s="1"/>
  <c r="E27" i="84" s="1"/>
  <c r="L27" i="84" s="1"/>
  <c r="E28" i="84" s="1"/>
  <c r="L28" i="84" s="1"/>
  <c r="E29" i="84" s="1"/>
  <c r="L29" i="84" s="1"/>
  <c r="E30" i="84" s="1"/>
  <c r="L30" i="84" s="1"/>
  <c r="E31" i="84" s="1"/>
  <c r="L31" i="84" s="1"/>
  <c r="E32" i="84" s="1"/>
  <c r="L32" i="84" s="1"/>
  <c r="E33" i="84" s="1"/>
  <c r="L33" i="84" s="1"/>
  <c r="E34" i="84" s="1"/>
  <c r="L34" i="84" s="1"/>
  <c r="E35" i="84" s="1"/>
  <c r="L35" i="84" s="1"/>
  <c r="E36" i="84" s="1"/>
  <c r="D21" i="83" a="1"/>
  <c r="D21" i="83" s="1"/>
  <c r="K34" i="89" l="1"/>
  <c r="E35" i="89" s="1"/>
  <c r="L36" i="84"/>
  <c r="E37" i="84" s="1"/>
  <c r="D44" i="83"/>
  <c r="D40" i="83"/>
  <c r="D36" i="83"/>
  <c r="D32" i="83"/>
  <c r="D24" i="83"/>
  <c r="D43" i="83"/>
  <c r="D35" i="83"/>
  <c r="D31" i="83"/>
  <c r="D23" i="83"/>
  <c r="D42" i="83"/>
  <c r="D38" i="83"/>
  <c r="D34" i="83"/>
  <c r="D30" i="83"/>
  <c r="D26" i="83"/>
  <c r="D22" i="83"/>
  <c r="D28" i="83"/>
  <c r="D39" i="83"/>
  <c r="D27" i="83"/>
  <c r="D41" i="83"/>
  <c r="D37" i="83"/>
  <c r="D33" i="83"/>
  <c r="D29" i="83"/>
  <c r="D25" i="83"/>
  <c r="F45" i="83"/>
  <c r="F47" i="83" s="1"/>
  <c r="I45" i="83"/>
  <c r="I47" i="83" s="1"/>
  <c r="H45" i="83"/>
  <c r="H47" i="83" s="1"/>
  <c r="G45" i="83"/>
  <c r="G47" i="83" s="1"/>
  <c r="J44" i="83"/>
  <c r="J43" i="83"/>
  <c r="J42" i="83"/>
  <c r="J41" i="83"/>
  <c r="J40" i="83"/>
  <c r="J39" i="83"/>
  <c r="J38" i="83"/>
  <c r="J37" i="83"/>
  <c r="J36" i="83"/>
  <c r="J35" i="83"/>
  <c r="J34" i="83"/>
  <c r="J33" i="83"/>
  <c r="J32" i="83"/>
  <c r="J31" i="83"/>
  <c r="J30" i="83"/>
  <c r="J29" i="83"/>
  <c r="J28" i="83"/>
  <c r="J27" i="83"/>
  <c r="J26" i="83"/>
  <c r="J25" i="83"/>
  <c r="J24" i="83"/>
  <c r="J23" i="83"/>
  <c r="J22" i="83"/>
  <c r="L21" i="83"/>
  <c r="L22" i="83" s="1"/>
  <c r="L23" i="83" s="1"/>
  <c r="L24" i="83" s="1"/>
  <c r="L25" i="83" s="1"/>
  <c r="L26" i="83" s="1"/>
  <c r="L27" i="83" s="1"/>
  <c r="L28" i="83" s="1"/>
  <c r="L29" i="83" s="1"/>
  <c r="L30" i="83" s="1"/>
  <c r="L31" i="83" s="1"/>
  <c r="L32" i="83" s="1"/>
  <c r="L33" i="83" s="1"/>
  <c r="L34" i="83" s="1"/>
  <c r="L35" i="83" s="1"/>
  <c r="L36" i="83" s="1"/>
  <c r="L37" i="83" s="1"/>
  <c r="L38" i="83" s="1"/>
  <c r="L39" i="83" s="1"/>
  <c r="L40" i="83" s="1"/>
  <c r="L41" i="83" s="1"/>
  <c r="L42" i="83" s="1"/>
  <c r="L43" i="83" s="1"/>
  <c r="L44" i="83" s="1"/>
  <c r="J21" i="83"/>
  <c r="C13" i="83"/>
  <c r="C15" i="83" s="1"/>
  <c r="C17" i="83" s="1"/>
  <c r="E17" i="83" s="1"/>
  <c r="K35" i="89" l="1"/>
  <c r="E36" i="89" s="1"/>
  <c r="L37" i="84"/>
  <c r="E38" i="84" s="1"/>
  <c r="F49" i="83"/>
  <c r="F51" i="83" s="1"/>
  <c r="E21" i="83"/>
  <c r="K21" i="83" s="1"/>
  <c r="E22" i="83" s="1"/>
  <c r="K22" i="83" s="1"/>
  <c r="E23" i="83" s="1"/>
  <c r="K23" i="83" s="1"/>
  <c r="E24" i="83" s="1"/>
  <c r="K24" i="83" s="1"/>
  <c r="E25" i="83" s="1"/>
  <c r="K25" i="83" s="1"/>
  <c r="E26" i="83" s="1"/>
  <c r="K26" i="83" s="1"/>
  <c r="E27" i="83" s="1"/>
  <c r="K27" i="83" s="1"/>
  <c r="E28" i="83" s="1"/>
  <c r="K28" i="83" s="1"/>
  <c r="E29" i="83" s="1"/>
  <c r="K29" i="83" s="1"/>
  <c r="E30" i="83" s="1"/>
  <c r="K30" i="83" s="1"/>
  <c r="E31" i="83" s="1"/>
  <c r="K31" i="83" s="1"/>
  <c r="E32" i="83" s="1"/>
  <c r="K32" i="83" s="1"/>
  <c r="E33" i="83" s="1"/>
  <c r="K33" i="83" s="1"/>
  <c r="E34" i="83" s="1"/>
  <c r="K34" i="83" s="1"/>
  <c r="E35" i="83" s="1"/>
  <c r="K35" i="83" s="1"/>
  <c r="E36" i="83" s="1"/>
  <c r="K36" i="83" s="1"/>
  <c r="E37" i="83" s="1"/>
  <c r="K37" i="83" s="1"/>
  <c r="E38" i="83" s="1"/>
  <c r="K38" i="83" s="1"/>
  <c r="E39" i="83" s="1"/>
  <c r="K39" i="83" s="1"/>
  <c r="E40" i="83" s="1"/>
  <c r="K40" i="83" s="1"/>
  <c r="E41" i="83" s="1"/>
  <c r="K41" i="83" s="1"/>
  <c r="E42" i="83" s="1"/>
  <c r="K42" i="83" s="1"/>
  <c r="E43" i="83" s="1"/>
  <c r="K43" i="83" s="1"/>
  <c r="E44" i="83" s="1"/>
  <c r="K44" i="83" s="1"/>
  <c r="D23" i="82" a="1"/>
  <c r="D23" i="82" s="1"/>
  <c r="K36" i="89" l="1"/>
  <c r="E37" i="89" s="1"/>
  <c r="L38" i="84"/>
  <c r="E39" i="84" s="1"/>
  <c r="L39" i="84" s="1"/>
  <c r="E40" i="84" s="1"/>
  <c r="L40" i="84" s="1"/>
  <c r="E41" i="84" s="1"/>
  <c r="L41" i="84" s="1"/>
  <c r="E42" i="84" s="1"/>
  <c r="L42" i="84" s="1"/>
  <c r="E43" i="84" s="1"/>
  <c r="L43" i="84" s="1"/>
  <c r="E44" i="84" s="1"/>
  <c r="L44" i="84" s="1"/>
  <c r="E45" i="84" s="1"/>
  <c r="L45" i="84" s="1"/>
  <c r="E46" i="84" s="1"/>
  <c r="L46" i="84" s="1"/>
  <c r="E47" i="84" s="1"/>
  <c r="L47" i="84" s="1"/>
  <c r="E48" i="84" s="1"/>
  <c r="L48" i="84" s="1"/>
  <c r="E49" i="84" s="1"/>
  <c r="L49" i="84" s="1"/>
  <c r="E50" i="84" s="1"/>
  <c r="L50" i="84" s="1"/>
  <c r="E51" i="84" s="1"/>
  <c r="L51" i="84" s="1"/>
  <c r="E52" i="84" s="1"/>
  <c r="L52" i="84" s="1"/>
  <c r="E53" i="84" s="1"/>
  <c r="L53" i="84" s="1"/>
  <c r="D70" i="82"/>
  <c r="D66" i="82"/>
  <c r="D58" i="82"/>
  <c r="D50" i="82"/>
  <c r="D42" i="82"/>
  <c r="D34" i="82"/>
  <c r="D26" i="82"/>
  <c r="D69" i="82"/>
  <c r="D61" i="82"/>
  <c r="D53" i="82"/>
  <c r="D45" i="82"/>
  <c r="D37" i="82"/>
  <c r="D25" i="82"/>
  <c r="D68" i="82"/>
  <c r="D64" i="82"/>
  <c r="D60" i="82"/>
  <c r="D56" i="82"/>
  <c r="D52" i="82"/>
  <c r="D48" i="82"/>
  <c r="D44" i="82"/>
  <c r="D40" i="82"/>
  <c r="D36" i="82"/>
  <c r="D32" i="82"/>
  <c r="D28" i="82"/>
  <c r="D24" i="82"/>
  <c r="D62" i="82"/>
  <c r="D54" i="82"/>
  <c r="D46" i="82"/>
  <c r="D38" i="82"/>
  <c r="D30" i="82"/>
  <c r="D65" i="82"/>
  <c r="D57" i="82"/>
  <c r="D49" i="82"/>
  <c r="D41" i="82"/>
  <c r="D33" i="82"/>
  <c r="D29" i="82"/>
  <c r="D67" i="82"/>
  <c r="D63" i="82"/>
  <c r="D59" i="82"/>
  <c r="D55" i="82"/>
  <c r="D51" i="82"/>
  <c r="D47" i="82"/>
  <c r="D43" i="82"/>
  <c r="D39" i="82"/>
  <c r="D35" i="82"/>
  <c r="D31" i="82"/>
  <c r="D27" i="82"/>
  <c r="K37" i="89" l="1"/>
  <c r="E38" i="89" s="1"/>
  <c r="K31" i="82"/>
  <c r="K32" i="82"/>
  <c r="K33" i="82"/>
  <c r="K34" i="82"/>
  <c r="K35" i="82"/>
  <c r="K36" i="82"/>
  <c r="K37" i="82"/>
  <c r="K38" i="82"/>
  <c r="K39" i="82"/>
  <c r="K40" i="82"/>
  <c r="K41" i="82"/>
  <c r="K42" i="82"/>
  <c r="K43" i="82"/>
  <c r="K44" i="82"/>
  <c r="K45" i="82"/>
  <c r="K46" i="82"/>
  <c r="K47" i="82"/>
  <c r="K48" i="82"/>
  <c r="K49" i="82"/>
  <c r="K50" i="82"/>
  <c r="J71" i="82"/>
  <c r="J73" i="82" s="1"/>
  <c r="I71" i="82"/>
  <c r="I73" i="82" s="1"/>
  <c r="H71" i="82"/>
  <c r="H73" i="82" s="1"/>
  <c r="G71" i="82"/>
  <c r="G73" i="82" s="1"/>
  <c r="F71" i="82"/>
  <c r="F73" i="82" s="1"/>
  <c r="K70" i="82"/>
  <c r="K69" i="82"/>
  <c r="K68" i="82"/>
  <c r="K67" i="82"/>
  <c r="K66" i="82"/>
  <c r="K65" i="82"/>
  <c r="K64" i="82"/>
  <c r="K63" i="82"/>
  <c r="K62" i="82"/>
  <c r="K61" i="82"/>
  <c r="K60" i="82"/>
  <c r="K59" i="82"/>
  <c r="K58" i="82"/>
  <c r="K57" i="82"/>
  <c r="K56" i="82"/>
  <c r="K55" i="82"/>
  <c r="K54" i="82"/>
  <c r="K53" i="82"/>
  <c r="K52" i="82"/>
  <c r="K51" i="82"/>
  <c r="K30" i="82"/>
  <c r="K29" i="82"/>
  <c r="K28" i="82"/>
  <c r="K27" i="82"/>
  <c r="K26" i="82"/>
  <c r="K25" i="82"/>
  <c r="K24" i="82"/>
  <c r="M23" i="82"/>
  <c r="M24" i="82" s="1"/>
  <c r="M25" i="82" s="1"/>
  <c r="M26" i="82" s="1"/>
  <c r="M27" i="82" s="1"/>
  <c r="M28" i="82" s="1"/>
  <c r="M29" i="82" s="1"/>
  <c r="M30" i="82" s="1"/>
  <c r="M31" i="82" s="1"/>
  <c r="M32" i="82" s="1"/>
  <c r="M33" i="82" s="1"/>
  <c r="M34" i="82" s="1"/>
  <c r="M35" i="82" s="1"/>
  <c r="M36" i="82" s="1"/>
  <c r="M37" i="82" s="1"/>
  <c r="M38" i="82" s="1"/>
  <c r="M39" i="82" s="1"/>
  <c r="M40" i="82" s="1"/>
  <c r="M41" i="82" s="1"/>
  <c r="M42" i="82" s="1"/>
  <c r="M43" i="82" s="1"/>
  <c r="M44" i="82" s="1"/>
  <c r="M45" i="82" s="1"/>
  <c r="M46" i="82" s="1"/>
  <c r="M47" i="82" s="1"/>
  <c r="M48" i="82" s="1"/>
  <c r="M49" i="82" s="1"/>
  <c r="M50" i="82" s="1"/>
  <c r="K23" i="82"/>
  <c r="C14" i="82"/>
  <c r="C16" i="82" s="1"/>
  <c r="C18" i="82" s="1"/>
  <c r="E19" i="82" s="1"/>
  <c r="K38" i="89" l="1"/>
  <c r="E39" i="89" s="1"/>
  <c r="M51" i="82"/>
  <c r="M52" i="82" s="1"/>
  <c r="M53" i="82" s="1"/>
  <c r="M54" i="82" s="1"/>
  <c r="M55" i="82" s="1"/>
  <c r="M56" i="82" s="1"/>
  <c r="M57" i="82" s="1"/>
  <c r="M58" i="82" s="1"/>
  <c r="M59" i="82" s="1"/>
  <c r="M60" i="82" s="1"/>
  <c r="M61" i="82" s="1"/>
  <c r="M62" i="82" s="1"/>
  <c r="M63" i="82" s="1"/>
  <c r="M64" i="82" s="1"/>
  <c r="M65" i="82" s="1"/>
  <c r="M66" i="82" s="1"/>
  <c r="M67" i="82" s="1"/>
  <c r="M68" i="82" s="1"/>
  <c r="M69" i="82" s="1"/>
  <c r="M70" i="82" s="1"/>
  <c r="F75" i="82"/>
  <c r="F77" i="82" s="1"/>
  <c r="E23" i="82"/>
  <c r="L23" i="82" s="1"/>
  <c r="E24" i="82" s="1"/>
  <c r="L24" i="82" s="1"/>
  <c r="E25" i="82" s="1"/>
  <c r="L25" i="82" s="1"/>
  <c r="E26" i="82" s="1"/>
  <c r="L26" i="82" s="1"/>
  <c r="E27" i="82" s="1"/>
  <c r="L27" i="82" s="1"/>
  <c r="E28" i="82" s="1"/>
  <c r="L28" i="82" s="1"/>
  <c r="E29" i="82" s="1"/>
  <c r="L29" i="82" s="1"/>
  <c r="E30" i="82" s="1"/>
  <c r="L30" i="82" s="1"/>
  <c r="E31" i="82" s="1"/>
  <c r="L31" i="82" s="1"/>
  <c r="E32" i="82" s="1"/>
  <c r="L32" i="82" s="1"/>
  <c r="E33" i="82" s="1"/>
  <c r="L33" i="82" s="1"/>
  <c r="E34" i="82" s="1"/>
  <c r="L34" i="82" s="1"/>
  <c r="E35" i="82" s="1"/>
  <c r="L35" i="82" s="1"/>
  <c r="E36" i="82" s="1"/>
  <c r="L36" i="82" s="1"/>
  <c r="E37" i="82" s="1"/>
  <c r="L37" i="82" s="1"/>
  <c r="E38" i="82" s="1"/>
  <c r="L38" i="82" s="1"/>
  <c r="E39" i="82" s="1"/>
  <c r="L39" i="82" s="1"/>
  <c r="E40" i="82" s="1"/>
  <c r="L40" i="82" s="1"/>
  <c r="E41" i="82" s="1"/>
  <c r="L41" i="82" s="1"/>
  <c r="E42" i="82" s="1"/>
  <c r="L42" i="82" s="1"/>
  <c r="E43" i="82" s="1"/>
  <c r="L43" i="82" s="1"/>
  <c r="E44" i="82" s="1"/>
  <c r="G58" i="12"/>
  <c r="H58" i="12"/>
  <c r="F58" i="12"/>
  <c r="K39" i="89" l="1"/>
  <c r="E40" i="89" s="1"/>
  <c r="L44" i="82"/>
  <c r="E45" i="82" s="1"/>
  <c r="D23" i="81" a="1"/>
  <c r="D23" i="81" s="1"/>
  <c r="K40" i="89" l="1"/>
  <c r="E41" i="89" s="1"/>
  <c r="L45" i="82"/>
  <c r="E46" i="82" s="1"/>
  <c r="D58" i="81"/>
  <c r="D50" i="81"/>
  <c r="D46" i="81"/>
  <c r="D38" i="81"/>
  <c r="D30" i="81"/>
  <c r="D57" i="81"/>
  <c r="D49" i="81"/>
  <c r="D45" i="81"/>
  <c r="D37" i="81"/>
  <c r="D33" i="81"/>
  <c r="D25" i="81"/>
  <c r="D56" i="81"/>
  <c r="D52" i="81"/>
  <c r="D48" i="81"/>
  <c r="D44" i="81"/>
  <c r="D40" i="81"/>
  <c r="D36" i="81"/>
  <c r="D32" i="81"/>
  <c r="D28" i="81"/>
  <c r="D24" i="81"/>
  <c r="D54" i="81"/>
  <c r="D42" i="81"/>
  <c r="D34" i="81"/>
  <c r="D26" i="81"/>
  <c r="D53" i="81"/>
  <c r="D41" i="81"/>
  <c r="D29" i="81"/>
  <c r="D55" i="81"/>
  <c r="D51" i="81"/>
  <c r="D47" i="81"/>
  <c r="D43" i="81"/>
  <c r="D39" i="81"/>
  <c r="D35" i="81"/>
  <c r="D31" i="81"/>
  <c r="D27" i="81"/>
  <c r="F59" i="81"/>
  <c r="G59" i="81"/>
  <c r="G61" i="81" s="1"/>
  <c r="H59" i="81"/>
  <c r="H61" i="81" s="1"/>
  <c r="I59" i="81"/>
  <c r="I61" i="81" s="1"/>
  <c r="J59" i="81"/>
  <c r="J61" i="81" s="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1" i="81"/>
  <c r="K42" i="81"/>
  <c r="K43" i="81"/>
  <c r="K44" i="81"/>
  <c r="K45" i="81"/>
  <c r="K46" i="81"/>
  <c r="K47" i="81"/>
  <c r="K48" i="81"/>
  <c r="K49" i="81"/>
  <c r="K50" i="81"/>
  <c r="K51" i="81"/>
  <c r="K52" i="81"/>
  <c r="K53" i="81"/>
  <c r="K54" i="81"/>
  <c r="K55" i="81"/>
  <c r="K56" i="81"/>
  <c r="K57" i="81"/>
  <c r="K58" i="81"/>
  <c r="C14" i="81"/>
  <c r="C16" i="81" s="1"/>
  <c r="C18" i="81" s="1"/>
  <c r="E19" i="81" s="1"/>
  <c r="F61" i="81"/>
  <c r="K24" i="81"/>
  <c r="M23" i="81"/>
  <c r="M24" i="81" s="1"/>
  <c r="M25" i="81" s="1"/>
  <c r="M26" i="81" s="1"/>
  <c r="M27" i="81" s="1"/>
  <c r="M28" i="81" s="1"/>
  <c r="M29" i="81" s="1"/>
  <c r="M30" i="81" s="1"/>
  <c r="M31" i="81" s="1"/>
  <c r="M32" i="81" s="1"/>
  <c r="M33" i="81" s="1"/>
  <c r="M34" i="81" s="1"/>
  <c r="M35" i="81" s="1"/>
  <c r="M36" i="81" s="1"/>
  <c r="M37" i="81" s="1"/>
  <c r="M38" i="81" s="1"/>
  <c r="M39" i="81" s="1"/>
  <c r="M40" i="81" s="1"/>
  <c r="M41" i="81" s="1"/>
  <c r="M42" i="81" s="1"/>
  <c r="M43" i="81" s="1"/>
  <c r="M44" i="81" s="1"/>
  <c r="M45" i="81" s="1"/>
  <c r="M46" i="81" s="1"/>
  <c r="M47" i="81" s="1"/>
  <c r="M48" i="81" s="1"/>
  <c r="M49" i="81" s="1"/>
  <c r="M50" i="81" s="1"/>
  <c r="M51" i="81" s="1"/>
  <c r="M52" i="81" s="1"/>
  <c r="M53" i="81" s="1"/>
  <c r="M54" i="81" s="1"/>
  <c r="M55" i="81" s="1"/>
  <c r="M56" i="81" s="1"/>
  <c r="M57" i="81" s="1"/>
  <c r="M58" i="81" s="1"/>
  <c r="K23" i="81"/>
  <c r="K41" i="89" l="1"/>
  <c r="E42" i="89" s="1"/>
  <c r="L46" i="82"/>
  <c r="E47" i="82" s="1"/>
  <c r="F63" i="81"/>
  <c r="F65" i="81" s="1"/>
  <c r="E23" i="81"/>
  <c r="L23" i="81" s="1"/>
  <c r="E24" i="81" s="1"/>
  <c r="L24" i="81" s="1"/>
  <c r="E25" i="81" s="1"/>
  <c r="L25" i="81" s="1"/>
  <c r="E26" i="81" s="1"/>
  <c r="L26" i="81" s="1"/>
  <c r="E27" i="81" s="1"/>
  <c r="L27" i="81" s="1"/>
  <c r="E28" i="81" s="1"/>
  <c r="L28" i="81" s="1"/>
  <c r="E29" i="81" s="1"/>
  <c r="L29" i="81" s="1"/>
  <c r="E30" i="81" s="1"/>
  <c r="D23" i="80" a="1"/>
  <c r="D23" i="80" s="1"/>
  <c r="J41" i="80"/>
  <c r="J43" i="80" s="1"/>
  <c r="I41" i="80"/>
  <c r="I43" i="80" s="1"/>
  <c r="H41" i="80"/>
  <c r="H43" i="80" s="1"/>
  <c r="G41" i="80"/>
  <c r="G43" i="80" s="1"/>
  <c r="F41" i="80"/>
  <c r="F43" i="80" s="1"/>
  <c r="K40" i="80"/>
  <c r="K39" i="80"/>
  <c r="K38" i="80"/>
  <c r="K37" i="80"/>
  <c r="K36" i="80"/>
  <c r="K35" i="80"/>
  <c r="K34" i="80"/>
  <c r="K33" i="80"/>
  <c r="K32" i="80"/>
  <c r="K31" i="80"/>
  <c r="K30" i="80"/>
  <c r="K29" i="80"/>
  <c r="K28" i="80"/>
  <c r="K27" i="80"/>
  <c r="K26" i="80"/>
  <c r="K25" i="80"/>
  <c r="K24" i="80"/>
  <c r="M23" i="80"/>
  <c r="M24" i="80" s="1"/>
  <c r="M25" i="80" s="1"/>
  <c r="M26" i="80" s="1"/>
  <c r="M27" i="80" s="1"/>
  <c r="M28" i="80" s="1"/>
  <c r="M29" i="80" s="1"/>
  <c r="M30" i="80" s="1"/>
  <c r="M31" i="80" s="1"/>
  <c r="M32" i="80" s="1"/>
  <c r="M33" i="80" s="1"/>
  <c r="M34" i="80" s="1"/>
  <c r="M35" i="80" s="1"/>
  <c r="M36" i="80" s="1"/>
  <c r="M37" i="80" s="1"/>
  <c r="M38" i="80" s="1"/>
  <c r="M39" i="80" s="1"/>
  <c r="M40" i="80" s="1"/>
  <c r="K23" i="80"/>
  <c r="C15" i="80"/>
  <c r="C17" i="80" s="1"/>
  <c r="C19" i="80" s="1"/>
  <c r="E19" i="80" s="1"/>
  <c r="L30" i="81" l="1"/>
  <c r="E31" i="81" s="1"/>
  <c r="L31" i="81" s="1"/>
  <c r="E32" i="81" s="1"/>
  <c r="K42" i="89"/>
  <c r="E43" i="89" s="1"/>
  <c r="L47" i="82"/>
  <c r="E48" i="82" s="1"/>
  <c r="D37" i="80"/>
  <c r="D33" i="80"/>
  <c r="D25" i="80"/>
  <c r="D40" i="80"/>
  <c r="D36" i="80"/>
  <c r="D32" i="80"/>
  <c r="D28" i="80"/>
  <c r="D24" i="80"/>
  <c r="D38" i="80"/>
  <c r="D34" i="80"/>
  <c r="D30" i="80"/>
  <c r="D26" i="80"/>
  <c r="D29" i="80"/>
  <c r="D39" i="80"/>
  <c r="D35" i="80"/>
  <c r="D31" i="80"/>
  <c r="D27" i="80"/>
  <c r="E23" i="80"/>
  <c r="L23" i="80" s="1"/>
  <c r="E24" i="80" s="1"/>
  <c r="L24" i="80" s="1"/>
  <c r="E25" i="80" s="1"/>
  <c r="L25" i="80" s="1"/>
  <c r="E26" i="80" s="1"/>
  <c r="L26" i="80" s="1"/>
  <c r="E27" i="80" s="1"/>
  <c r="L27" i="80" s="1"/>
  <c r="E28" i="80" s="1"/>
  <c r="L28" i="80" s="1"/>
  <c r="E29" i="80" s="1"/>
  <c r="L29" i="80" s="1"/>
  <c r="E30" i="80" s="1"/>
  <c r="L30" i="80" s="1"/>
  <c r="E31" i="80" s="1"/>
  <c r="L31" i="80" s="1"/>
  <c r="E32" i="80" s="1"/>
  <c r="L32" i="80" s="1"/>
  <c r="E33" i="80" s="1"/>
  <c r="L33" i="80" s="1"/>
  <c r="E34" i="80" s="1"/>
  <c r="L34" i="80" s="1"/>
  <c r="E35" i="80" s="1"/>
  <c r="L35" i="80" s="1"/>
  <c r="E36" i="80" s="1"/>
  <c r="L36" i="80" s="1"/>
  <c r="E37" i="80" s="1"/>
  <c r="L37" i="80" s="1"/>
  <c r="E38" i="80" s="1"/>
  <c r="L38" i="80" s="1"/>
  <c r="E39" i="80" s="1"/>
  <c r="L39" i="80" s="1"/>
  <c r="E40" i="80" s="1"/>
  <c r="L40" i="80" s="1"/>
  <c r="F45" i="80"/>
  <c r="F47" i="80" s="1"/>
  <c r="D24" i="79" a="1"/>
  <c r="D24" i="79" s="1"/>
  <c r="K43" i="89" l="1"/>
  <c r="E44" i="89" s="1"/>
  <c r="L48" i="82"/>
  <c r="E49" i="82" s="1"/>
  <c r="L32" i="81"/>
  <c r="E33" i="81" s="1"/>
  <c r="D43" i="79"/>
  <c r="D35" i="79"/>
  <c r="D27" i="79"/>
  <c r="D38" i="79"/>
  <c r="D30" i="79"/>
  <c r="D26" i="79"/>
  <c r="D45" i="79"/>
  <c r="D41" i="79"/>
  <c r="D37" i="79"/>
  <c r="D33" i="79"/>
  <c r="D29" i="79"/>
  <c r="D25" i="79"/>
  <c r="D47" i="79"/>
  <c r="D39" i="79"/>
  <c r="D31" i="79"/>
  <c r="D46" i="79"/>
  <c r="D42" i="79"/>
  <c r="D34" i="79"/>
  <c r="D44" i="79"/>
  <c r="D40" i="79"/>
  <c r="D36" i="79"/>
  <c r="D32" i="79"/>
  <c r="D28" i="79"/>
  <c r="K44" i="89" l="1"/>
  <c r="E45" i="89" s="1"/>
  <c r="L49" i="82"/>
  <c r="E50" i="82" s="1"/>
  <c r="L33" i="81"/>
  <c r="E34" i="81" s="1"/>
  <c r="J48" i="79"/>
  <c r="J50" i="79" s="1"/>
  <c r="I48" i="79"/>
  <c r="I50" i="79" s="1"/>
  <c r="H48" i="79"/>
  <c r="H50" i="79" s="1"/>
  <c r="G48" i="79"/>
  <c r="G50" i="79" s="1"/>
  <c r="F48" i="79"/>
  <c r="F50" i="79" s="1"/>
  <c r="K47" i="79"/>
  <c r="K46" i="79"/>
  <c r="K45" i="79"/>
  <c r="K44" i="79"/>
  <c r="K43" i="79"/>
  <c r="K42" i="79"/>
  <c r="K41" i="79"/>
  <c r="K40" i="79"/>
  <c r="K39" i="79"/>
  <c r="K38" i="79"/>
  <c r="K37" i="79"/>
  <c r="K36" i="79"/>
  <c r="K35" i="79"/>
  <c r="K34" i="79"/>
  <c r="K33" i="79"/>
  <c r="K32" i="79"/>
  <c r="K31" i="79"/>
  <c r="K30" i="79"/>
  <c r="K29" i="79"/>
  <c r="K28" i="79"/>
  <c r="K27" i="79"/>
  <c r="K26" i="79"/>
  <c r="K25" i="79"/>
  <c r="M24" i="79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M35" i="79" s="1"/>
  <c r="M36" i="79" s="1"/>
  <c r="M37" i="79" s="1"/>
  <c r="M38" i="79" s="1"/>
  <c r="M39" i="79" s="1"/>
  <c r="M40" i="79" s="1"/>
  <c r="M41" i="79" s="1"/>
  <c r="M42" i="79" s="1"/>
  <c r="M43" i="79" s="1"/>
  <c r="M44" i="79" s="1"/>
  <c r="M45" i="79" s="1"/>
  <c r="M46" i="79" s="1"/>
  <c r="M47" i="79" s="1"/>
  <c r="K24" i="79"/>
  <c r="C15" i="79"/>
  <c r="C17" i="79" s="1"/>
  <c r="C19" i="79" s="1"/>
  <c r="K45" i="89" l="1"/>
  <c r="E46" i="89" s="1"/>
  <c r="L50" i="82"/>
  <c r="E51" i="82" s="1"/>
  <c r="L51" i="82" s="1"/>
  <c r="E52" i="82" s="1"/>
  <c r="L52" i="82" s="1"/>
  <c r="E53" i="82" s="1"/>
  <c r="L53" i="82" s="1"/>
  <c r="E54" i="82" s="1"/>
  <c r="L54" i="82" s="1"/>
  <c r="E55" i="82" s="1"/>
  <c r="L55" i="82" s="1"/>
  <c r="E56" i="82" s="1"/>
  <c r="L56" i="82" s="1"/>
  <c r="E57" i="82" s="1"/>
  <c r="L57" i="82" s="1"/>
  <c r="E58" i="82" s="1"/>
  <c r="L58" i="82" s="1"/>
  <c r="E59" i="82" s="1"/>
  <c r="L59" i="82" s="1"/>
  <c r="E60" i="82" s="1"/>
  <c r="L60" i="82" s="1"/>
  <c r="E61" i="82" s="1"/>
  <c r="L61" i="82" s="1"/>
  <c r="E62" i="82" s="1"/>
  <c r="L62" i="82" s="1"/>
  <c r="E63" i="82" s="1"/>
  <c r="L63" i="82" s="1"/>
  <c r="E64" i="82" s="1"/>
  <c r="L64" i="82" s="1"/>
  <c r="E65" i="82" s="1"/>
  <c r="L65" i="82" s="1"/>
  <c r="E66" i="82" s="1"/>
  <c r="L66" i="82" s="1"/>
  <c r="E67" i="82" s="1"/>
  <c r="L67" i="82" s="1"/>
  <c r="E68" i="82" s="1"/>
  <c r="L68" i="82" s="1"/>
  <c r="E69" i="82" s="1"/>
  <c r="L69" i="82" s="1"/>
  <c r="E70" i="82" s="1"/>
  <c r="L70" i="82" s="1"/>
  <c r="L34" i="81"/>
  <c r="E35" i="81" s="1"/>
  <c r="E20" i="79"/>
  <c r="E24" i="79"/>
  <c r="L24" i="79" s="1"/>
  <c r="E25" i="79" s="1"/>
  <c r="L25" i="79" s="1"/>
  <c r="E26" i="79" s="1"/>
  <c r="L26" i="79" s="1"/>
  <c r="E27" i="79" s="1"/>
  <c r="L27" i="79" s="1"/>
  <c r="E28" i="79" s="1"/>
  <c r="L28" i="79" s="1"/>
  <c r="E29" i="79" s="1"/>
  <c r="L29" i="79" s="1"/>
  <c r="E30" i="79" s="1"/>
  <c r="L30" i="79" s="1"/>
  <c r="E31" i="79" s="1"/>
  <c r="L31" i="79" s="1"/>
  <c r="E32" i="79" s="1"/>
  <c r="L32" i="79" s="1"/>
  <c r="E33" i="79" s="1"/>
  <c r="L33" i="79" s="1"/>
  <c r="E34" i="79" s="1"/>
  <c r="L34" i="79" s="1"/>
  <c r="E35" i="79" s="1"/>
  <c r="L35" i="79" s="1"/>
  <c r="E36" i="79" s="1"/>
  <c r="L36" i="79" s="1"/>
  <c r="E37" i="79" s="1"/>
  <c r="L37" i="79" s="1"/>
  <c r="E38" i="79" s="1"/>
  <c r="L38" i="79" s="1"/>
  <c r="E39" i="79" s="1"/>
  <c r="L39" i="79" s="1"/>
  <c r="E40" i="79" s="1"/>
  <c r="L40" i="79" s="1"/>
  <c r="E41" i="79" s="1"/>
  <c r="L41" i="79" s="1"/>
  <c r="E42" i="79" s="1"/>
  <c r="L42" i="79" s="1"/>
  <c r="E43" i="79" s="1"/>
  <c r="L43" i="79" s="1"/>
  <c r="E44" i="79" s="1"/>
  <c r="L44" i="79" s="1"/>
  <c r="E45" i="79" s="1"/>
  <c r="L45" i="79" s="1"/>
  <c r="E46" i="79" s="1"/>
  <c r="L46" i="79" s="1"/>
  <c r="E47" i="79" s="1"/>
  <c r="L47" i="79" s="1"/>
  <c r="F52" i="79"/>
  <c r="F54" i="79" s="1"/>
  <c r="G43" i="67"/>
  <c r="H43" i="67"/>
  <c r="I43" i="67"/>
  <c r="J43" i="67"/>
  <c r="F43" i="67"/>
  <c r="K46" i="89" l="1"/>
  <c r="E47" i="89" s="1"/>
  <c r="L35" i="81"/>
  <c r="E36" i="81" s="1"/>
  <c r="D23" i="78" a="1"/>
  <c r="D23" i="78" s="1"/>
  <c r="J41" i="78"/>
  <c r="J43" i="78" s="1"/>
  <c r="I41" i="78"/>
  <c r="I43" i="78" s="1"/>
  <c r="H41" i="78"/>
  <c r="H43" i="78" s="1"/>
  <c r="G41" i="78"/>
  <c r="G43" i="78" s="1"/>
  <c r="F41" i="78"/>
  <c r="F43" i="78" s="1"/>
  <c r="K40" i="78"/>
  <c r="K39" i="78"/>
  <c r="K38" i="78"/>
  <c r="K37" i="78"/>
  <c r="K36" i="78"/>
  <c r="K35" i="78"/>
  <c r="K34" i="78"/>
  <c r="K33" i="78"/>
  <c r="K32" i="78"/>
  <c r="K31" i="78"/>
  <c r="K30" i="78"/>
  <c r="K29" i="78"/>
  <c r="K28" i="78"/>
  <c r="K27" i="78"/>
  <c r="K26" i="78"/>
  <c r="K25" i="78"/>
  <c r="K24" i="78"/>
  <c r="M23" i="78"/>
  <c r="M24" i="78" s="1"/>
  <c r="M25" i="78" s="1"/>
  <c r="M26" i="78" s="1"/>
  <c r="M27" i="78" s="1"/>
  <c r="M28" i="78" s="1"/>
  <c r="M29" i="78" s="1"/>
  <c r="M30" i="78" s="1"/>
  <c r="M31" i="78" s="1"/>
  <c r="M32" i="78" s="1"/>
  <c r="M33" i="78" s="1"/>
  <c r="M34" i="78" s="1"/>
  <c r="M35" i="78" s="1"/>
  <c r="M36" i="78" s="1"/>
  <c r="M37" i="78" s="1"/>
  <c r="M38" i="78" s="1"/>
  <c r="M39" i="78" s="1"/>
  <c r="M40" i="78" s="1"/>
  <c r="K23" i="78"/>
  <c r="C15" i="78"/>
  <c r="C17" i="78" s="1"/>
  <c r="C19" i="78" s="1"/>
  <c r="F19" i="78" s="1"/>
  <c r="K47" i="89" l="1"/>
  <c r="E48" i="89" s="1"/>
  <c r="L36" i="81"/>
  <c r="E37" i="81" s="1"/>
  <c r="D38" i="78"/>
  <c r="D30" i="78"/>
  <c r="D37" i="78"/>
  <c r="D33" i="78"/>
  <c r="D25" i="78"/>
  <c r="D40" i="78"/>
  <c r="D36" i="78"/>
  <c r="D32" i="78"/>
  <c r="D28" i="78"/>
  <c r="D24" i="78"/>
  <c r="D34" i="78"/>
  <c r="D26" i="78"/>
  <c r="D29" i="78"/>
  <c r="D39" i="78"/>
  <c r="D35" i="78"/>
  <c r="D31" i="78"/>
  <c r="D27" i="78"/>
  <c r="E23" i="78"/>
  <c r="L23" i="78" s="1"/>
  <c r="E24" i="78" s="1"/>
  <c r="L24" i="78" s="1"/>
  <c r="E25" i="78" s="1"/>
  <c r="L25" i="78" s="1"/>
  <c r="E26" i="78" s="1"/>
  <c r="L26" i="78" s="1"/>
  <c r="E27" i="78" s="1"/>
  <c r="L27" i="78" s="1"/>
  <c r="E28" i="78" s="1"/>
  <c r="L28" i="78" s="1"/>
  <c r="E29" i="78" s="1"/>
  <c r="L29" i="78" s="1"/>
  <c r="E30" i="78" s="1"/>
  <c r="L30" i="78" s="1"/>
  <c r="E31" i="78" s="1"/>
  <c r="L31" i="78" s="1"/>
  <c r="E32" i="78" s="1"/>
  <c r="L32" i="78" s="1"/>
  <c r="E33" i="78" s="1"/>
  <c r="L33" i="78" s="1"/>
  <c r="E34" i="78" s="1"/>
  <c r="L34" i="78" s="1"/>
  <c r="E35" i="78" s="1"/>
  <c r="L35" i="78" s="1"/>
  <c r="E36" i="78" s="1"/>
  <c r="L36" i="78" s="1"/>
  <c r="E37" i="78" s="1"/>
  <c r="L37" i="78" s="1"/>
  <c r="E38" i="78" s="1"/>
  <c r="L38" i="78" s="1"/>
  <c r="E39" i="78" s="1"/>
  <c r="L39" i="78" s="1"/>
  <c r="E40" i="78" s="1"/>
  <c r="L40" i="78" s="1"/>
  <c r="F45" i="78"/>
  <c r="F47" i="78" s="1"/>
  <c r="D22" i="77" a="1"/>
  <c r="D22" i="77" s="1"/>
  <c r="D23" i="76" a="1"/>
  <c r="D23" i="76" s="1"/>
  <c r="K45" i="77"/>
  <c r="J46" i="77"/>
  <c r="J48" i="77" s="1"/>
  <c r="I46" i="77"/>
  <c r="I48" i="77" s="1"/>
  <c r="H46" i="77"/>
  <c r="H48" i="77" s="1"/>
  <c r="G46" i="77"/>
  <c r="G48" i="77" s="1"/>
  <c r="F46" i="77"/>
  <c r="F48" i="77" s="1"/>
  <c r="K44" i="77"/>
  <c r="K43" i="77"/>
  <c r="K42" i="77"/>
  <c r="K41" i="77"/>
  <c r="K40" i="77"/>
  <c r="K39" i="77"/>
  <c r="K38" i="77"/>
  <c r="K37" i="77"/>
  <c r="K36" i="77"/>
  <c r="K35" i="77"/>
  <c r="K34" i="77"/>
  <c r="K33" i="77"/>
  <c r="K32" i="77"/>
  <c r="K31" i="77"/>
  <c r="K30" i="77"/>
  <c r="K29" i="77"/>
  <c r="K28" i="77"/>
  <c r="K27" i="77"/>
  <c r="K26" i="77"/>
  <c r="K25" i="77"/>
  <c r="K24" i="77"/>
  <c r="K23" i="77"/>
  <c r="M22" i="77"/>
  <c r="M23" i="77" s="1"/>
  <c r="M24" i="77" s="1"/>
  <c r="M25" i="77" s="1"/>
  <c r="M26" i="77" s="1"/>
  <c r="M27" i="77" s="1"/>
  <c r="M28" i="77" s="1"/>
  <c r="M29" i="77" s="1"/>
  <c r="M30" i="77" s="1"/>
  <c r="M31" i="77" s="1"/>
  <c r="M32" i="77" s="1"/>
  <c r="M33" i="77" s="1"/>
  <c r="M34" i="77" s="1"/>
  <c r="M35" i="77" s="1"/>
  <c r="M36" i="77" s="1"/>
  <c r="M37" i="77" s="1"/>
  <c r="M38" i="77" s="1"/>
  <c r="M39" i="77" s="1"/>
  <c r="M40" i="77" s="1"/>
  <c r="M41" i="77" s="1"/>
  <c r="M42" i="77" s="1"/>
  <c r="M43" i="77" s="1"/>
  <c r="M44" i="77" s="1"/>
  <c r="M45" i="77" s="1"/>
  <c r="K22" i="77"/>
  <c r="C14" i="77"/>
  <c r="C16" i="77" s="1"/>
  <c r="C18" i="77" s="1"/>
  <c r="E18" i="77" s="1"/>
  <c r="H35" i="76"/>
  <c r="H37" i="76" s="1"/>
  <c r="J25" i="76"/>
  <c r="J26" i="76"/>
  <c r="J27" i="76"/>
  <c r="J28" i="76"/>
  <c r="J29" i="76"/>
  <c r="J30" i="76"/>
  <c r="J31" i="76"/>
  <c r="J32" i="76"/>
  <c r="J33" i="76"/>
  <c r="J34" i="76"/>
  <c r="J24" i="76"/>
  <c r="J23" i="76"/>
  <c r="C13" i="76"/>
  <c r="C15" i="76" s="1"/>
  <c r="C17" i="76" s="1"/>
  <c r="I35" i="76"/>
  <c r="I37" i="76" s="1"/>
  <c r="G35" i="76"/>
  <c r="G37" i="76" s="1"/>
  <c r="F35" i="76"/>
  <c r="F37" i="76" s="1"/>
  <c r="L23" i="76"/>
  <c r="L24" i="76" s="1"/>
  <c r="L25" i="76" s="1"/>
  <c r="L26" i="76" s="1"/>
  <c r="L27" i="76" s="1"/>
  <c r="L28" i="76" s="1"/>
  <c r="L29" i="76" s="1"/>
  <c r="L30" i="76" s="1"/>
  <c r="L31" i="76" s="1"/>
  <c r="L32" i="76" s="1"/>
  <c r="L33" i="76" s="1"/>
  <c r="L34" i="76" s="1"/>
  <c r="K48" i="89" l="1"/>
  <c r="E49" i="89" s="1"/>
  <c r="L37" i="81"/>
  <c r="E38" i="81" s="1"/>
  <c r="D45" i="77"/>
  <c r="D37" i="77"/>
  <c r="D33" i="77"/>
  <c r="D25" i="77"/>
  <c r="D40" i="77"/>
  <c r="D28" i="77"/>
  <c r="D27" i="77"/>
  <c r="D41" i="77"/>
  <c r="D29" i="77"/>
  <c r="D44" i="77"/>
  <c r="D36" i="77"/>
  <c r="D32" i="77"/>
  <c r="D24" i="77"/>
  <c r="D43" i="77"/>
  <c r="D39" i="77"/>
  <c r="D35" i="77"/>
  <c r="D31" i="77"/>
  <c r="D23" i="77"/>
  <c r="D42" i="77"/>
  <c r="D38" i="77"/>
  <c r="D34" i="77"/>
  <c r="D30" i="77"/>
  <c r="D26" i="77"/>
  <c r="D34" i="76"/>
  <c r="D30" i="76"/>
  <c r="D26" i="76"/>
  <c r="D33" i="76"/>
  <c r="D29" i="76"/>
  <c r="D25" i="76"/>
  <c r="D32" i="76"/>
  <c r="D28" i="76"/>
  <c r="D24" i="76"/>
  <c r="D31" i="76"/>
  <c r="D27" i="76"/>
  <c r="F50" i="77"/>
  <c r="F52" i="77" s="1"/>
  <c r="E22" i="77"/>
  <c r="L22" i="77" s="1"/>
  <c r="E23" i="77" s="1"/>
  <c r="L23" i="77" s="1"/>
  <c r="E24" i="77" s="1"/>
  <c r="L24" i="77" s="1"/>
  <c r="E25" i="77" s="1"/>
  <c r="L25" i="77" s="1"/>
  <c r="E26" i="77" s="1"/>
  <c r="L26" i="77" s="1"/>
  <c r="E27" i="77" s="1"/>
  <c r="L27" i="77" s="1"/>
  <c r="E28" i="77" s="1"/>
  <c r="L28" i="77" s="1"/>
  <c r="E29" i="77" s="1"/>
  <c r="L29" i="77" s="1"/>
  <c r="E30" i="77" s="1"/>
  <c r="L30" i="77" s="1"/>
  <c r="E31" i="77" s="1"/>
  <c r="L31" i="77" s="1"/>
  <c r="E32" i="77" s="1"/>
  <c r="L32" i="77" s="1"/>
  <c r="E33" i="77" s="1"/>
  <c r="L33" i="77" s="1"/>
  <c r="E34" i="77" s="1"/>
  <c r="L34" i="77" s="1"/>
  <c r="E35" i="77" s="1"/>
  <c r="L35" i="77" s="1"/>
  <c r="E36" i="77" s="1"/>
  <c r="L36" i="77" s="1"/>
  <c r="E37" i="77" s="1"/>
  <c r="L37" i="77" s="1"/>
  <c r="E38" i="77" s="1"/>
  <c r="L38" i="77" s="1"/>
  <c r="E39" i="77" s="1"/>
  <c r="L39" i="77" s="1"/>
  <c r="E40" i="77" s="1"/>
  <c r="L40" i="77" s="1"/>
  <c r="E41" i="77" s="1"/>
  <c r="L41" i="77" s="1"/>
  <c r="E42" i="77" s="1"/>
  <c r="L42" i="77" s="1"/>
  <c r="E43" i="77" s="1"/>
  <c r="L43" i="77" s="1"/>
  <c r="E44" i="77" s="1"/>
  <c r="L44" i="77" s="1"/>
  <c r="E45" i="77" s="1"/>
  <c r="L45" i="77" s="1"/>
  <c r="C19" i="76"/>
  <c r="D23" i="74" a="1"/>
  <c r="D23" i="74" s="1"/>
  <c r="K49" i="89" l="1"/>
  <c r="E50" i="89" s="1"/>
  <c r="L38" i="81"/>
  <c r="E39" i="81" s="1"/>
  <c r="F39" i="76"/>
  <c r="F41" i="76" s="1"/>
  <c r="E19" i="76"/>
  <c r="E23" i="76"/>
  <c r="D38" i="74"/>
  <c r="D26" i="74"/>
  <c r="D33" i="74"/>
  <c r="D25" i="74"/>
  <c r="D40" i="74"/>
  <c r="D36" i="74"/>
  <c r="D32" i="74"/>
  <c r="D28" i="74"/>
  <c r="D24" i="74"/>
  <c r="D34" i="74"/>
  <c r="D30" i="74"/>
  <c r="D37" i="74"/>
  <c r="D29" i="74"/>
  <c r="D39" i="74"/>
  <c r="D35" i="74"/>
  <c r="D31" i="74"/>
  <c r="D27" i="74"/>
  <c r="K23" i="76" l="1"/>
  <c r="E24" i="76" s="1"/>
  <c r="K50" i="89"/>
  <c r="E51" i="89" s="1"/>
  <c r="L39" i="81"/>
  <c r="E40" i="81" s="1"/>
  <c r="L40" i="81" s="1"/>
  <c r="E41" i="81" s="1"/>
  <c r="L41" i="81" s="1"/>
  <c r="E42" i="81" s="1"/>
  <c r="L42" i="81" s="1"/>
  <c r="E43" i="81" s="1"/>
  <c r="L43" i="81" s="1"/>
  <c r="E44" i="81" s="1"/>
  <c r="L44" i="81" s="1"/>
  <c r="E45" i="81" s="1"/>
  <c r="L45" i="81" s="1"/>
  <c r="E46" i="81" s="1"/>
  <c r="L46" i="81" s="1"/>
  <c r="E47" i="81" s="1"/>
  <c r="L47" i="81" s="1"/>
  <c r="E48" i="81" s="1"/>
  <c r="L48" i="81" s="1"/>
  <c r="E49" i="81" s="1"/>
  <c r="L49" i="81" s="1"/>
  <c r="E50" i="81" s="1"/>
  <c r="L50" i="81" s="1"/>
  <c r="E51" i="81" s="1"/>
  <c r="L51" i="81" s="1"/>
  <c r="E52" i="81" s="1"/>
  <c r="L52" i="81" s="1"/>
  <c r="E53" i="81" s="1"/>
  <c r="L53" i="81" s="1"/>
  <c r="E54" i="81" s="1"/>
  <c r="L54" i="81" s="1"/>
  <c r="E55" i="81" s="1"/>
  <c r="L55" i="81" s="1"/>
  <c r="E56" i="81" s="1"/>
  <c r="L56" i="81" s="1"/>
  <c r="E57" i="81" s="1"/>
  <c r="L57" i="81" s="1"/>
  <c r="E58" i="81" s="1"/>
  <c r="L58" i="81" s="1"/>
  <c r="J41" i="74"/>
  <c r="J43" i="74" s="1"/>
  <c r="I41" i="74"/>
  <c r="I43" i="74" s="1"/>
  <c r="H41" i="74"/>
  <c r="H43" i="74" s="1"/>
  <c r="G41" i="74"/>
  <c r="G43" i="74" s="1"/>
  <c r="F41" i="74"/>
  <c r="F43" i="74" s="1"/>
  <c r="K40" i="74"/>
  <c r="K39" i="74"/>
  <c r="K38" i="74"/>
  <c r="K37" i="74"/>
  <c r="K36" i="74"/>
  <c r="K35" i="74"/>
  <c r="K34" i="74"/>
  <c r="K33" i="74"/>
  <c r="K32" i="74"/>
  <c r="K31" i="74"/>
  <c r="K30" i="74"/>
  <c r="K29" i="74"/>
  <c r="K28" i="74"/>
  <c r="K27" i="74"/>
  <c r="K26" i="74"/>
  <c r="K25" i="74"/>
  <c r="K24" i="74"/>
  <c r="M23" i="74"/>
  <c r="M24" i="74" s="1"/>
  <c r="M25" i="74" s="1"/>
  <c r="M26" i="74" s="1"/>
  <c r="M27" i="74" s="1"/>
  <c r="M28" i="74" s="1"/>
  <c r="M29" i="74" s="1"/>
  <c r="M30" i="74" s="1"/>
  <c r="M31" i="74" s="1"/>
  <c r="M32" i="74" s="1"/>
  <c r="M33" i="74" s="1"/>
  <c r="M34" i="74" s="1"/>
  <c r="M35" i="74" s="1"/>
  <c r="M36" i="74" s="1"/>
  <c r="M37" i="74" s="1"/>
  <c r="M38" i="74" s="1"/>
  <c r="M39" i="74" s="1"/>
  <c r="M40" i="74" s="1"/>
  <c r="K23" i="74"/>
  <c r="C15" i="74"/>
  <c r="C17" i="74" s="1"/>
  <c r="C19" i="74" s="1"/>
  <c r="E19" i="74" s="1"/>
  <c r="K24" i="76" l="1"/>
  <c r="E25" i="76" s="1"/>
  <c r="K25" i="76" s="1"/>
  <c r="E26" i="76" s="1"/>
  <c r="K26" i="76" s="1"/>
  <c r="E27" i="76" s="1"/>
  <c r="K51" i="89"/>
  <c r="E52" i="89" s="1"/>
  <c r="E23" i="74"/>
  <c r="L23" i="74" s="1"/>
  <c r="E24" i="74" s="1"/>
  <c r="L24" i="74" s="1"/>
  <c r="E25" i="74" s="1"/>
  <c r="L25" i="74" s="1"/>
  <c r="E26" i="74" s="1"/>
  <c r="L26" i="74" s="1"/>
  <c r="E27" i="74" s="1"/>
  <c r="L27" i="74" s="1"/>
  <c r="E28" i="74" s="1"/>
  <c r="L28" i="74" s="1"/>
  <c r="E29" i="74" s="1"/>
  <c r="L29" i="74" s="1"/>
  <c r="E30" i="74" s="1"/>
  <c r="L30" i="74" s="1"/>
  <c r="E31" i="74" s="1"/>
  <c r="L31" i="74" s="1"/>
  <c r="E32" i="74" s="1"/>
  <c r="L32" i="74" s="1"/>
  <c r="E33" i="74" s="1"/>
  <c r="L33" i="74" s="1"/>
  <c r="E34" i="74" s="1"/>
  <c r="L34" i="74" s="1"/>
  <c r="E35" i="74" s="1"/>
  <c r="L35" i="74" s="1"/>
  <c r="E36" i="74" s="1"/>
  <c r="L36" i="74" s="1"/>
  <c r="E37" i="74" s="1"/>
  <c r="L37" i="74" s="1"/>
  <c r="E38" i="74" s="1"/>
  <c r="L38" i="74" s="1"/>
  <c r="E39" i="74" s="1"/>
  <c r="L39" i="74" s="1"/>
  <c r="E40" i="74" s="1"/>
  <c r="L40" i="74" s="1"/>
  <c r="F45" i="74"/>
  <c r="F47" i="74" s="1"/>
  <c r="K52" i="89" l="1"/>
  <c r="E53" i="89" s="1"/>
  <c r="K27" i="76"/>
  <c r="E28" i="76" s="1"/>
  <c r="F57" i="28"/>
  <c r="F60" i="28" s="1"/>
  <c r="K53" i="89" l="1"/>
  <c r="E54" i="89" s="1"/>
  <c r="K28" i="76"/>
  <c r="E29" i="76" s="1"/>
  <c r="J67" i="9"/>
  <c r="G67" i="9"/>
  <c r="F67" i="9"/>
  <c r="K54" i="89" l="1"/>
  <c r="E55" i="89" s="1"/>
  <c r="K29" i="76"/>
  <c r="E30" i="76" s="1"/>
  <c r="D23" i="73" a="1"/>
  <c r="D24" i="73" s="1"/>
  <c r="K55" i="89" l="1"/>
  <c r="E56" i="89" s="1"/>
  <c r="K30" i="76"/>
  <c r="E31" i="76" s="1"/>
  <c r="D31" i="73"/>
  <c r="D30" i="73"/>
  <c r="D23" i="73"/>
  <c r="D35" i="73"/>
  <c r="D27" i="73"/>
  <c r="D34" i="73"/>
  <c r="D26" i="73"/>
  <c r="D38" i="73"/>
  <c r="D39" i="73"/>
  <c r="D37" i="73"/>
  <c r="D33" i="73"/>
  <c r="D29" i="73"/>
  <c r="D25" i="73"/>
  <c r="D40" i="73"/>
  <c r="D36" i="73"/>
  <c r="D32" i="73"/>
  <c r="D28" i="73"/>
  <c r="J41" i="73"/>
  <c r="J43" i="73" s="1"/>
  <c r="I41" i="73"/>
  <c r="I43" i="73" s="1"/>
  <c r="H41" i="73"/>
  <c r="H43" i="73" s="1"/>
  <c r="G41" i="73"/>
  <c r="G43" i="73" s="1"/>
  <c r="F41" i="73"/>
  <c r="F43" i="73" s="1"/>
  <c r="K40" i="73"/>
  <c r="K39" i="73"/>
  <c r="K38" i="73"/>
  <c r="K37" i="73"/>
  <c r="K34" i="73"/>
  <c r="K33" i="73"/>
  <c r="K32" i="73"/>
  <c r="K31" i="73"/>
  <c r="K30" i="73"/>
  <c r="K29" i="73"/>
  <c r="K28" i="73"/>
  <c r="K27" i="73"/>
  <c r="K26" i="73"/>
  <c r="K25" i="73"/>
  <c r="K24" i="73"/>
  <c r="M23" i="73"/>
  <c r="M24" i="73" s="1"/>
  <c r="M25" i="73" s="1"/>
  <c r="M26" i="73" s="1"/>
  <c r="M27" i="73" s="1"/>
  <c r="M28" i="73" s="1"/>
  <c r="M29" i="73" s="1"/>
  <c r="M30" i="73" s="1"/>
  <c r="M31" i="73" s="1"/>
  <c r="M32" i="73" s="1"/>
  <c r="M33" i="73" s="1"/>
  <c r="M34" i="73" s="1"/>
  <c r="M35" i="73" s="1"/>
  <c r="M36" i="73" s="1"/>
  <c r="M37" i="73" s="1"/>
  <c r="M38" i="73" s="1"/>
  <c r="M39" i="73" s="1"/>
  <c r="M40" i="73" s="1"/>
  <c r="K23" i="73"/>
  <c r="C15" i="73"/>
  <c r="C17" i="73" s="1"/>
  <c r="C19" i="73" s="1"/>
  <c r="E19" i="73" s="1"/>
  <c r="K56" i="89" l="1"/>
  <c r="E57" i="89" s="1"/>
  <c r="K31" i="76"/>
  <c r="E32" i="76" s="1"/>
  <c r="E23" i="73"/>
  <c r="L23" i="73" s="1"/>
  <c r="E24" i="73" s="1"/>
  <c r="L24" i="73" s="1"/>
  <c r="E25" i="73" s="1"/>
  <c r="L25" i="73" s="1"/>
  <c r="E26" i="73" s="1"/>
  <c r="L26" i="73" s="1"/>
  <c r="E27" i="73" s="1"/>
  <c r="L27" i="73" s="1"/>
  <c r="E28" i="73" s="1"/>
  <c r="L28" i="73" s="1"/>
  <c r="E29" i="73" s="1"/>
  <c r="L29" i="73" s="1"/>
  <c r="E30" i="73" s="1"/>
  <c r="L30" i="73" s="1"/>
  <c r="E31" i="73" s="1"/>
  <c r="L31" i="73" s="1"/>
  <c r="E32" i="73" s="1"/>
  <c r="L32" i="73" s="1"/>
  <c r="E33" i="73" s="1"/>
  <c r="L33" i="73" s="1"/>
  <c r="E34" i="73" s="1"/>
  <c r="L34" i="73" s="1"/>
  <c r="E35" i="73" s="1"/>
  <c r="L35" i="73" s="1"/>
  <c r="E36" i="73" s="1"/>
  <c r="L36" i="73" s="1"/>
  <c r="E37" i="73" s="1"/>
  <c r="L37" i="73" s="1"/>
  <c r="E38" i="73" s="1"/>
  <c r="L38" i="73" s="1"/>
  <c r="E39" i="73" s="1"/>
  <c r="L39" i="73" s="1"/>
  <c r="E40" i="73" s="1"/>
  <c r="L40" i="73" s="1"/>
  <c r="F45" i="73"/>
  <c r="F47" i="73" s="1"/>
  <c r="D23" i="72" a="1"/>
  <c r="D23" i="72" s="1"/>
  <c r="K30" i="72"/>
  <c r="K31" i="72"/>
  <c r="K32" i="72"/>
  <c r="K33" i="72"/>
  <c r="K34" i="72"/>
  <c r="K35" i="72"/>
  <c r="K36" i="72"/>
  <c r="K37" i="72"/>
  <c r="K38" i="72"/>
  <c r="J47" i="72"/>
  <c r="J49" i="72" s="1"/>
  <c r="I47" i="72"/>
  <c r="I49" i="72" s="1"/>
  <c r="H47" i="72"/>
  <c r="H49" i="72" s="1"/>
  <c r="G47" i="72"/>
  <c r="G49" i="72" s="1"/>
  <c r="F47" i="72"/>
  <c r="F49" i="72" s="1"/>
  <c r="K46" i="72"/>
  <c r="K45" i="72"/>
  <c r="K44" i="72"/>
  <c r="K43" i="72"/>
  <c r="K42" i="72"/>
  <c r="K41" i="72"/>
  <c r="K40" i="72"/>
  <c r="K39" i="72"/>
  <c r="K29" i="72"/>
  <c r="K28" i="72"/>
  <c r="K27" i="72"/>
  <c r="K26" i="72"/>
  <c r="K25" i="72"/>
  <c r="K24" i="72"/>
  <c r="M23" i="72"/>
  <c r="M24" i="72" s="1"/>
  <c r="M25" i="72" s="1"/>
  <c r="M26" i="72" s="1"/>
  <c r="M27" i="72" s="1"/>
  <c r="M28" i="72" s="1"/>
  <c r="M29" i="72" s="1"/>
  <c r="M30" i="72" s="1"/>
  <c r="M31" i="72" s="1"/>
  <c r="M32" i="72" s="1"/>
  <c r="M33" i="72" s="1"/>
  <c r="M34" i="72" s="1"/>
  <c r="M35" i="72" s="1"/>
  <c r="M36" i="72" s="1"/>
  <c r="M37" i="72" s="1"/>
  <c r="M38" i="72" s="1"/>
  <c r="K23" i="72"/>
  <c r="C15" i="72"/>
  <c r="C17" i="72" s="1"/>
  <c r="C19" i="72" s="1"/>
  <c r="E19" i="72" s="1"/>
  <c r="K57" i="89" l="1"/>
  <c r="E58" i="89" s="1"/>
  <c r="K32" i="76"/>
  <c r="E33" i="76" s="1"/>
  <c r="D30" i="72"/>
  <c r="D34" i="72"/>
  <c r="D46" i="72"/>
  <c r="D42" i="72"/>
  <c r="D26" i="72"/>
  <c r="D38" i="72"/>
  <c r="D45" i="72"/>
  <c r="D41" i="72"/>
  <c r="D37" i="72"/>
  <c r="D33" i="72"/>
  <c r="D29" i="72"/>
  <c r="D25" i="72"/>
  <c r="D44" i="72"/>
  <c r="D40" i="72"/>
  <c r="D36" i="72"/>
  <c r="D32" i="72"/>
  <c r="D28" i="72"/>
  <c r="D24" i="72"/>
  <c r="D43" i="72"/>
  <c r="D39" i="72"/>
  <c r="D35" i="72"/>
  <c r="D31" i="72"/>
  <c r="D27" i="72"/>
  <c r="M39" i="72"/>
  <c r="M40" i="72" s="1"/>
  <c r="M41" i="72" s="1"/>
  <c r="M42" i="72" s="1"/>
  <c r="M43" i="72" s="1"/>
  <c r="M44" i="72" s="1"/>
  <c r="M45" i="72" s="1"/>
  <c r="M46" i="72" s="1"/>
  <c r="F51" i="72"/>
  <c r="F53" i="72" s="1"/>
  <c r="E23" i="72"/>
  <c r="L23" i="72" s="1"/>
  <c r="E24" i="72" s="1"/>
  <c r="L24" i="72" s="1"/>
  <c r="E25" i="72" s="1"/>
  <c r="L25" i="72" s="1"/>
  <c r="E26" i="72" s="1"/>
  <c r="L26" i="72" s="1"/>
  <c r="E27" i="72" s="1"/>
  <c r="L27" i="72" s="1"/>
  <c r="E28" i="72" s="1"/>
  <c r="L28" i="72" s="1"/>
  <c r="E29" i="72" s="1"/>
  <c r="L29" i="72" s="1"/>
  <c r="E30" i="72" s="1"/>
  <c r="L30" i="72" s="1"/>
  <c r="E31" i="72" s="1"/>
  <c r="L31" i="72" s="1"/>
  <c r="E32" i="72" s="1"/>
  <c r="L32" i="72" s="1"/>
  <c r="E33" i="72" s="1"/>
  <c r="L33" i="72" s="1"/>
  <c r="E34" i="72" s="1"/>
  <c r="L34" i="72" s="1"/>
  <c r="E35" i="72" s="1"/>
  <c r="L35" i="72" s="1"/>
  <c r="E36" i="72" s="1"/>
  <c r="L36" i="72" s="1"/>
  <c r="E37" i="72" s="1"/>
  <c r="D24" i="71" a="1"/>
  <c r="D24" i="71" s="1"/>
  <c r="K58" i="89" l="1"/>
  <c r="E59" i="89" s="1"/>
  <c r="K33" i="76"/>
  <c r="E34" i="76" s="1"/>
  <c r="K34" i="76" s="1"/>
  <c r="L37" i="72"/>
  <c r="E38" i="72" s="1"/>
  <c r="D39" i="71"/>
  <c r="D35" i="71"/>
  <c r="D31" i="71"/>
  <c r="D27" i="71"/>
  <c r="D38" i="71"/>
  <c r="D34" i="71"/>
  <c r="D30" i="71"/>
  <c r="D26" i="71"/>
  <c r="D41" i="71"/>
  <c r="D37" i="71"/>
  <c r="D33" i="71"/>
  <c r="D29" i="71"/>
  <c r="D25" i="71"/>
  <c r="D40" i="71"/>
  <c r="D36" i="71"/>
  <c r="D32" i="71"/>
  <c r="D28" i="71"/>
  <c r="J42" i="71"/>
  <c r="J44" i="71" s="1"/>
  <c r="I42" i="71"/>
  <c r="I44" i="71" s="1"/>
  <c r="H42" i="71"/>
  <c r="H44" i="71" s="1"/>
  <c r="G42" i="71"/>
  <c r="G44" i="71" s="1"/>
  <c r="F42" i="71"/>
  <c r="F44" i="71" s="1"/>
  <c r="K41" i="71"/>
  <c r="K40" i="71"/>
  <c r="K39" i="71"/>
  <c r="K38" i="71"/>
  <c r="K37" i="71"/>
  <c r="K36" i="71"/>
  <c r="K35" i="71"/>
  <c r="K34" i="71"/>
  <c r="K33" i="71"/>
  <c r="K32" i="71"/>
  <c r="K31" i="71"/>
  <c r="K30" i="71"/>
  <c r="K29" i="71"/>
  <c r="K28" i="71"/>
  <c r="K27" i="71"/>
  <c r="K26" i="71"/>
  <c r="K25" i="71"/>
  <c r="M24" i="71"/>
  <c r="M25" i="71" s="1"/>
  <c r="M26" i="71" s="1"/>
  <c r="M27" i="71" s="1"/>
  <c r="M28" i="71" s="1"/>
  <c r="M29" i="71" s="1"/>
  <c r="M30" i="71" s="1"/>
  <c r="M31" i="71" s="1"/>
  <c r="M32" i="71" s="1"/>
  <c r="M33" i="71" s="1"/>
  <c r="M34" i="71" s="1"/>
  <c r="M35" i="71" s="1"/>
  <c r="M36" i="71" s="1"/>
  <c r="M37" i="71" s="1"/>
  <c r="M38" i="71" s="1"/>
  <c r="M39" i="71" s="1"/>
  <c r="M40" i="71" s="1"/>
  <c r="M41" i="71" s="1"/>
  <c r="K24" i="71"/>
  <c r="C15" i="71"/>
  <c r="C17" i="71" s="1"/>
  <c r="C19" i="71" s="1"/>
  <c r="E20" i="71" s="1"/>
  <c r="K59" i="89" l="1"/>
  <c r="E60" i="89" s="1"/>
  <c r="L38" i="72"/>
  <c r="E39" i="72" s="1"/>
  <c r="L39" i="72" s="1"/>
  <c r="E40" i="72" s="1"/>
  <c r="L40" i="72" s="1"/>
  <c r="E41" i="72" s="1"/>
  <c r="L41" i="72" s="1"/>
  <c r="E42" i="72" s="1"/>
  <c r="L42" i="72" s="1"/>
  <c r="E43" i="72" s="1"/>
  <c r="L43" i="72" s="1"/>
  <c r="E44" i="72" s="1"/>
  <c r="L44" i="72" s="1"/>
  <c r="E45" i="72" s="1"/>
  <c r="L45" i="72" s="1"/>
  <c r="E46" i="72" s="1"/>
  <c r="L46" i="72" s="1"/>
  <c r="E24" i="71"/>
  <c r="L24" i="71" s="1"/>
  <c r="E25" i="71" s="1"/>
  <c r="L25" i="71" s="1"/>
  <c r="E26" i="71" s="1"/>
  <c r="L26" i="71" s="1"/>
  <c r="E27" i="71" s="1"/>
  <c r="L27" i="71" s="1"/>
  <c r="E28" i="71" s="1"/>
  <c r="L28" i="71" s="1"/>
  <c r="E29" i="71" s="1"/>
  <c r="L29" i="71" s="1"/>
  <c r="E30" i="71" s="1"/>
  <c r="L30" i="71" s="1"/>
  <c r="E31" i="71" s="1"/>
  <c r="L31" i="71" s="1"/>
  <c r="E32" i="71" s="1"/>
  <c r="L32" i="71" s="1"/>
  <c r="E33" i="71" s="1"/>
  <c r="L33" i="71" s="1"/>
  <c r="E34" i="71" s="1"/>
  <c r="L34" i="71" s="1"/>
  <c r="E35" i="71" s="1"/>
  <c r="L35" i="71" s="1"/>
  <c r="E36" i="71" s="1"/>
  <c r="L36" i="71" s="1"/>
  <c r="E37" i="71" s="1"/>
  <c r="L37" i="71" s="1"/>
  <c r="E38" i="71" s="1"/>
  <c r="L38" i="71" s="1"/>
  <c r="E39" i="71" s="1"/>
  <c r="L39" i="71" s="1"/>
  <c r="E40" i="71" s="1"/>
  <c r="L40" i="71" s="1"/>
  <c r="E41" i="71" s="1"/>
  <c r="L41" i="71" s="1"/>
  <c r="F46" i="71"/>
  <c r="F48" i="71" s="1"/>
  <c r="D23" i="70" a="1"/>
  <c r="D23" i="70" s="1"/>
  <c r="K60" i="89" l="1"/>
  <c r="E61" i="89" s="1"/>
  <c r="D34" i="70"/>
  <c r="D30" i="70"/>
  <c r="D26" i="70"/>
  <c r="D33" i="70"/>
  <c r="D29" i="70"/>
  <c r="D25" i="70"/>
  <c r="D32" i="70"/>
  <c r="D28" i="70"/>
  <c r="D24" i="70"/>
  <c r="D31" i="70"/>
  <c r="D27" i="70"/>
  <c r="K61" i="89" l="1"/>
  <c r="E62" i="89" s="1"/>
  <c r="J35" i="70"/>
  <c r="J37" i="70" s="1"/>
  <c r="I35" i="70"/>
  <c r="I37" i="70" s="1"/>
  <c r="H35" i="70"/>
  <c r="H37" i="70" s="1"/>
  <c r="G35" i="70"/>
  <c r="G37" i="70" s="1"/>
  <c r="F35" i="70"/>
  <c r="F37" i="70" s="1"/>
  <c r="K34" i="70"/>
  <c r="K33" i="70"/>
  <c r="K32" i="70"/>
  <c r="K31" i="70"/>
  <c r="K30" i="70"/>
  <c r="K29" i="70"/>
  <c r="K28" i="70"/>
  <c r="K27" i="70"/>
  <c r="K26" i="70"/>
  <c r="K25" i="70"/>
  <c r="K24" i="70"/>
  <c r="M23" i="70"/>
  <c r="M24" i="70" s="1"/>
  <c r="M25" i="70" s="1"/>
  <c r="M26" i="70" s="1"/>
  <c r="M27" i="70" s="1"/>
  <c r="M28" i="70" s="1"/>
  <c r="M29" i="70" s="1"/>
  <c r="M30" i="70" s="1"/>
  <c r="M31" i="70" s="1"/>
  <c r="M32" i="70" s="1"/>
  <c r="M33" i="70" s="1"/>
  <c r="M34" i="70" s="1"/>
  <c r="K23" i="70"/>
  <c r="C15" i="70"/>
  <c r="C17" i="70" s="1"/>
  <c r="C19" i="70" s="1"/>
  <c r="E19" i="70" s="1"/>
  <c r="K62" i="89" l="1"/>
  <c r="E63" i="89" s="1"/>
  <c r="F39" i="70"/>
  <c r="F41" i="70" s="1"/>
  <c r="E23" i="70"/>
  <c r="L23" i="70" s="1"/>
  <c r="E24" i="70" s="1"/>
  <c r="L24" i="70" s="1"/>
  <c r="E25" i="70" s="1"/>
  <c r="L25" i="70" s="1"/>
  <c r="E26" i="70" s="1"/>
  <c r="L26" i="70" s="1"/>
  <c r="E27" i="70" s="1"/>
  <c r="L27" i="70" s="1"/>
  <c r="E28" i="70" s="1"/>
  <c r="L28" i="70" s="1"/>
  <c r="E29" i="70" s="1"/>
  <c r="L29" i="70" s="1"/>
  <c r="E30" i="70" s="1"/>
  <c r="L30" i="70" s="1"/>
  <c r="E31" i="70" s="1"/>
  <c r="L31" i="70" s="1"/>
  <c r="E32" i="70" s="1"/>
  <c r="L32" i="70" s="1"/>
  <c r="E33" i="70" s="1"/>
  <c r="L33" i="70" s="1"/>
  <c r="E34" i="70" s="1"/>
  <c r="L34" i="70" s="1"/>
  <c r="D22" i="69" a="1"/>
  <c r="D22" i="69" s="1"/>
  <c r="K63" i="89" l="1"/>
  <c r="E64" i="89" s="1"/>
  <c r="D57" i="69"/>
  <c r="D49" i="69"/>
  <c r="D41" i="69"/>
  <c r="D33" i="69"/>
  <c r="D29" i="69"/>
  <c r="D56" i="69"/>
  <c r="D48" i="69"/>
  <c r="D40" i="69"/>
  <c r="D32" i="69"/>
  <c r="D24" i="69"/>
  <c r="D51" i="69"/>
  <c r="D43" i="69"/>
  <c r="D39" i="69"/>
  <c r="D35" i="69"/>
  <c r="D31" i="69"/>
  <c r="D27" i="69"/>
  <c r="D23" i="69"/>
  <c r="D53" i="69"/>
  <c r="D45" i="69"/>
  <c r="D37" i="69"/>
  <c r="D25" i="69"/>
  <c r="D52" i="69"/>
  <c r="D44" i="69"/>
  <c r="D36" i="69"/>
  <c r="D28" i="69"/>
  <c r="D55" i="69"/>
  <c r="D47" i="69"/>
  <c r="D54" i="69"/>
  <c r="D50" i="69"/>
  <c r="D46" i="69"/>
  <c r="D42" i="69"/>
  <c r="D38" i="69"/>
  <c r="D34" i="69"/>
  <c r="D30" i="69"/>
  <c r="D26" i="69"/>
  <c r="K64" i="89" l="1"/>
  <c r="E65" i="89" s="1"/>
  <c r="I58" i="69"/>
  <c r="I60" i="69" s="1"/>
  <c r="H58" i="69"/>
  <c r="H60" i="69" s="1"/>
  <c r="G58" i="69"/>
  <c r="G60" i="69" s="1"/>
  <c r="F58" i="69"/>
  <c r="F60" i="69" s="1"/>
  <c r="J57" i="69"/>
  <c r="J56" i="69"/>
  <c r="J55" i="69"/>
  <c r="J54" i="69"/>
  <c r="J53" i="69"/>
  <c r="J52" i="69"/>
  <c r="J51" i="69"/>
  <c r="J50" i="69"/>
  <c r="J49" i="69"/>
  <c r="J48" i="69"/>
  <c r="J47" i="69"/>
  <c r="J46" i="69"/>
  <c r="J45" i="69"/>
  <c r="J44" i="69"/>
  <c r="J43" i="69"/>
  <c r="J42" i="69"/>
  <c r="J41" i="69"/>
  <c r="J40" i="69"/>
  <c r="J39" i="69"/>
  <c r="J38" i="69"/>
  <c r="J37" i="69"/>
  <c r="J36" i="69"/>
  <c r="J35" i="69"/>
  <c r="J34" i="69"/>
  <c r="J33" i="69"/>
  <c r="J32" i="69"/>
  <c r="J31" i="69"/>
  <c r="J30" i="69"/>
  <c r="J29" i="69"/>
  <c r="J28" i="69"/>
  <c r="J27" i="69"/>
  <c r="J26" i="69"/>
  <c r="J25" i="69"/>
  <c r="J24" i="69"/>
  <c r="J23" i="69"/>
  <c r="L22" i="69"/>
  <c r="L23" i="69" s="1"/>
  <c r="L24" i="69" s="1"/>
  <c r="L25" i="69" s="1"/>
  <c r="L26" i="69" s="1"/>
  <c r="L27" i="69" s="1"/>
  <c r="L28" i="69" s="1"/>
  <c r="L29" i="69" s="1"/>
  <c r="L30" i="69" s="1"/>
  <c r="L31" i="69" s="1"/>
  <c r="L32" i="69" s="1"/>
  <c r="L33" i="69" s="1"/>
  <c r="L34" i="69" s="1"/>
  <c r="L35" i="69" s="1"/>
  <c r="L36" i="69" s="1"/>
  <c r="L37" i="69" s="1"/>
  <c r="L38" i="69" s="1"/>
  <c r="L39" i="69" s="1"/>
  <c r="L40" i="69" s="1"/>
  <c r="L41" i="69" s="1"/>
  <c r="L42" i="69" s="1"/>
  <c r="L43" i="69" s="1"/>
  <c r="L44" i="69" s="1"/>
  <c r="L45" i="69" s="1"/>
  <c r="L46" i="69" s="1"/>
  <c r="L47" i="69" s="1"/>
  <c r="L48" i="69" s="1"/>
  <c r="L49" i="69" s="1"/>
  <c r="L50" i="69" s="1"/>
  <c r="L51" i="69" s="1"/>
  <c r="L52" i="69" s="1"/>
  <c r="L53" i="69" s="1"/>
  <c r="L54" i="69" s="1"/>
  <c r="L55" i="69" s="1"/>
  <c r="L56" i="69" s="1"/>
  <c r="L57" i="69" s="1"/>
  <c r="J22" i="69"/>
  <c r="C13" i="69"/>
  <c r="C15" i="69" s="1"/>
  <c r="C17" i="69" s="1"/>
  <c r="K65" i="89" l="1"/>
  <c r="E66" i="89" s="1"/>
  <c r="E22" i="69"/>
  <c r="K22" i="69" s="1"/>
  <c r="E23" i="69" s="1"/>
  <c r="K23" i="69" s="1"/>
  <c r="E24" i="69" s="1"/>
  <c r="K24" i="69" s="1"/>
  <c r="E25" i="69" s="1"/>
  <c r="K25" i="69" s="1"/>
  <c r="E26" i="69" s="1"/>
  <c r="K26" i="69" s="1"/>
  <c r="E27" i="69" s="1"/>
  <c r="K27" i="69" s="1"/>
  <c r="E28" i="69" s="1"/>
  <c r="K28" i="69" s="1"/>
  <c r="E29" i="69" s="1"/>
  <c r="K29" i="69" s="1"/>
  <c r="E30" i="69" s="1"/>
  <c r="K30" i="69" s="1"/>
  <c r="E31" i="69" s="1"/>
  <c r="K31" i="69" s="1"/>
  <c r="E32" i="69" s="1"/>
  <c r="K32" i="69" s="1"/>
  <c r="E33" i="69" s="1"/>
  <c r="K33" i="69" s="1"/>
  <c r="E34" i="69" s="1"/>
  <c r="K34" i="69" s="1"/>
  <c r="E35" i="69" s="1"/>
  <c r="K35" i="69" s="1"/>
  <c r="E36" i="69" s="1"/>
  <c r="K36" i="69" s="1"/>
  <c r="E37" i="69" s="1"/>
  <c r="K37" i="69" s="1"/>
  <c r="E38" i="69" s="1"/>
  <c r="K38" i="69" s="1"/>
  <c r="E39" i="69" s="1"/>
  <c r="K39" i="69" s="1"/>
  <c r="E40" i="69" s="1"/>
  <c r="K40" i="69" s="1"/>
  <c r="E41" i="69" s="1"/>
  <c r="K41" i="69" s="1"/>
  <c r="E42" i="69" s="1"/>
  <c r="K42" i="69" s="1"/>
  <c r="E43" i="69" s="1"/>
  <c r="K43" i="69" s="1"/>
  <c r="E44" i="69" s="1"/>
  <c r="K44" i="69" s="1"/>
  <c r="E45" i="69" s="1"/>
  <c r="K45" i="69" s="1"/>
  <c r="E46" i="69" s="1"/>
  <c r="K46" i="69" s="1"/>
  <c r="E47" i="69" s="1"/>
  <c r="K47" i="69" s="1"/>
  <c r="E48" i="69" s="1"/>
  <c r="K48" i="69" s="1"/>
  <c r="E49" i="69" s="1"/>
  <c r="K49" i="69" s="1"/>
  <c r="E50" i="69" s="1"/>
  <c r="K50" i="69" s="1"/>
  <c r="E51" i="69" s="1"/>
  <c r="K51" i="69" s="1"/>
  <c r="E52" i="69" s="1"/>
  <c r="K52" i="69" s="1"/>
  <c r="E53" i="69" s="1"/>
  <c r="K53" i="69" s="1"/>
  <c r="E54" i="69" s="1"/>
  <c r="K54" i="69" s="1"/>
  <c r="E55" i="69" s="1"/>
  <c r="K55" i="69" s="1"/>
  <c r="E56" i="69" s="1"/>
  <c r="K56" i="69" s="1"/>
  <c r="E57" i="69" s="1"/>
  <c r="K57" i="69" s="1"/>
  <c r="D18" i="69"/>
  <c r="F62" i="69"/>
  <c r="F64" i="69" s="1"/>
  <c r="K66" i="89" l="1"/>
  <c r="E67" i="89" s="1"/>
  <c r="K67" i="89" l="1"/>
  <c r="E68" i="89" s="1"/>
  <c r="D23" i="68" a="1"/>
  <c r="D23" i="68" s="1"/>
  <c r="K68" i="89" l="1"/>
  <c r="E69" i="89" s="1"/>
  <c r="K69" i="89" s="1"/>
  <c r="D42" i="68"/>
  <c r="D34" i="68"/>
  <c r="D26" i="68"/>
  <c r="D41" i="68"/>
  <c r="D37" i="68"/>
  <c r="D25" i="68"/>
  <c r="D44" i="68"/>
  <c r="D40" i="68"/>
  <c r="D36" i="68"/>
  <c r="D32" i="68"/>
  <c r="D28" i="68"/>
  <c r="D24" i="68"/>
  <c r="D46" i="68"/>
  <c r="D38" i="68"/>
  <c r="D30" i="68"/>
  <c r="D45" i="68"/>
  <c r="D33" i="68"/>
  <c r="D29" i="68"/>
  <c r="D43" i="68"/>
  <c r="D39" i="68"/>
  <c r="D35" i="68"/>
  <c r="D31" i="68"/>
  <c r="D27" i="68"/>
  <c r="K29" i="68" l="1"/>
  <c r="K30" i="68"/>
  <c r="K31" i="68"/>
  <c r="K32" i="68"/>
  <c r="K33" i="68"/>
  <c r="K34" i="68"/>
  <c r="K35" i="68"/>
  <c r="K36" i="68"/>
  <c r="K37" i="68"/>
  <c r="K38" i="68"/>
  <c r="K39" i="68"/>
  <c r="K40" i="68"/>
  <c r="K41" i="68"/>
  <c r="J47" i="68"/>
  <c r="J49" i="68" s="1"/>
  <c r="I47" i="68"/>
  <c r="I49" i="68" s="1"/>
  <c r="H47" i="68"/>
  <c r="H49" i="68" s="1"/>
  <c r="G47" i="68"/>
  <c r="G49" i="68" s="1"/>
  <c r="F47" i="68"/>
  <c r="F49" i="68" s="1"/>
  <c r="K46" i="68"/>
  <c r="K45" i="68"/>
  <c r="K44" i="68"/>
  <c r="K43" i="68"/>
  <c r="K42" i="68"/>
  <c r="K28" i="68"/>
  <c r="K27" i="68"/>
  <c r="K26" i="68"/>
  <c r="K25" i="68"/>
  <c r="K24" i="68"/>
  <c r="M23" i="68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M34" i="68" s="1"/>
  <c r="M35" i="68" s="1"/>
  <c r="M36" i="68" s="1"/>
  <c r="M37" i="68" s="1"/>
  <c r="M38" i="68" s="1"/>
  <c r="M39" i="68" s="1"/>
  <c r="M40" i="68" s="1"/>
  <c r="M41" i="68" s="1"/>
  <c r="K23" i="68"/>
  <c r="C15" i="68"/>
  <c r="C17" i="68" s="1"/>
  <c r="C19" i="68" s="1"/>
  <c r="F19" i="68" s="1"/>
  <c r="M42" i="68" l="1"/>
  <c r="M43" i="68" s="1"/>
  <c r="M44" i="68" s="1"/>
  <c r="M45" i="68" s="1"/>
  <c r="M46" i="68" s="1"/>
  <c r="E23" i="68"/>
  <c r="L23" i="68" s="1"/>
  <c r="E24" i="68" s="1"/>
  <c r="L24" i="68" s="1"/>
  <c r="E25" i="68" s="1"/>
  <c r="L25" i="68" s="1"/>
  <c r="E26" i="68" s="1"/>
  <c r="L26" i="68" s="1"/>
  <c r="E27" i="68" s="1"/>
  <c r="L27" i="68" s="1"/>
  <c r="E28" i="68" s="1"/>
  <c r="L28" i="68" s="1"/>
  <c r="E29" i="68" s="1"/>
  <c r="L29" i="68" s="1"/>
  <c r="E30" i="68" s="1"/>
  <c r="L30" i="68" s="1"/>
  <c r="E31" i="68" s="1"/>
  <c r="L31" i="68" s="1"/>
  <c r="E32" i="68" s="1"/>
  <c r="L32" i="68" s="1"/>
  <c r="E33" i="68" s="1"/>
  <c r="L33" i="68" s="1"/>
  <c r="E34" i="68" s="1"/>
  <c r="L34" i="68" s="1"/>
  <c r="E35" i="68" s="1"/>
  <c r="L35" i="68" s="1"/>
  <c r="E36" i="68" s="1"/>
  <c r="L36" i="68" s="1"/>
  <c r="E37" i="68" s="1"/>
  <c r="L37" i="68" s="1"/>
  <c r="E38" i="68" s="1"/>
  <c r="L38" i="68" s="1"/>
  <c r="E39" i="68" s="1"/>
  <c r="L39" i="68" s="1"/>
  <c r="E40" i="68" s="1"/>
  <c r="L40" i="68" s="1"/>
  <c r="E41" i="68" s="1"/>
  <c r="L41" i="68" s="1"/>
  <c r="F51" i="68"/>
  <c r="F53" i="68" s="1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1" i="67"/>
  <c r="K24" i="67"/>
  <c r="G42" i="67"/>
  <c r="G44" i="67" s="1"/>
  <c r="E42" i="68" l="1"/>
  <c r="L42" i="68" s="1"/>
  <c r="K23" i="65"/>
  <c r="K24" i="65"/>
  <c r="K25" i="65"/>
  <c r="K26" i="65"/>
  <c r="K27" i="65"/>
  <c r="K28" i="65"/>
  <c r="K29" i="65"/>
  <c r="K30" i="65"/>
  <c r="K31" i="65"/>
  <c r="K32" i="65"/>
  <c r="K33" i="65"/>
  <c r="K34" i="65"/>
  <c r="K35" i="65"/>
  <c r="K36" i="65"/>
  <c r="K37" i="65"/>
  <c r="K38" i="65"/>
  <c r="K39" i="65"/>
  <c r="K40" i="65"/>
  <c r="K41" i="65"/>
  <c r="K42" i="65"/>
  <c r="K43" i="65"/>
  <c r="K44" i="65"/>
  <c r="K45" i="65"/>
  <c r="K46" i="65"/>
  <c r="K47" i="65"/>
  <c r="K48" i="65"/>
  <c r="K49" i="65"/>
  <c r="K50" i="65"/>
  <c r="K51" i="65"/>
  <c r="K52" i="65"/>
  <c r="K53" i="65"/>
  <c r="K54" i="65"/>
  <c r="K55" i="65"/>
  <c r="K56" i="65"/>
  <c r="K57" i="65"/>
  <c r="K22" i="65"/>
  <c r="G58" i="65"/>
  <c r="G60" i="65" s="1"/>
  <c r="E43" i="68" l="1"/>
  <c r="L43" i="68" s="1"/>
  <c r="G58" i="64"/>
  <c r="G60" i="64" s="1"/>
  <c r="K23" i="64"/>
  <c r="K24" i="64"/>
  <c r="K25" i="64"/>
  <c r="K26" i="64"/>
  <c r="K27" i="64"/>
  <c r="K28" i="64"/>
  <c r="K29" i="64"/>
  <c r="K30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K51" i="64"/>
  <c r="K52" i="64"/>
  <c r="K53" i="64"/>
  <c r="K54" i="64"/>
  <c r="K55" i="64"/>
  <c r="K56" i="64"/>
  <c r="K57" i="64"/>
  <c r="K22" i="64"/>
  <c r="E44" i="68" l="1"/>
  <c r="L44" i="68" s="1"/>
  <c r="G42" i="63"/>
  <c r="G44" i="63" s="1"/>
  <c r="K25" i="63"/>
  <c r="K26" i="63"/>
  <c r="K27" i="63"/>
  <c r="K28" i="63"/>
  <c r="K29" i="63"/>
  <c r="K30" i="63"/>
  <c r="K31" i="63"/>
  <c r="K32" i="63"/>
  <c r="K33" i="63"/>
  <c r="K34" i="63"/>
  <c r="K35" i="63"/>
  <c r="K36" i="63"/>
  <c r="K37" i="63"/>
  <c r="K38" i="63"/>
  <c r="K39" i="63"/>
  <c r="K40" i="63"/>
  <c r="K41" i="63"/>
  <c r="K24" i="63"/>
  <c r="G42" i="62"/>
  <c r="G44" i="62" s="1"/>
  <c r="K26" i="62"/>
  <c r="K27" i="62"/>
  <c r="K28" i="62"/>
  <c r="K29" i="62"/>
  <c r="K30" i="62"/>
  <c r="K31" i="62"/>
  <c r="K32" i="62"/>
  <c r="K33" i="62"/>
  <c r="K34" i="62"/>
  <c r="K35" i="62"/>
  <c r="K36" i="62"/>
  <c r="K37" i="62"/>
  <c r="K38" i="62"/>
  <c r="K39" i="62"/>
  <c r="K40" i="62"/>
  <c r="K41" i="62"/>
  <c r="K25" i="62"/>
  <c r="K24" i="62"/>
  <c r="E45" i="68" l="1"/>
  <c r="L45" i="68" s="1"/>
  <c r="E46" i="68" l="1"/>
  <c r="L46" i="68" s="1"/>
  <c r="D24" i="67" a="1"/>
  <c r="D25" i="67" s="1"/>
  <c r="J42" i="67"/>
  <c r="J44" i="67" s="1"/>
  <c r="I42" i="67"/>
  <c r="I44" i="67" s="1"/>
  <c r="H42" i="67"/>
  <c r="H44" i="67" s="1"/>
  <c r="F42" i="67"/>
  <c r="F44" i="67" s="1"/>
  <c r="M24" i="67"/>
  <c r="M25" i="67" s="1"/>
  <c r="M26" i="67" s="1"/>
  <c r="M27" i="67" s="1"/>
  <c r="M28" i="67" s="1"/>
  <c r="M29" i="67" s="1"/>
  <c r="M30" i="67" s="1"/>
  <c r="M31" i="67" s="1"/>
  <c r="M32" i="67" s="1"/>
  <c r="M33" i="67" s="1"/>
  <c r="M34" i="67" s="1"/>
  <c r="M35" i="67" s="1"/>
  <c r="M36" i="67" s="1"/>
  <c r="M37" i="67" s="1"/>
  <c r="M38" i="67" s="1"/>
  <c r="M39" i="67" s="1"/>
  <c r="M40" i="67" s="1"/>
  <c r="M41" i="67" s="1"/>
  <c r="C15" i="67"/>
  <c r="C17" i="67" s="1"/>
  <c r="C19" i="67" s="1"/>
  <c r="D40" i="67" l="1"/>
  <c r="D36" i="67"/>
  <c r="D32" i="67"/>
  <c r="D28" i="67"/>
  <c r="D24" i="67"/>
  <c r="D39" i="67"/>
  <c r="D35" i="67"/>
  <c r="D31" i="67"/>
  <c r="D27" i="67"/>
  <c r="D38" i="67"/>
  <c r="D34" i="67"/>
  <c r="D30" i="67"/>
  <c r="D26" i="67"/>
  <c r="D41" i="67"/>
  <c r="D37" i="67"/>
  <c r="D33" i="67"/>
  <c r="D29" i="67"/>
  <c r="F46" i="67"/>
  <c r="F48" i="67" s="1"/>
  <c r="E24" i="67"/>
  <c r="D20" i="67"/>
  <c r="D20" i="66" a="1"/>
  <c r="D20" i="66" s="1"/>
  <c r="L24" i="67" l="1"/>
  <c r="E25" i="67" s="1"/>
  <c r="D31" i="66"/>
  <c r="D27" i="66"/>
  <c r="D23" i="66"/>
  <c r="D30" i="66"/>
  <c r="D26" i="66"/>
  <c r="D22" i="66"/>
  <c r="D29" i="66"/>
  <c r="D25" i="66"/>
  <c r="D21" i="66"/>
  <c r="D28" i="66"/>
  <c r="D24" i="66"/>
  <c r="L25" i="67" l="1"/>
  <c r="E26" i="67" s="1"/>
  <c r="L26" i="67" s="1"/>
  <c r="E27" i="67" s="1"/>
  <c r="L27" i="67" s="1"/>
  <c r="E28" i="67" s="1"/>
  <c r="I20" i="66"/>
  <c r="I21" i="66"/>
  <c r="L28" i="67" l="1"/>
  <c r="E29" i="67" s="1"/>
  <c r="H32" i="66"/>
  <c r="H34" i="66" s="1"/>
  <c r="K32" i="66"/>
  <c r="K34" i="66" s="1"/>
  <c r="G32" i="66"/>
  <c r="F32" i="66"/>
  <c r="I31" i="66"/>
  <c r="I30" i="66"/>
  <c r="I29" i="66"/>
  <c r="I28" i="66"/>
  <c r="I27" i="66"/>
  <c r="I26" i="66"/>
  <c r="I25" i="66"/>
  <c r="I24" i="66"/>
  <c r="I23" i="66"/>
  <c r="I22" i="66"/>
  <c r="L20" i="66"/>
  <c r="L21" i="66" s="1"/>
  <c r="L22" i="66" s="1"/>
  <c r="L23" i="66" s="1"/>
  <c r="L24" i="66" s="1"/>
  <c r="L25" i="66" s="1"/>
  <c r="L26" i="66" s="1"/>
  <c r="L27" i="66" s="1"/>
  <c r="L28" i="66" s="1"/>
  <c r="L29" i="66" s="1"/>
  <c r="L30" i="66" s="1"/>
  <c r="L31" i="66" s="1"/>
  <c r="C13" i="66"/>
  <c r="C15" i="66" s="1"/>
  <c r="L29" i="67" l="1"/>
  <c r="E30" i="67" s="1"/>
  <c r="F34" i="66"/>
  <c r="G34" i="66"/>
  <c r="C17" i="66"/>
  <c r="E17" i="66" s="1"/>
  <c r="E20" i="66"/>
  <c r="L30" i="67" l="1"/>
  <c r="E31" i="67" s="1"/>
  <c r="J20" i="66"/>
  <c r="E21" i="66" s="1"/>
  <c r="J21" i="66" s="1"/>
  <c r="E22" i="66" s="1"/>
  <c r="J22" i="66" s="1"/>
  <c r="E23" i="66" s="1"/>
  <c r="F36" i="66"/>
  <c r="F38" i="66" s="1"/>
  <c r="D22" i="65" a="1"/>
  <c r="D22" i="65" s="1"/>
  <c r="J58" i="65"/>
  <c r="J60" i="65" s="1"/>
  <c r="I58" i="65"/>
  <c r="I60" i="65" s="1"/>
  <c r="H58" i="65"/>
  <c r="H60" i="65" s="1"/>
  <c r="F58" i="65"/>
  <c r="F60" i="65" s="1"/>
  <c r="M22" i="65"/>
  <c r="M23" i="65" s="1"/>
  <c r="M24" i="65" s="1"/>
  <c r="M25" i="65" s="1"/>
  <c r="M26" i="65" s="1"/>
  <c r="M27" i="65" s="1"/>
  <c r="M28" i="65" s="1"/>
  <c r="M29" i="65" s="1"/>
  <c r="M30" i="65" s="1"/>
  <c r="M31" i="65" s="1"/>
  <c r="M32" i="65" s="1"/>
  <c r="M33" i="65" s="1"/>
  <c r="M34" i="65" s="1"/>
  <c r="M35" i="65" s="1"/>
  <c r="M36" i="65" s="1"/>
  <c r="M37" i="65" s="1"/>
  <c r="M38" i="65" s="1"/>
  <c r="M39" i="65" s="1"/>
  <c r="M40" i="65" s="1"/>
  <c r="M41" i="65" s="1"/>
  <c r="M42" i="65" s="1"/>
  <c r="M43" i="65" s="1"/>
  <c r="M44" i="65" s="1"/>
  <c r="M45" i="65" s="1"/>
  <c r="M46" i="65" s="1"/>
  <c r="M47" i="65" s="1"/>
  <c r="M48" i="65" s="1"/>
  <c r="M49" i="65" s="1"/>
  <c r="M50" i="65" s="1"/>
  <c r="M51" i="65" s="1"/>
  <c r="M52" i="65" s="1"/>
  <c r="M53" i="65" s="1"/>
  <c r="M54" i="65" s="1"/>
  <c r="M55" i="65" s="1"/>
  <c r="M56" i="65" s="1"/>
  <c r="M57" i="65" s="1"/>
  <c r="C14" i="65"/>
  <c r="C16" i="65" s="1"/>
  <c r="C18" i="65" s="1"/>
  <c r="E22" i="65" s="1"/>
  <c r="L22" i="65" l="1"/>
  <c r="E23" i="65" s="1"/>
  <c r="E18" i="65"/>
  <c r="L31" i="67"/>
  <c r="E32" i="67" s="1"/>
  <c r="J23" i="66"/>
  <c r="E24" i="66" s="1"/>
  <c r="D57" i="65"/>
  <c r="D53" i="65"/>
  <c r="D49" i="65"/>
  <c r="D45" i="65"/>
  <c r="D41" i="65"/>
  <c r="D37" i="65"/>
  <c r="D33" i="65"/>
  <c r="D29" i="65"/>
  <c r="D25" i="65"/>
  <c r="D56" i="65"/>
  <c r="D52" i="65"/>
  <c r="D48" i="65"/>
  <c r="D44" i="65"/>
  <c r="D40" i="65"/>
  <c r="D36" i="65"/>
  <c r="D32" i="65"/>
  <c r="D28" i="65"/>
  <c r="D24" i="65"/>
  <c r="D55" i="65"/>
  <c r="D51" i="65"/>
  <c r="D47" i="65"/>
  <c r="D43" i="65"/>
  <c r="D39" i="65"/>
  <c r="D35" i="65"/>
  <c r="D31" i="65"/>
  <c r="D27" i="65"/>
  <c r="D23" i="65"/>
  <c r="D54" i="65"/>
  <c r="D50" i="65"/>
  <c r="D46" i="65"/>
  <c r="D42" i="65"/>
  <c r="D38" i="65"/>
  <c r="D34" i="65"/>
  <c r="D30" i="65"/>
  <c r="D26" i="65"/>
  <c r="F62" i="65"/>
  <c r="F64" i="65" s="1"/>
  <c r="L23" i="65" l="1"/>
  <c r="E24" i="65" s="1"/>
  <c r="L24" i="65" s="1"/>
  <c r="E25" i="65" s="1"/>
  <c r="L25" i="65" s="1"/>
  <c r="E26" i="65" s="1"/>
  <c r="L32" i="67"/>
  <c r="E33" i="67" s="1"/>
  <c r="J24" i="66"/>
  <c r="E25" i="66" s="1"/>
  <c r="L33" i="67" l="1"/>
  <c r="E34" i="67" s="1"/>
  <c r="L26" i="65"/>
  <c r="E27" i="65" s="1"/>
  <c r="J25" i="66"/>
  <c r="E26" i="66" s="1"/>
  <c r="K58" i="12"/>
  <c r="L34" i="67" l="1"/>
  <c r="E35" i="67" s="1"/>
  <c r="L27" i="65"/>
  <c r="E28" i="65" s="1"/>
  <c r="J26" i="66"/>
  <c r="E27" i="66" s="1"/>
  <c r="L35" i="67" l="1"/>
  <c r="E36" i="67" s="1"/>
  <c r="L28" i="65"/>
  <c r="E29" i="65" s="1"/>
  <c r="J27" i="66"/>
  <c r="E28" i="66" s="1"/>
  <c r="D22" i="64" a="1"/>
  <c r="D22" i="64" s="1"/>
  <c r="L36" i="67" l="1"/>
  <c r="E37" i="67" s="1"/>
  <c r="L29" i="65"/>
  <c r="E30" i="65" s="1"/>
  <c r="J28" i="66"/>
  <c r="E29" i="66" s="1"/>
  <c r="D57" i="64"/>
  <c r="D53" i="64"/>
  <c r="D49" i="64"/>
  <c r="D45" i="64"/>
  <c r="D41" i="64"/>
  <c r="D37" i="64"/>
  <c r="D33" i="64"/>
  <c r="D29" i="64"/>
  <c r="D25" i="64"/>
  <c r="D56" i="64"/>
  <c r="D52" i="64"/>
  <c r="D48" i="64"/>
  <c r="D44" i="64"/>
  <c r="D40" i="64"/>
  <c r="D36" i="64"/>
  <c r="D32" i="64"/>
  <c r="D28" i="64"/>
  <c r="D24" i="64"/>
  <c r="D55" i="64"/>
  <c r="D51" i="64"/>
  <c r="D47" i="64"/>
  <c r="D43" i="64"/>
  <c r="D39" i="64"/>
  <c r="D35" i="64"/>
  <c r="D31" i="64"/>
  <c r="D27" i="64"/>
  <c r="D23" i="64"/>
  <c r="D54" i="64"/>
  <c r="D50" i="64"/>
  <c r="D46" i="64"/>
  <c r="D42" i="64"/>
  <c r="D38" i="64"/>
  <c r="D34" i="64"/>
  <c r="D30" i="64"/>
  <c r="D26" i="64"/>
  <c r="L37" i="67" l="1"/>
  <c r="E38" i="67" s="1"/>
  <c r="L30" i="65"/>
  <c r="E31" i="65" s="1"/>
  <c r="J29" i="66"/>
  <c r="E30" i="66" s="1"/>
  <c r="J58" i="64"/>
  <c r="J60" i="64" s="1"/>
  <c r="I58" i="64"/>
  <c r="I60" i="64" s="1"/>
  <c r="H58" i="64"/>
  <c r="H60" i="64" s="1"/>
  <c r="F58" i="64"/>
  <c r="F60" i="64" s="1"/>
  <c r="M22" i="64"/>
  <c r="M23" i="64" s="1"/>
  <c r="M24" i="64" s="1"/>
  <c r="M25" i="64" s="1"/>
  <c r="M26" i="64" s="1"/>
  <c r="M27" i="64" s="1"/>
  <c r="M28" i="64" s="1"/>
  <c r="M29" i="64" s="1"/>
  <c r="M30" i="64" s="1"/>
  <c r="M31" i="64" s="1"/>
  <c r="M32" i="64" s="1"/>
  <c r="M33" i="64" s="1"/>
  <c r="M34" i="64" s="1"/>
  <c r="M35" i="64" s="1"/>
  <c r="M36" i="64" s="1"/>
  <c r="M37" i="64" s="1"/>
  <c r="M38" i="64" s="1"/>
  <c r="M39" i="64" s="1"/>
  <c r="M40" i="64" s="1"/>
  <c r="M41" i="64" s="1"/>
  <c r="M42" i="64" s="1"/>
  <c r="M43" i="64" s="1"/>
  <c r="M44" i="64" s="1"/>
  <c r="M45" i="64" s="1"/>
  <c r="M46" i="64" s="1"/>
  <c r="M47" i="64" s="1"/>
  <c r="M48" i="64" s="1"/>
  <c r="M49" i="64" s="1"/>
  <c r="M50" i="64" s="1"/>
  <c r="M51" i="64" s="1"/>
  <c r="M52" i="64" s="1"/>
  <c r="M53" i="64" s="1"/>
  <c r="M54" i="64" s="1"/>
  <c r="M55" i="64" s="1"/>
  <c r="M56" i="64" s="1"/>
  <c r="M57" i="64" s="1"/>
  <c r="C14" i="64"/>
  <c r="C16" i="64" s="1"/>
  <c r="C18" i="64" s="1"/>
  <c r="E22" i="64" s="1"/>
  <c r="E18" i="64" l="1"/>
  <c r="L22" i="64"/>
  <c r="E23" i="64" s="1"/>
  <c r="L38" i="67"/>
  <c r="E39" i="67" s="1"/>
  <c r="L31" i="65"/>
  <c r="E32" i="65" s="1"/>
  <c r="J30" i="66"/>
  <c r="E31" i="66" s="1"/>
  <c r="J31" i="66" s="1"/>
  <c r="F62" i="64"/>
  <c r="F64" i="64" s="1"/>
  <c r="L23" i="64" l="1"/>
  <c r="E24" i="64" s="1"/>
  <c r="L24" i="64" s="1"/>
  <c r="E25" i="64" s="1"/>
  <c r="L25" i="64" s="1"/>
  <c r="E26" i="64" s="1"/>
  <c r="L39" i="67"/>
  <c r="E40" i="67" s="1"/>
  <c r="L32" i="65"/>
  <c r="E33" i="65" s="1"/>
  <c r="D24" i="63" a="1"/>
  <c r="D24" i="63" s="1"/>
  <c r="J42" i="63"/>
  <c r="J44" i="63" s="1"/>
  <c r="I42" i="63"/>
  <c r="I44" i="63" s="1"/>
  <c r="H42" i="63"/>
  <c r="H44" i="63" s="1"/>
  <c r="F42" i="63"/>
  <c r="F44" i="63" s="1"/>
  <c r="M24" i="63"/>
  <c r="M25" i="63" s="1"/>
  <c r="M26" i="63" s="1"/>
  <c r="M27" i="63" s="1"/>
  <c r="M28" i="63" s="1"/>
  <c r="M29" i="63" s="1"/>
  <c r="M30" i="63" s="1"/>
  <c r="M31" i="63" s="1"/>
  <c r="M32" i="63" s="1"/>
  <c r="M33" i="63" s="1"/>
  <c r="M34" i="63" s="1"/>
  <c r="M35" i="63" s="1"/>
  <c r="M36" i="63" s="1"/>
  <c r="M37" i="63" s="1"/>
  <c r="M38" i="63" s="1"/>
  <c r="M39" i="63" s="1"/>
  <c r="M40" i="63" s="1"/>
  <c r="M41" i="63" s="1"/>
  <c r="C15" i="63"/>
  <c r="C17" i="63" s="1"/>
  <c r="C19" i="63" s="1"/>
  <c r="D20" i="63" s="1"/>
  <c r="L40" i="67" l="1"/>
  <c r="E41" i="67" s="1"/>
  <c r="L41" i="67" s="1"/>
  <c r="L33" i="65"/>
  <c r="E34" i="65" s="1"/>
  <c r="L26" i="64"/>
  <c r="E27" i="64" s="1"/>
  <c r="D35" i="63"/>
  <c r="D27" i="63"/>
  <c r="D34" i="63"/>
  <c r="D41" i="63"/>
  <c r="D37" i="63"/>
  <c r="D33" i="63"/>
  <c r="D29" i="63"/>
  <c r="D25" i="63"/>
  <c r="D39" i="63"/>
  <c r="D31" i="63"/>
  <c r="D38" i="63"/>
  <c r="D30" i="63"/>
  <c r="D26" i="63"/>
  <c r="D40" i="63"/>
  <c r="D36" i="63"/>
  <c r="D32" i="63"/>
  <c r="D28" i="63"/>
  <c r="F46" i="63"/>
  <c r="F48" i="63" s="1"/>
  <c r="E24" i="63"/>
  <c r="D24" i="62" a="1"/>
  <c r="D24" i="62" s="1"/>
  <c r="L24" i="63" l="1"/>
  <c r="E25" i="63" s="1"/>
  <c r="L34" i="65"/>
  <c r="E35" i="65" s="1"/>
  <c r="L27" i="64"/>
  <c r="E28" i="64" s="1"/>
  <c r="D39" i="62"/>
  <c r="D35" i="62"/>
  <c r="D31" i="62"/>
  <c r="D27" i="62"/>
  <c r="D38" i="62"/>
  <c r="D34" i="62"/>
  <c r="D30" i="62"/>
  <c r="D26" i="62"/>
  <c r="D41" i="62"/>
  <c r="D37" i="62"/>
  <c r="D33" i="62"/>
  <c r="D29" i="62"/>
  <c r="D25" i="62"/>
  <c r="D40" i="62"/>
  <c r="D36" i="62"/>
  <c r="D32" i="62"/>
  <c r="D28" i="62"/>
  <c r="L25" i="63" l="1"/>
  <c r="E26" i="63" s="1"/>
  <c r="L26" i="63" s="1"/>
  <c r="E27" i="63" s="1"/>
  <c r="L27" i="63" s="1"/>
  <c r="E28" i="63" s="1"/>
  <c r="L35" i="65"/>
  <c r="E36" i="65" s="1"/>
  <c r="L28" i="64"/>
  <c r="E29" i="64" s="1"/>
  <c r="J42" i="62"/>
  <c r="J44" i="62" s="1"/>
  <c r="I42" i="62"/>
  <c r="I44" i="62" s="1"/>
  <c r="H42" i="62"/>
  <c r="H44" i="62" s="1"/>
  <c r="F42" i="62"/>
  <c r="F44" i="62" s="1"/>
  <c r="M24" i="62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M36" i="62" s="1"/>
  <c r="M37" i="62" s="1"/>
  <c r="M38" i="62" s="1"/>
  <c r="M39" i="62" s="1"/>
  <c r="M40" i="62" s="1"/>
  <c r="M41" i="62" s="1"/>
  <c r="C15" i="62"/>
  <c r="C17" i="62" s="1"/>
  <c r="C19" i="62" s="1"/>
  <c r="D20" i="62" s="1"/>
  <c r="L36" i="65" l="1"/>
  <c r="E37" i="65" s="1"/>
  <c r="L29" i="64"/>
  <c r="E30" i="64" s="1"/>
  <c r="L28" i="63"/>
  <c r="E29" i="63" s="1"/>
  <c r="F46" i="62"/>
  <c r="F48" i="62" s="1"/>
  <c r="E24" i="62"/>
  <c r="L24" i="62" l="1"/>
  <c r="E25" i="62" s="1"/>
  <c r="L37" i="65"/>
  <c r="E38" i="65" s="1"/>
  <c r="L30" i="64"/>
  <c r="E31" i="64" s="1"/>
  <c r="L29" i="63"/>
  <c r="E30" i="63" s="1"/>
  <c r="D22" i="61" a="1"/>
  <c r="D22" i="61" s="1"/>
  <c r="L25" i="62" l="1"/>
  <c r="E26" i="62" s="1"/>
  <c r="L38" i="65"/>
  <c r="E39" i="65" s="1"/>
  <c r="L31" i="64"/>
  <c r="E32" i="64" s="1"/>
  <c r="L30" i="63"/>
  <c r="E31" i="63" s="1"/>
  <c r="D33" i="61"/>
  <c r="D25" i="61"/>
  <c r="D36" i="61"/>
  <c r="D28" i="61"/>
  <c r="D24" i="61"/>
  <c r="D39" i="61"/>
  <c r="D35" i="61"/>
  <c r="D31" i="61"/>
  <c r="D27" i="61"/>
  <c r="D23" i="61"/>
  <c r="D37" i="61"/>
  <c r="D29" i="61"/>
  <c r="D32" i="61"/>
  <c r="D38" i="61"/>
  <c r="D34" i="61"/>
  <c r="D30" i="61"/>
  <c r="D26" i="61"/>
  <c r="F40" i="61"/>
  <c r="L26" i="62" l="1"/>
  <c r="E27" i="62" s="1"/>
  <c r="L27" i="62" s="1"/>
  <c r="E28" i="62" s="1"/>
  <c r="L28" i="62" s="1"/>
  <c r="E29" i="62" s="1"/>
  <c r="L29" i="62" s="1"/>
  <c r="E30" i="62" s="1"/>
  <c r="L39" i="65"/>
  <c r="E40" i="65" s="1"/>
  <c r="L32" i="64"/>
  <c r="E33" i="64" s="1"/>
  <c r="L31" i="63"/>
  <c r="E32" i="63" s="1"/>
  <c r="I40" i="61"/>
  <c r="I42" i="61" s="1"/>
  <c r="H40" i="61"/>
  <c r="H42" i="61" s="1"/>
  <c r="G40" i="61"/>
  <c r="G42" i="61" s="1"/>
  <c r="F42" i="61"/>
  <c r="J39" i="61"/>
  <c r="J38" i="61"/>
  <c r="J37" i="61"/>
  <c r="J36" i="61"/>
  <c r="J35" i="61"/>
  <c r="J34" i="61"/>
  <c r="J33" i="61"/>
  <c r="J32" i="61"/>
  <c r="J31" i="61"/>
  <c r="J30" i="61"/>
  <c r="J29" i="61"/>
  <c r="J28" i="61"/>
  <c r="J27" i="61"/>
  <c r="J26" i="61"/>
  <c r="J25" i="61"/>
  <c r="J24" i="61"/>
  <c r="J23" i="61"/>
  <c r="L22" i="61"/>
  <c r="L23" i="61" s="1"/>
  <c r="L24" i="61" s="1"/>
  <c r="L25" i="61" s="1"/>
  <c r="L26" i="61" s="1"/>
  <c r="L27" i="61" s="1"/>
  <c r="L28" i="61" s="1"/>
  <c r="L29" i="61" s="1"/>
  <c r="L30" i="61" s="1"/>
  <c r="L31" i="61" s="1"/>
  <c r="L32" i="61" s="1"/>
  <c r="L33" i="61" s="1"/>
  <c r="L34" i="61" s="1"/>
  <c r="L35" i="61" s="1"/>
  <c r="L36" i="61" s="1"/>
  <c r="L37" i="61" s="1"/>
  <c r="L38" i="61" s="1"/>
  <c r="L39" i="61" s="1"/>
  <c r="J22" i="61"/>
  <c r="C14" i="61"/>
  <c r="C16" i="61" s="1"/>
  <c r="C18" i="61" s="1"/>
  <c r="E18" i="61" s="1"/>
  <c r="F44" i="61" l="1"/>
  <c r="F46" i="61" s="1"/>
  <c r="L40" i="65"/>
  <c r="E41" i="65" s="1"/>
  <c r="L33" i="64"/>
  <c r="E34" i="64" s="1"/>
  <c r="L32" i="63"/>
  <c r="E33" i="63" s="1"/>
  <c r="L30" i="62"/>
  <c r="E31" i="62" s="1"/>
  <c r="E22" i="61"/>
  <c r="K22" i="61" s="1"/>
  <c r="E23" i="61" s="1"/>
  <c r="K23" i="61" s="1"/>
  <c r="E24" i="61" s="1"/>
  <c r="K24" i="61" s="1"/>
  <c r="E25" i="61" s="1"/>
  <c r="K25" i="61" s="1"/>
  <c r="E26" i="61" s="1"/>
  <c r="K26" i="61" s="1"/>
  <c r="E27" i="61" s="1"/>
  <c r="K27" i="61" s="1"/>
  <c r="E28" i="61" s="1"/>
  <c r="K28" i="61" s="1"/>
  <c r="E29" i="61" s="1"/>
  <c r="K29" i="61" s="1"/>
  <c r="E30" i="61" s="1"/>
  <c r="K30" i="61" s="1"/>
  <c r="E31" i="61" s="1"/>
  <c r="K31" i="61" s="1"/>
  <c r="E32" i="61" s="1"/>
  <c r="K32" i="61" s="1"/>
  <c r="E33" i="61" s="1"/>
  <c r="K33" i="61" s="1"/>
  <c r="E34" i="61" s="1"/>
  <c r="K34" i="61" s="1"/>
  <c r="E35" i="61" s="1"/>
  <c r="K35" i="61" s="1"/>
  <c r="E36" i="61" s="1"/>
  <c r="K36" i="61" s="1"/>
  <c r="E37" i="61" s="1"/>
  <c r="K37" i="61" s="1"/>
  <c r="E38" i="61" s="1"/>
  <c r="K38" i="61" s="1"/>
  <c r="E39" i="61" s="1"/>
  <c r="K39" i="61" s="1"/>
  <c r="L41" i="65" l="1"/>
  <c r="E42" i="65" s="1"/>
  <c r="L34" i="64"/>
  <c r="E35" i="64" s="1"/>
  <c r="L33" i="63"/>
  <c r="E34" i="63" s="1"/>
  <c r="L31" i="62"/>
  <c r="E32" i="62" s="1"/>
  <c r="G57" i="34"/>
  <c r="H57" i="34"/>
  <c r="F57" i="34"/>
  <c r="G58" i="30"/>
  <c r="H58" i="30"/>
  <c r="F58" i="30"/>
  <c r="G59" i="52"/>
  <c r="H59" i="52"/>
  <c r="I59" i="52"/>
  <c r="F59" i="52"/>
  <c r="G46" i="48"/>
  <c r="H46" i="48"/>
  <c r="I46" i="48"/>
  <c r="F46" i="48"/>
  <c r="G47" i="42"/>
  <c r="H47" i="42"/>
  <c r="F47" i="42"/>
  <c r="G70" i="14"/>
  <c r="H70" i="14"/>
  <c r="F70" i="14"/>
  <c r="F71" i="49"/>
  <c r="G71" i="49"/>
  <c r="H71" i="49"/>
  <c r="I71" i="49"/>
  <c r="G33" i="36"/>
  <c r="H33" i="36"/>
  <c r="F33" i="36"/>
  <c r="G48" i="53"/>
  <c r="H48" i="53"/>
  <c r="I48" i="53"/>
  <c r="F48" i="53"/>
  <c r="F33" i="32"/>
  <c r="G70" i="11"/>
  <c r="H70" i="11"/>
  <c r="F70" i="11"/>
  <c r="G36" i="50"/>
  <c r="H36" i="50"/>
  <c r="I36" i="50"/>
  <c r="F36" i="50"/>
  <c r="G47" i="55"/>
  <c r="H47" i="55"/>
  <c r="I47" i="55"/>
  <c r="F47" i="55"/>
  <c r="G60" i="58"/>
  <c r="H60" i="58"/>
  <c r="I60" i="58"/>
  <c r="F60" i="58"/>
  <c r="G35" i="51"/>
  <c r="H35" i="51"/>
  <c r="I35" i="51"/>
  <c r="F35" i="51"/>
  <c r="X33" i="28"/>
  <c r="Y33" i="28"/>
  <c r="Z33" i="28"/>
  <c r="L42" i="65" l="1"/>
  <c r="E43" i="65" s="1"/>
  <c r="L35" i="64"/>
  <c r="E36" i="64" s="1"/>
  <c r="L34" i="63"/>
  <c r="E35" i="63" s="1"/>
  <c r="L32" i="62"/>
  <c r="E33" i="62" s="1"/>
  <c r="F57" i="45"/>
  <c r="F57" i="23"/>
  <c r="G95" i="54"/>
  <c r="H95" i="54"/>
  <c r="I95" i="54"/>
  <c r="F95" i="54"/>
  <c r="L43" i="65" l="1"/>
  <c r="E44" i="65" s="1"/>
  <c r="L36" i="64"/>
  <c r="E37" i="64" s="1"/>
  <c r="L35" i="63"/>
  <c r="E36" i="63" s="1"/>
  <c r="L33" i="62"/>
  <c r="E34" i="62" s="1"/>
  <c r="F41" i="41"/>
  <c r="D17" i="20" a="1"/>
  <c r="D17" i="20" s="1"/>
  <c r="D21" i="19" a="1"/>
  <c r="D36" i="19" s="1"/>
  <c r="D21" i="17" a="1"/>
  <c r="E18" i="16" a="1"/>
  <c r="E33" i="16" s="1"/>
  <c r="E19" i="15" a="1"/>
  <c r="E27" i="15" s="1"/>
  <c r="D21" i="13" a="1"/>
  <c r="D21" i="12" a="1"/>
  <c r="D49" i="12" s="1"/>
  <c r="D21" i="10" a="1"/>
  <c r="D28" i="10" s="1"/>
  <c r="D18" i="9" a="1"/>
  <c r="D18" i="9" s="1"/>
  <c r="D19" i="7" a="1"/>
  <c r="D20" i="7" s="1"/>
  <c r="D21" i="6" a="1"/>
  <c r="D26" i="6" s="1"/>
  <c r="D19" i="5" a="1"/>
  <c r="D26" i="5" s="1"/>
  <c r="D21" i="4" a="1"/>
  <c r="D46" i="4" s="1"/>
  <c r="D21" i="2" a="1"/>
  <c r="D24" i="2" s="1"/>
  <c r="D22" i="52" a="1"/>
  <c r="D26" i="52" s="1"/>
  <c r="D20" i="56" a="1"/>
  <c r="D24" i="47" a="1"/>
  <c r="D24" i="47" s="1"/>
  <c r="D21" i="48" a="1"/>
  <c r="D24" i="48" s="1"/>
  <c r="D22" i="49" a="1"/>
  <c r="D37" i="49" s="1"/>
  <c r="D23" i="53" a="1"/>
  <c r="D24" i="60" a="1"/>
  <c r="D24" i="60" s="1"/>
  <c r="D23" i="50" a="1"/>
  <c r="D22" i="55" a="1"/>
  <c r="D42" i="55" s="1"/>
  <c r="D23" i="58" a="1"/>
  <c r="D34" i="58" s="1"/>
  <c r="D22" i="51" a="1"/>
  <c r="D26" i="51" s="1"/>
  <c r="D23" i="57" a="1"/>
  <c r="D32" i="57" s="1"/>
  <c r="D20" i="45" a="1"/>
  <c r="D45" i="45" s="1"/>
  <c r="D22" i="54" a="1"/>
  <c r="D25" i="54" s="1"/>
  <c r="D27" i="46" a="1"/>
  <c r="D67" i="46" s="1"/>
  <c r="D25" i="22" a="1"/>
  <c r="D32" i="22" s="1"/>
  <c r="D23" i="59" a="1"/>
  <c r="D93" i="59" s="1"/>
  <c r="D20" i="34" a="1"/>
  <c r="D34" i="34" s="1"/>
  <c r="D21" i="30" a="1"/>
  <c r="D24" i="30" s="1"/>
  <c r="D21" i="40" a="1"/>
  <c r="D32" i="40" s="1"/>
  <c r="D23" i="26" a="1"/>
  <c r="D20" i="33" a="1"/>
  <c r="D21" i="33" s="1"/>
  <c r="D21" i="21" a="1"/>
  <c r="D24" i="21" s="1"/>
  <c r="D22" i="42" a="1"/>
  <c r="D23" i="42" s="1"/>
  <c r="D21" i="14" a="1"/>
  <c r="D20" i="39" a="1"/>
  <c r="D20" i="36" a="1"/>
  <c r="D21" i="24" a="1"/>
  <c r="D22" i="24" s="1"/>
  <c r="D20" i="44" a="1"/>
  <c r="D24" i="44" s="1"/>
  <c r="D20" i="32" a="1"/>
  <c r="D21" i="32" s="1"/>
  <c r="D21" i="11" a="1"/>
  <c r="D28" i="11" s="1"/>
  <c r="D20" i="8" a="1"/>
  <c r="V20" i="28" a="1"/>
  <c r="D21" i="28" a="1"/>
  <c r="D21" i="28" s="1"/>
  <c r="D20" i="37" a="1"/>
  <c r="D23" i="37" s="1"/>
  <c r="D20" i="23" a="1"/>
  <c r="D41" i="23" s="1"/>
  <c r="D19" i="3" a="1"/>
  <c r="D21" i="3" s="1"/>
  <c r="D21" i="31" a="1"/>
  <c r="D21" i="31" s="1"/>
  <c r="D17" i="27" a="1"/>
  <c r="D19" i="27" s="1"/>
  <c r="D20" i="41" a="1"/>
  <c r="D32" i="41" s="1"/>
  <c r="D21" i="25" a="1"/>
  <c r="D28" i="25" s="1"/>
  <c r="D20" i="43" a="1"/>
  <c r="D22" i="43" s="1"/>
  <c r="I200" i="22"/>
  <c r="G200" i="22"/>
  <c r="H200" i="22"/>
  <c r="F200" i="22"/>
  <c r="L44" i="65" l="1"/>
  <c r="E45" i="65" s="1"/>
  <c r="L37" i="64"/>
  <c r="E38" i="64" s="1"/>
  <c r="L36" i="63"/>
  <c r="E37" i="63" s="1"/>
  <c r="L34" i="62"/>
  <c r="E35" i="62" s="1"/>
  <c r="D41" i="12"/>
  <c r="D24" i="27"/>
  <c r="D37" i="9"/>
  <c r="D50" i="52"/>
  <c r="D30" i="30"/>
  <c r="D34" i="52"/>
  <c r="D33" i="9"/>
  <c r="D26" i="3"/>
  <c r="D36" i="28"/>
  <c r="D40" i="11"/>
  <c r="D65" i="9"/>
  <c r="E41" i="15"/>
  <c r="D20" i="23"/>
  <c r="D36" i="11"/>
  <c r="D42" i="42"/>
  <c r="D48" i="57"/>
  <c r="D33" i="60"/>
  <c r="D53" i="9"/>
  <c r="D25" i="9"/>
  <c r="E33" i="15"/>
  <c r="D26" i="42"/>
  <c r="D40" i="54"/>
  <c r="D27" i="57"/>
  <c r="D32" i="60"/>
  <c r="D41" i="9"/>
  <c r="D21" i="9"/>
  <c r="E25" i="15"/>
  <c r="D27" i="60"/>
  <c r="D25" i="48"/>
  <c r="D50" i="4"/>
  <c r="E19" i="15"/>
  <c r="D34" i="12"/>
  <c r="D81" i="54"/>
  <c r="D36" i="48"/>
  <c r="D29" i="12"/>
  <c r="E46" i="15"/>
  <c r="D36" i="25"/>
  <c r="D29" i="23"/>
  <c r="D52" i="28"/>
  <c r="D56" i="54"/>
  <c r="D54" i="57"/>
  <c r="D34" i="48"/>
  <c r="D31" i="2"/>
  <c r="D42" i="5"/>
  <c r="D26" i="12"/>
  <c r="D49" i="24"/>
  <c r="D51" i="3"/>
  <c r="D41" i="24"/>
  <c r="D31" i="42"/>
  <c r="D49" i="34"/>
  <c r="D46" i="7"/>
  <c r="D36" i="12"/>
  <c r="D21" i="12"/>
  <c r="D48" i="20"/>
  <c r="D39" i="42"/>
  <c r="D46" i="3"/>
  <c r="D50" i="23"/>
  <c r="D62" i="24"/>
  <c r="D30" i="24"/>
  <c r="D20" i="41"/>
  <c r="D29" i="3"/>
  <c r="D52" i="24"/>
  <c r="D28" i="24"/>
  <c r="D29" i="42"/>
  <c r="D25" i="33"/>
  <c r="D45" i="30"/>
  <c r="D43" i="57"/>
  <c r="D44" i="48"/>
  <c r="D29" i="48"/>
  <c r="D50" i="6"/>
  <c r="D36" i="7"/>
  <c r="D40" i="20"/>
  <c r="D53" i="58"/>
  <c r="D40" i="48"/>
  <c r="D28" i="48"/>
  <c r="D46" i="2"/>
  <c r="D34" i="6"/>
  <c r="D26" i="7"/>
  <c r="D49" i="9"/>
  <c r="D48" i="12"/>
  <c r="D64" i="11"/>
  <c r="D76" i="54"/>
  <c r="D36" i="54"/>
  <c r="D45" i="58"/>
  <c r="D45" i="52"/>
  <c r="D30" i="52"/>
  <c r="D56" i="2"/>
  <c r="D42" i="2"/>
  <c r="D30" i="2"/>
  <c r="D44" i="6"/>
  <c r="D30" i="6"/>
  <c r="D53" i="7"/>
  <c r="D42" i="7"/>
  <c r="D34" i="7"/>
  <c r="D25" i="7"/>
  <c r="D56" i="12"/>
  <c r="D46" i="12"/>
  <c r="D40" i="12"/>
  <c r="D32" i="12"/>
  <c r="D25" i="12"/>
  <c r="D47" i="19"/>
  <c r="D44" i="40"/>
  <c r="D41" i="40"/>
  <c r="D56" i="30"/>
  <c r="D41" i="30"/>
  <c r="D29" i="30"/>
  <c r="D38" i="3"/>
  <c r="D33" i="40"/>
  <c r="D50" i="30"/>
  <c r="D38" i="30"/>
  <c r="D28" i="30"/>
  <c r="D37" i="3"/>
  <c r="D56" i="11"/>
  <c r="D31" i="32"/>
  <c r="D60" i="24"/>
  <c r="D38" i="24"/>
  <c r="D24" i="40"/>
  <c r="D49" i="30"/>
  <c r="D36" i="30"/>
  <c r="D22" i="30"/>
  <c r="D43" i="46"/>
  <c r="D60" i="54"/>
  <c r="D41" i="48"/>
  <c r="D33" i="48"/>
  <c r="D22" i="48"/>
  <c r="D54" i="52"/>
  <c r="D42" i="52"/>
  <c r="D29" i="52"/>
  <c r="D51" i="2"/>
  <c r="D38" i="2"/>
  <c r="D27" i="2"/>
  <c r="D38" i="4"/>
  <c r="D54" i="6"/>
  <c r="D42" i="6"/>
  <c r="D28" i="6"/>
  <c r="D50" i="7"/>
  <c r="D41" i="7"/>
  <c r="D32" i="7"/>
  <c r="D21" i="7"/>
  <c r="D61" i="9"/>
  <c r="D45" i="9"/>
  <c r="D29" i="9"/>
  <c r="D68" i="10"/>
  <c r="D54" i="12"/>
  <c r="D45" i="12"/>
  <c r="D37" i="12"/>
  <c r="D30" i="12"/>
  <c r="D24" i="12"/>
  <c r="E49" i="15"/>
  <c r="E30" i="15"/>
  <c r="E53" i="16"/>
  <c r="D32" i="19"/>
  <c r="D24" i="20"/>
  <c r="D69" i="59"/>
  <c r="D53" i="52"/>
  <c r="D38" i="52"/>
  <c r="D22" i="52"/>
  <c r="D48" i="2"/>
  <c r="D36" i="2"/>
  <c r="D22" i="2"/>
  <c r="D52" i="6"/>
  <c r="D38" i="6"/>
  <c r="D22" i="6"/>
  <c r="D48" i="7"/>
  <c r="D40" i="7"/>
  <c r="D29" i="7"/>
  <c r="D57" i="9"/>
  <c r="D52" i="12"/>
  <c r="D42" i="12"/>
  <c r="D44" i="8"/>
  <c r="D23" i="8"/>
  <c r="D28" i="8"/>
  <c r="D33" i="8"/>
  <c r="D39" i="8"/>
  <c r="D45" i="8"/>
  <c r="D51" i="8"/>
  <c r="D20" i="8"/>
  <c r="D25" i="8"/>
  <c r="D27" i="39"/>
  <c r="D48" i="39"/>
  <c r="D35" i="39"/>
  <c r="D25" i="34"/>
  <c r="D33" i="34"/>
  <c r="D39" i="34"/>
  <c r="D46" i="34"/>
  <c r="D54" i="34"/>
  <c r="D22" i="34"/>
  <c r="D29" i="34"/>
  <c r="D35" i="34"/>
  <c r="D43" i="34"/>
  <c r="D50" i="34"/>
  <c r="D24" i="17"/>
  <c r="D32" i="17"/>
  <c r="D45" i="3"/>
  <c r="D34" i="3"/>
  <c r="D22" i="3"/>
  <c r="D25" i="23"/>
  <c r="D30" i="23"/>
  <c r="D51" i="23"/>
  <c r="D50" i="8"/>
  <c r="D41" i="8"/>
  <c r="D35" i="8"/>
  <c r="D27" i="8"/>
  <c r="D67" i="24"/>
  <c r="D57" i="24"/>
  <c r="D46" i="24"/>
  <c r="D36" i="24"/>
  <c r="D25" i="24"/>
  <c r="D51" i="39"/>
  <c r="D37" i="42"/>
  <c r="D45" i="34"/>
  <c r="D30" i="34"/>
  <c r="D24" i="54"/>
  <c r="D30" i="54"/>
  <c r="D37" i="54"/>
  <c r="D48" i="54"/>
  <c r="D57" i="54"/>
  <c r="D68" i="54"/>
  <c r="D80" i="54"/>
  <c r="D89" i="54"/>
  <c r="D26" i="54"/>
  <c r="D34" i="54"/>
  <c r="D41" i="54"/>
  <c r="D52" i="54"/>
  <c r="D64" i="54"/>
  <c r="D73" i="54"/>
  <c r="D84" i="54"/>
  <c r="D26" i="55"/>
  <c r="D45" i="55"/>
  <c r="D29" i="55"/>
  <c r="D37" i="55"/>
  <c r="D42" i="3"/>
  <c r="D30" i="3"/>
  <c r="D39" i="23"/>
  <c r="V26" i="28"/>
  <c r="V28" i="28"/>
  <c r="D49" i="8"/>
  <c r="D40" i="8"/>
  <c r="D32" i="8"/>
  <c r="D24" i="8"/>
  <c r="D65" i="24"/>
  <c r="D54" i="24"/>
  <c r="D44" i="24"/>
  <c r="D33" i="24"/>
  <c r="D43" i="39"/>
  <c r="D45" i="42"/>
  <c r="D34" i="42"/>
  <c r="D55" i="34"/>
  <c r="D41" i="34"/>
  <c r="D27" i="34"/>
  <c r="D92" i="54"/>
  <c r="D72" i="54"/>
  <c r="D49" i="54"/>
  <c r="D32" i="54"/>
  <c r="D23" i="57"/>
  <c r="D28" i="57"/>
  <c r="D40" i="57"/>
  <c r="D51" i="57"/>
  <c r="D26" i="57"/>
  <c r="D35" i="57"/>
  <c r="D46" i="57"/>
  <c r="D56" i="57"/>
  <c r="D23" i="50"/>
  <c r="D31" i="50"/>
  <c r="D32" i="50"/>
  <c r="D54" i="8"/>
  <c r="D43" i="8"/>
  <c r="D36" i="8"/>
  <c r="D29" i="8"/>
  <c r="D25" i="3"/>
  <c r="D33" i="3"/>
  <c r="D41" i="3"/>
  <c r="D50" i="3"/>
  <c r="D55" i="8"/>
  <c r="D46" i="8"/>
  <c r="D37" i="8"/>
  <c r="D31" i="8"/>
  <c r="D21" i="8"/>
  <c r="D21" i="24"/>
  <c r="D26" i="24"/>
  <c r="D32" i="24"/>
  <c r="D37" i="24"/>
  <c r="D42" i="24"/>
  <c r="D48" i="24"/>
  <c r="D53" i="24"/>
  <c r="D58" i="24"/>
  <c r="D64" i="24"/>
  <c r="D68" i="24"/>
  <c r="D24" i="24"/>
  <c r="D29" i="24"/>
  <c r="D34" i="24"/>
  <c r="D40" i="24"/>
  <c r="D45" i="24"/>
  <c r="D50" i="24"/>
  <c r="D56" i="24"/>
  <c r="D61" i="24"/>
  <c r="D66" i="24"/>
  <c r="D32" i="39"/>
  <c r="D22" i="42"/>
  <c r="D27" i="42"/>
  <c r="D33" i="42"/>
  <c r="D38" i="42"/>
  <c r="D43" i="42"/>
  <c r="D25" i="42"/>
  <c r="D30" i="42"/>
  <c r="D35" i="42"/>
  <c r="D41" i="42"/>
  <c r="D22" i="33"/>
  <c r="D24" i="33"/>
  <c r="D20" i="33"/>
  <c r="D51" i="34"/>
  <c r="D38" i="34"/>
  <c r="D23" i="34"/>
  <c r="D88" i="54"/>
  <c r="D65" i="54"/>
  <c r="D44" i="54"/>
  <c r="D29" i="54"/>
  <c r="D34" i="45"/>
  <c r="D55" i="45"/>
  <c r="D38" i="57"/>
  <c r="D29" i="58"/>
  <c r="D38" i="58"/>
  <c r="D30" i="58"/>
  <c r="D50" i="58"/>
  <c r="D60" i="9"/>
  <c r="D52" i="9"/>
  <c r="D44" i="9"/>
  <c r="D36" i="9"/>
  <c r="D28" i="9"/>
  <c r="D20" i="9"/>
  <c r="D50" i="12"/>
  <c r="D44" i="12"/>
  <c r="D38" i="12"/>
  <c r="D33" i="12"/>
  <c r="D28" i="12"/>
  <c r="D22" i="12"/>
  <c r="E54" i="15"/>
  <c r="E38" i="15"/>
  <c r="E23" i="15"/>
  <c r="D54" i="19"/>
  <c r="D22" i="19"/>
  <c r="D32" i="20"/>
  <c r="D52" i="30"/>
  <c r="D44" i="30"/>
  <c r="D34" i="30"/>
  <c r="D28" i="60"/>
  <c r="D38" i="48"/>
  <c r="D30" i="48"/>
  <c r="D46" i="52"/>
  <c r="D37" i="52"/>
  <c r="D52" i="2"/>
  <c r="D43" i="2"/>
  <c r="D35" i="2"/>
  <c r="D46" i="6"/>
  <c r="D36" i="6"/>
  <c r="D64" i="9"/>
  <c r="D56" i="9"/>
  <c r="D48" i="9"/>
  <c r="D40" i="9"/>
  <c r="D32" i="9"/>
  <c r="D24" i="9"/>
  <c r="D55" i="46"/>
  <c r="D35" i="46"/>
  <c r="D51" i="46"/>
  <c r="D74" i="46"/>
  <c r="D98" i="46"/>
  <c r="D21" i="27"/>
  <c r="V27" i="28"/>
  <c r="D27" i="32"/>
  <c r="D22" i="40"/>
  <c r="D21" i="40"/>
  <c r="D29" i="40"/>
  <c r="D37" i="40"/>
  <c r="D90" i="46"/>
  <c r="D63" i="46"/>
  <c r="D42" i="46"/>
  <c r="D27" i="50"/>
  <c r="D34" i="50"/>
  <c r="D24" i="10"/>
  <c r="D44" i="10"/>
  <c r="E49" i="16"/>
  <c r="D51" i="19"/>
  <c r="D27" i="19"/>
  <c r="D38" i="19"/>
  <c r="D48" i="19"/>
  <c r="D26" i="27"/>
  <c r="D20" i="27"/>
  <c r="V23" i="28"/>
  <c r="D24" i="32"/>
  <c r="D40" i="40"/>
  <c r="D28" i="40"/>
  <c r="D23" i="30"/>
  <c r="D21" i="30"/>
  <c r="D26" i="30"/>
  <c r="D32" i="30"/>
  <c r="D37" i="30"/>
  <c r="D42" i="30"/>
  <c r="D48" i="30"/>
  <c r="D53" i="30"/>
  <c r="D38" i="59"/>
  <c r="D61" i="59"/>
  <c r="D83" i="46"/>
  <c r="D58" i="46"/>
  <c r="D34" i="46"/>
  <c r="D28" i="50"/>
  <c r="D64" i="10"/>
  <c r="E37" i="16"/>
  <c r="D43" i="19"/>
  <c r="D31" i="19"/>
  <c r="D25" i="27"/>
  <c r="D18" i="27"/>
  <c r="V22" i="28"/>
  <c r="D53" i="8"/>
  <c r="D47" i="8"/>
  <c r="D42" i="8"/>
  <c r="D38" i="8"/>
  <c r="D34" i="8"/>
  <c r="D30" i="8"/>
  <c r="D26" i="8"/>
  <c r="D22" i="8"/>
  <c r="D23" i="32"/>
  <c r="D23" i="24"/>
  <c r="D27" i="24"/>
  <c r="D31" i="24"/>
  <c r="D35" i="24"/>
  <c r="D39" i="24"/>
  <c r="D43" i="24"/>
  <c r="D47" i="24"/>
  <c r="D51" i="24"/>
  <c r="D55" i="24"/>
  <c r="D59" i="24"/>
  <c r="D63" i="24"/>
  <c r="D21" i="39"/>
  <c r="D24" i="39"/>
  <c r="D40" i="39"/>
  <c r="D24" i="42"/>
  <c r="D28" i="42"/>
  <c r="D32" i="42"/>
  <c r="D36" i="42"/>
  <c r="D40" i="42"/>
  <c r="D44" i="42"/>
  <c r="D23" i="33"/>
  <c r="D36" i="40"/>
  <c r="D25" i="40"/>
  <c r="D54" i="30"/>
  <c r="D46" i="30"/>
  <c r="D40" i="30"/>
  <c r="D33" i="30"/>
  <c r="D25" i="30"/>
  <c r="D20" i="34"/>
  <c r="D21" i="34"/>
  <c r="D26" i="34"/>
  <c r="D31" i="34"/>
  <c r="D37" i="34"/>
  <c r="D42" i="34"/>
  <c r="D47" i="34"/>
  <c r="D53" i="34"/>
  <c r="D40" i="22"/>
  <c r="D79" i="46"/>
  <c r="D47" i="46"/>
  <c r="D31" i="46"/>
  <c r="D42" i="54"/>
  <c r="D22" i="54"/>
  <c r="D28" i="54"/>
  <c r="D33" i="54"/>
  <c r="D38" i="54"/>
  <c r="D45" i="54"/>
  <c r="D53" i="54"/>
  <c r="D61" i="54"/>
  <c r="D69" i="54"/>
  <c r="D77" i="54"/>
  <c r="D85" i="54"/>
  <c r="D93" i="54"/>
  <c r="D27" i="45"/>
  <c r="D39" i="45"/>
  <c r="D22" i="55"/>
  <c r="D34" i="55"/>
  <c r="D26" i="50"/>
  <c r="D28" i="47"/>
  <c r="D23" i="52"/>
  <c r="D25" i="52"/>
  <c r="D33" i="52"/>
  <c r="D41" i="52"/>
  <c r="D49" i="52"/>
  <c r="D57" i="52"/>
  <c r="D23" i="2"/>
  <c r="D26" i="2"/>
  <c r="D32" i="2"/>
  <c r="D40" i="2"/>
  <c r="D47" i="2"/>
  <c r="D54" i="2"/>
  <c r="D23" i="4"/>
  <c r="D28" i="4"/>
  <c r="D55" i="4"/>
  <c r="D21" i="6"/>
  <c r="D24" i="6"/>
  <c r="D32" i="6"/>
  <c r="D40" i="6"/>
  <c r="D48" i="6"/>
  <c r="D56" i="6"/>
  <c r="D19" i="7"/>
  <c r="D24" i="7"/>
  <c r="D30" i="7"/>
  <c r="D37" i="7"/>
  <c r="D45" i="7"/>
  <c r="D52" i="7"/>
  <c r="D48" i="10"/>
  <c r="E21" i="16"/>
  <c r="D23" i="17"/>
  <c r="D28" i="17"/>
  <c r="D42" i="19"/>
  <c r="D26" i="19"/>
  <c r="D22" i="31"/>
  <c r="D25" i="31"/>
  <c r="D29" i="31"/>
  <c r="D23" i="14"/>
  <c r="D21" i="14"/>
  <c r="D26" i="14"/>
  <c r="D32" i="14"/>
  <c r="D37" i="14"/>
  <c r="D42" i="14"/>
  <c r="D48" i="14"/>
  <c r="D53" i="14"/>
  <c r="D58" i="14"/>
  <c r="D64" i="14"/>
  <c r="D22" i="14"/>
  <c r="D28" i="14"/>
  <c r="D33" i="14"/>
  <c r="D38" i="14"/>
  <c r="D44" i="14"/>
  <c r="D49" i="14"/>
  <c r="D54" i="14"/>
  <c r="D60" i="14"/>
  <c r="D65" i="14"/>
  <c r="D24" i="14"/>
  <c r="D29" i="14"/>
  <c r="D34" i="14"/>
  <c r="D40" i="14"/>
  <c r="D45" i="14"/>
  <c r="D50" i="14"/>
  <c r="D56" i="14"/>
  <c r="D61" i="14"/>
  <c r="D66" i="14"/>
  <c r="D21" i="41"/>
  <c r="D24" i="41"/>
  <c r="D28" i="41"/>
  <c r="D37" i="31"/>
  <c r="D49" i="3"/>
  <c r="D19" i="3"/>
  <c r="D23" i="3"/>
  <c r="D27" i="3"/>
  <c r="D31" i="3"/>
  <c r="D35" i="3"/>
  <c r="D39" i="3"/>
  <c r="D43" i="3"/>
  <c r="D47" i="3"/>
  <c r="D52" i="3"/>
  <c r="D20" i="3"/>
  <c r="D24" i="3"/>
  <c r="D28" i="3"/>
  <c r="D32" i="3"/>
  <c r="D36" i="3"/>
  <c r="D40" i="3"/>
  <c r="D44" i="3"/>
  <c r="D48" i="3"/>
  <c r="D54" i="3"/>
  <c r="D46" i="23"/>
  <c r="D35" i="23"/>
  <c r="D44" i="28"/>
  <c r="D28" i="28"/>
  <c r="D29" i="44"/>
  <c r="D23" i="36"/>
  <c r="D31" i="36"/>
  <c r="D57" i="14"/>
  <c r="D36" i="14"/>
  <c r="D85" i="59"/>
  <c r="D51" i="59"/>
  <c r="D50" i="45"/>
  <c r="D31" i="51"/>
  <c r="D42" i="43"/>
  <c r="D35" i="43"/>
  <c r="D27" i="43"/>
  <c r="D41" i="43"/>
  <c r="D33" i="43"/>
  <c r="D26" i="43"/>
  <c r="D24" i="23"/>
  <c r="D21" i="23"/>
  <c r="D26" i="23"/>
  <c r="D31" i="23"/>
  <c r="D37" i="23"/>
  <c r="D42" i="23"/>
  <c r="D47" i="23"/>
  <c r="D53" i="23"/>
  <c r="D22" i="23"/>
  <c r="D27" i="23"/>
  <c r="D33" i="23"/>
  <c r="D38" i="23"/>
  <c r="D43" i="23"/>
  <c r="D49" i="23"/>
  <c r="D54" i="23"/>
  <c r="D45" i="28"/>
  <c r="D29" i="28"/>
  <c r="D62" i="14"/>
  <c r="D41" i="14"/>
  <c r="D25" i="53"/>
  <c r="D30" i="53"/>
  <c r="D46" i="53"/>
  <c r="D29" i="53"/>
  <c r="D37" i="53"/>
  <c r="D38" i="53"/>
  <c r="D38" i="43"/>
  <c r="D31" i="43"/>
  <c r="D23" i="43"/>
  <c r="D43" i="43"/>
  <c r="D37" i="43"/>
  <c r="D30" i="43"/>
  <c r="D36" i="41"/>
  <c r="D33" i="31"/>
  <c r="D55" i="23"/>
  <c r="D45" i="23"/>
  <c r="D34" i="23"/>
  <c r="D23" i="23"/>
  <c r="D53" i="28"/>
  <c r="D37" i="28"/>
  <c r="D52" i="14"/>
  <c r="D30" i="14"/>
  <c r="D30" i="26"/>
  <c r="D38" i="26"/>
  <c r="D77" i="59"/>
  <c r="D20" i="45"/>
  <c r="D22" i="45"/>
  <c r="D28" i="45"/>
  <c r="D35" i="45"/>
  <c r="D41" i="45"/>
  <c r="D46" i="45"/>
  <c r="D51" i="45"/>
  <c r="D23" i="45"/>
  <c r="D30" i="45"/>
  <c r="D37" i="45"/>
  <c r="D42" i="45"/>
  <c r="D47" i="45"/>
  <c r="D53" i="45"/>
  <c r="D24" i="45"/>
  <c r="D32" i="45"/>
  <c r="D38" i="45"/>
  <c r="D43" i="45"/>
  <c r="D49" i="45"/>
  <c r="D54" i="45"/>
  <c r="D32" i="43"/>
  <c r="D20" i="43"/>
  <c r="D24" i="43"/>
  <c r="D28" i="43"/>
  <c r="D21" i="43"/>
  <c r="D25" i="43"/>
  <c r="D29" i="43"/>
  <c r="D34" i="43"/>
  <c r="D39" i="43"/>
  <c r="D22" i="28"/>
  <c r="D24" i="28"/>
  <c r="D32" i="28"/>
  <c r="D40" i="28"/>
  <c r="D48" i="28"/>
  <c r="D56" i="28"/>
  <c r="D25" i="28"/>
  <c r="D33" i="28"/>
  <c r="D41" i="28"/>
  <c r="D49" i="28"/>
  <c r="D22" i="44"/>
  <c r="D20" i="44"/>
  <c r="D25" i="44"/>
  <c r="D31" i="44"/>
  <c r="D21" i="44"/>
  <c r="D27" i="44"/>
  <c r="D23" i="44"/>
  <c r="D28" i="44"/>
  <c r="D68" i="14"/>
  <c r="D46" i="14"/>
  <c r="D25" i="14"/>
  <c r="D23" i="59"/>
  <c r="D39" i="59"/>
  <c r="D52" i="59"/>
  <c r="D62" i="59"/>
  <c r="D70" i="59"/>
  <c r="D78" i="59"/>
  <c r="D86" i="59"/>
  <c r="D94" i="59"/>
  <c r="D30" i="59"/>
  <c r="D46" i="59"/>
  <c r="D56" i="59"/>
  <c r="D65" i="59"/>
  <c r="D73" i="59"/>
  <c r="D81" i="59"/>
  <c r="D89" i="59"/>
  <c r="D31" i="59"/>
  <c r="D47" i="59"/>
  <c r="D58" i="59"/>
  <c r="D66" i="59"/>
  <c r="D74" i="59"/>
  <c r="D82" i="59"/>
  <c r="D90" i="59"/>
  <c r="D24" i="51"/>
  <c r="D28" i="51"/>
  <c r="D32" i="51"/>
  <c r="D22" i="51"/>
  <c r="D27" i="51"/>
  <c r="D33" i="51"/>
  <c r="D23" i="51"/>
  <c r="D29" i="51"/>
  <c r="D25" i="51"/>
  <c r="D30" i="51"/>
  <c r="D45" i="53"/>
  <c r="D27" i="56"/>
  <c r="D35" i="56"/>
  <c r="D21" i="13"/>
  <c r="D24" i="13"/>
  <c r="D30" i="13"/>
  <c r="D22" i="13"/>
  <c r="D27" i="13"/>
  <c r="D32" i="13"/>
  <c r="D23" i="13"/>
  <c r="D28" i="13"/>
  <c r="D28" i="27"/>
  <c r="D22" i="27"/>
  <c r="D17" i="27"/>
  <c r="V31" i="28"/>
  <c r="V25" i="28"/>
  <c r="V21" i="28"/>
  <c r="D52" i="11"/>
  <c r="D32" i="11"/>
  <c r="D28" i="32"/>
  <c r="D20" i="32"/>
  <c r="D55" i="39"/>
  <c r="D47" i="39"/>
  <c r="D39" i="39"/>
  <c r="D31" i="39"/>
  <c r="D23" i="39"/>
  <c r="D52" i="34"/>
  <c r="D48" i="34"/>
  <c r="D44" i="34"/>
  <c r="D40" i="34"/>
  <c r="D36" i="34"/>
  <c r="D32" i="34"/>
  <c r="D28" i="34"/>
  <c r="D24" i="34"/>
  <c r="D56" i="22"/>
  <c r="D91" i="46"/>
  <c r="D82" i="46"/>
  <c r="D71" i="46"/>
  <c r="D59" i="46"/>
  <c r="D50" i="46"/>
  <c r="D39" i="46"/>
  <c r="D27" i="46"/>
  <c r="D91" i="54"/>
  <c r="D87" i="54"/>
  <c r="D83" i="54"/>
  <c r="D79" i="54"/>
  <c r="D75" i="54"/>
  <c r="D71" i="54"/>
  <c r="D67" i="54"/>
  <c r="D63" i="54"/>
  <c r="D59" i="54"/>
  <c r="D55" i="54"/>
  <c r="D51" i="54"/>
  <c r="D47" i="54"/>
  <c r="D43" i="54"/>
  <c r="D39" i="54"/>
  <c r="D35" i="54"/>
  <c r="D31" i="54"/>
  <c r="D27" i="54"/>
  <c r="D23" i="54"/>
  <c r="D58" i="57"/>
  <c r="D52" i="57"/>
  <c r="D47" i="57"/>
  <c r="D42" i="57"/>
  <c r="D36" i="57"/>
  <c r="D31" i="57"/>
  <c r="D54" i="58"/>
  <c r="D42" i="58"/>
  <c r="D25" i="50"/>
  <c r="D24" i="50"/>
  <c r="D30" i="50"/>
  <c r="D31" i="60"/>
  <c r="D25" i="60"/>
  <c r="D69" i="49"/>
  <c r="D23" i="48"/>
  <c r="D21" i="48"/>
  <c r="D26" i="48"/>
  <c r="D32" i="48"/>
  <c r="D37" i="48"/>
  <c r="D42" i="48"/>
  <c r="D55" i="2"/>
  <c r="D50" i="2"/>
  <c r="D44" i="2"/>
  <c r="D39" i="2"/>
  <c r="D34" i="2"/>
  <c r="D28" i="2"/>
  <c r="D54" i="4"/>
  <c r="D42" i="4"/>
  <c r="V29" i="28"/>
  <c r="V24" i="28"/>
  <c r="V20" i="28"/>
  <c r="D68" i="11"/>
  <c r="D48" i="11"/>
  <c r="D24" i="11"/>
  <c r="D52" i="39"/>
  <c r="D44" i="39"/>
  <c r="D36" i="39"/>
  <c r="D28" i="39"/>
  <c r="D20" i="39"/>
  <c r="D90" i="54"/>
  <c r="D86" i="54"/>
  <c r="D82" i="54"/>
  <c r="D78" i="54"/>
  <c r="D74" i="54"/>
  <c r="D70" i="54"/>
  <c r="D66" i="54"/>
  <c r="D62" i="54"/>
  <c r="D58" i="54"/>
  <c r="D54" i="54"/>
  <c r="D50" i="54"/>
  <c r="D46" i="54"/>
  <c r="D25" i="57"/>
  <c r="D24" i="57"/>
  <c r="D30" i="57"/>
  <c r="D25" i="58"/>
  <c r="D26" i="58"/>
  <c r="D37" i="58"/>
  <c r="D46" i="58"/>
  <c r="D58" i="58"/>
  <c r="D35" i="60"/>
  <c r="D29" i="60"/>
  <c r="D31" i="4"/>
  <c r="D43" i="4"/>
  <c r="D51" i="4"/>
  <c r="D31" i="13"/>
  <c r="D87" i="46"/>
  <c r="D75" i="46"/>
  <c r="D66" i="46"/>
  <c r="D55" i="57"/>
  <c r="D50" i="57"/>
  <c r="D44" i="57"/>
  <c r="D39" i="57"/>
  <c r="D34" i="57"/>
  <c r="D26" i="60"/>
  <c r="D30" i="60"/>
  <c r="D34" i="60"/>
  <c r="D29" i="49"/>
  <c r="D53" i="49"/>
  <c r="D21" i="2"/>
  <c r="D25" i="2"/>
  <c r="D29" i="2"/>
  <c r="D33" i="2"/>
  <c r="D37" i="2"/>
  <c r="D41" i="2"/>
  <c r="D45" i="2"/>
  <c r="D49" i="2"/>
  <c r="D53" i="2"/>
  <c r="D47" i="4"/>
  <c r="D36" i="4"/>
  <c r="D26" i="13"/>
  <c r="D60" i="10"/>
  <c r="D36" i="10"/>
  <c r="E53" i="15"/>
  <c r="E45" i="15"/>
  <c r="E37" i="15"/>
  <c r="E29" i="15"/>
  <c r="E22" i="15"/>
  <c r="D30" i="17"/>
  <c r="D26" i="17"/>
  <c r="D22" i="17"/>
  <c r="D47" i="20"/>
  <c r="D39" i="20"/>
  <c r="D31" i="20"/>
  <c r="D23" i="20"/>
  <c r="D50" i="5"/>
  <c r="D55" i="6"/>
  <c r="D51" i="6"/>
  <c r="D47" i="6"/>
  <c r="D43" i="6"/>
  <c r="D39" i="6"/>
  <c r="D35" i="6"/>
  <c r="D31" i="6"/>
  <c r="D27" i="6"/>
  <c r="D23" i="6"/>
  <c r="D54" i="7"/>
  <c r="D49" i="7"/>
  <c r="D44" i="7"/>
  <c r="D38" i="7"/>
  <c r="D33" i="7"/>
  <c r="D28" i="7"/>
  <c r="D22" i="7"/>
  <c r="D52" i="10"/>
  <c r="D32" i="10"/>
  <c r="D55" i="12"/>
  <c r="D51" i="12"/>
  <c r="D47" i="12"/>
  <c r="D43" i="12"/>
  <c r="D39" i="12"/>
  <c r="D35" i="12"/>
  <c r="D31" i="12"/>
  <c r="D27" i="12"/>
  <c r="D23" i="12"/>
  <c r="E50" i="15"/>
  <c r="E42" i="15"/>
  <c r="E34" i="15"/>
  <c r="E26" i="15"/>
  <c r="E21" i="15"/>
  <c r="D29" i="17"/>
  <c r="D25" i="17"/>
  <c r="D21" i="17"/>
  <c r="D52" i="19"/>
  <c r="D46" i="19"/>
  <c r="D40" i="19"/>
  <c r="D35" i="19"/>
  <c r="D30" i="19"/>
  <c r="D24" i="19"/>
  <c r="D52" i="20"/>
  <c r="D44" i="20"/>
  <c r="D36" i="20"/>
  <c r="D28" i="20"/>
  <c r="D20" i="20"/>
  <c r="D50" i="19"/>
  <c r="D44" i="19"/>
  <c r="D39" i="19"/>
  <c r="D34" i="19"/>
  <c r="D28" i="19"/>
  <c r="D23" i="19"/>
  <c r="D51" i="20"/>
  <c r="D43" i="20"/>
  <c r="D35" i="20"/>
  <c r="D27" i="20"/>
  <c r="D19" i="20"/>
  <c r="D53" i="6"/>
  <c r="D49" i="6"/>
  <c r="D45" i="6"/>
  <c r="D41" i="6"/>
  <c r="D37" i="6"/>
  <c r="D33" i="6"/>
  <c r="D29" i="6"/>
  <c r="D25" i="6"/>
  <c r="D53" i="12"/>
  <c r="D31" i="17"/>
  <c r="D27" i="17"/>
  <c r="D56" i="19"/>
  <c r="D21" i="25"/>
  <c r="D25" i="25"/>
  <c r="D29" i="25"/>
  <c r="D33" i="25"/>
  <c r="D37" i="25"/>
  <c r="D41" i="25"/>
  <c r="D45" i="25"/>
  <c r="D49" i="25"/>
  <c r="D53" i="25"/>
  <c r="D57" i="25"/>
  <c r="D61" i="25"/>
  <c r="D65" i="25"/>
  <c r="D23" i="25"/>
  <c r="D27" i="25"/>
  <c r="D31" i="25"/>
  <c r="D35" i="25"/>
  <c r="D39" i="25"/>
  <c r="D43" i="25"/>
  <c r="D47" i="25"/>
  <c r="D51" i="25"/>
  <c r="D55" i="25"/>
  <c r="D59" i="25"/>
  <c r="D63" i="25"/>
  <c r="D67" i="25"/>
  <c r="D22" i="25"/>
  <c r="D26" i="25"/>
  <c r="D30" i="25"/>
  <c r="D34" i="25"/>
  <c r="D38" i="25"/>
  <c r="D42" i="25"/>
  <c r="D46" i="25"/>
  <c r="D50" i="25"/>
  <c r="D54" i="25"/>
  <c r="D58" i="25"/>
  <c r="D62" i="25"/>
  <c r="D66" i="25"/>
  <c r="D27" i="37"/>
  <c r="D28" i="21"/>
  <c r="D23" i="26"/>
  <c r="D27" i="26"/>
  <c r="D31" i="26"/>
  <c r="D35" i="26"/>
  <c r="D39" i="26"/>
  <c r="D43" i="26"/>
  <c r="D24" i="26"/>
  <c r="D28" i="26"/>
  <c r="D32" i="26"/>
  <c r="D36" i="26"/>
  <c r="D40" i="26"/>
  <c r="D44" i="26"/>
  <c r="D25" i="26"/>
  <c r="D29" i="26"/>
  <c r="D33" i="26"/>
  <c r="D37" i="26"/>
  <c r="D41" i="26"/>
  <c r="D45" i="26"/>
  <c r="D168" i="22"/>
  <c r="D136" i="22"/>
  <c r="D104" i="22"/>
  <c r="D72" i="22"/>
  <c r="D64" i="25"/>
  <c r="D48" i="25"/>
  <c r="D32" i="25"/>
  <c r="D60" i="11"/>
  <c r="D44" i="11"/>
  <c r="D20" i="36"/>
  <c r="D24" i="36"/>
  <c r="D28" i="36"/>
  <c r="D21" i="36"/>
  <c r="D25" i="36"/>
  <c r="D29" i="36"/>
  <c r="D22" i="36"/>
  <c r="D26" i="36"/>
  <c r="D30" i="36"/>
  <c r="D34" i="26"/>
  <c r="D192" i="22"/>
  <c r="D160" i="22"/>
  <c r="D128" i="22"/>
  <c r="D96" i="22"/>
  <c r="D64" i="22"/>
  <c r="D25" i="22"/>
  <c r="D29" i="22"/>
  <c r="D33" i="22"/>
  <c r="D37" i="22"/>
  <c r="D41" i="22"/>
  <c r="D45" i="22"/>
  <c r="D49" i="22"/>
  <c r="D53" i="22"/>
  <c r="D57" i="22"/>
  <c r="D61" i="22"/>
  <c r="D65" i="22"/>
  <c r="D69" i="22"/>
  <c r="D73" i="22"/>
  <c r="D77" i="22"/>
  <c r="D81" i="22"/>
  <c r="D85" i="22"/>
  <c r="D89" i="22"/>
  <c r="D93" i="22"/>
  <c r="D97" i="22"/>
  <c r="D101" i="22"/>
  <c r="D105" i="22"/>
  <c r="D109" i="22"/>
  <c r="D113" i="22"/>
  <c r="D117" i="22"/>
  <c r="D121" i="22"/>
  <c r="D125" i="22"/>
  <c r="D129" i="22"/>
  <c r="D133" i="22"/>
  <c r="D137" i="22"/>
  <c r="D141" i="22"/>
  <c r="D145" i="22"/>
  <c r="D149" i="22"/>
  <c r="D153" i="22"/>
  <c r="D157" i="22"/>
  <c r="D161" i="22"/>
  <c r="D165" i="22"/>
  <c r="D169" i="22"/>
  <c r="D173" i="22"/>
  <c r="D177" i="22"/>
  <c r="D181" i="22"/>
  <c r="D185" i="22"/>
  <c r="D189" i="22"/>
  <c r="D193" i="22"/>
  <c r="D197" i="22"/>
  <c r="D26" i="22"/>
  <c r="D30" i="22"/>
  <c r="D34" i="22"/>
  <c r="D38" i="22"/>
  <c r="D42" i="22"/>
  <c r="D46" i="22"/>
  <c r="D50" i="22"/>
  <c r="D54" i="22"/>
  <c r="D58" i="22"/>
  <c r="D62" i="22"/>
  <c r="D66" i="22"/>
  <c r="D70" i="22"/>
  <c r="D74" i="22"/>
  <c r="D78" i="22"/>
  <c r="D82" i="22"/>
  <c r="D86" i="22"/>
  <c r="D90" i="22"/>
  <c r="D94" i="22"/>
  <c r="D98" i="22"/>
  <c r="D102" i="22"/>
  <c r="D106" i="22"/>
  <c r="D110" i="22"/>
  <c r="D114" i="22"/>
  <c r="D118" i="22"/>
  <c r="D122" i="22"/>
  <c r="D126" i="22"/>
  <c r="D130" i="22"/>
  <c r="D134" i="22"/>
  <c r="D138" i="22"/>
  <c r="D142" i="22"/>
  <c r="D146" i="22"/>
  <c r="D150" i="22"/>
  <c r="D154" i="22"/>
  <c r="D158" i="22"/>
  <c r="D162" i="22"/>
  <c r="D166" i="22"/>
  <c r="D170" i="22"/>
  <c r="D174" i="22"/>
  <c r="D178" i="22"/>
  <c r="D182" i="22"/>
  <c r="D186" i="22"/>
  <c r="D190" i="22"/>
  <c r="D194" i="22"/>
  <c r="D198" i="22"/>
  <c r="D27" i="22"/>
  <c r="D35" i="22"/>
  <c r="D43" i="22"/>
  <c r="D51" i="22"/>
  <c r="D59" i="22"/>
  <c r="D67" i="22"/>
  <c r="D75" i="22"/>
  <c r="D83" i="22"/>
  <c r="D91" i="22"/>
  <c r="D99" i="22"/>
  <c r="D107" i="22"/>
  <c r="D115" i="22"/>
  <c r="D123" i="22"/>
  <c r="D131" i="22"/>
  <c r="D139" i="22"/>
  <c r="D147" i="22"/>
  <c r="D155" i="22"/>
  <c r="D163" i="22"/>
  <c r="D171" i="22"/>
  <c r="D179" i="22"/>
  <c r="D187" i="22"/>
  <c r="D195" i="22"/>
  <c r="D28" i="22"/>
  <c r="D36" i="22"/>
  <c r="D44" i="22"/>
  <c r="D52" i="22"/>
  <c r="D60" i="22"/>
  <c r="D68" i="22"/>
  <c r="D76" i="22"/>
  <c r="D84" i="22"/>
  <c r="D92" i="22"/>
  <c r="D100" i="22"/>
  <c r="D108" i="22"/>
  <c r="D116" i="22"/>
  <c r="D124" i="22"/>
  <c r="D132" i="22"/>
  <c r="D140" i="22"/>
  <c r="D148" i="22"/>
  <c r="D156" i="22"/>
  <c r="D164" i="22"/>
  <c r="D172" i="22"/>
  <c r="D180" i="22"/>
  <c r="D188" i="22"/>
  <c r="D196" i="22"/>
  <c r="D31" i="22"/>
  <c r="D39" i="22"/>
  <c r="D47" i="22"/>
  <c r="D55" i="22"/>
  <c r="D63" i="22"/>
  <c r="D71" i="22"/>
  <c r="D79" i="22"/>
  <c r="D87" i="22"/>
  <c r="D95" i="22"/>
  <c r="D103" i="22"/>
  <c r="D111" i="22"/>
  <c r="D119" i="22"/>
  <c r="D127" i="22"/>
  <c r="D135" i="22"/>
  <c r="D143" i="22"/>
  <c r="D151" i="22"/>
  <c r="D159" i="22"/>
  <c r="D167" i="22"/>
  <c r="D175" i="22"/>
  <c r="D183" i="22"/>
  <c r="D191" i="22"/>
  <c r="D68" i="25"/>
  <c r="D52" i="25"/>
  <c r="D60" i="25"/>
  <c r="D44" i="25"/>
  <c r="D20" i="37"/>
  <c r="D24" i="37"/>
  <c r="D28" i="37"/>
  <c r="D21" i="37"/>
  <c r="D25" i="37"/>
  <c r="D29" i="37"/>
  <c r="D22" i="37"/>
  <c r="D26" i="37"/>
  <c r="D30" i="37"/>
  <c r="D21" i="21"/>
  <c r="D25" i="21"/>
  <c r="D29" i="21"/>
  <c r="D22" i="21"/>
  <c r="D26" i="21"/>
  <c r="D30" i="21"/>
  <c r="D23" i="21"/>
  <c r="D27" i="21"/>
  <c r="D31" i="21"/>
  <c r="D46" i="26"/>
  <c r="D184" i="22"/>
  <c r="D152" i="22"/>
  <c r="D120" i="22"/>
  <c r="D88" i="22"/>
  <c r="D56" i="25"/>
  <c r="D40" i="25"/>
  <c r="D24" i="25"/>
  <c r="D31" i="37"/>
  <c r="D21" i="11"/>
  <c r="D25" i="11"/>
  <c r="D29" i="11"/>
  <c r="D33" i="11"/>
  <c r="D37" i="11"/>
  <c r="D41" i="11"/>
  <c r="D45" i="11"/>
  <c r="D49" i="11"/>
  <c r="D53" i="11"/>
  <c r="D57" i="11"/>
  <c r="D61" i="11"/>
  <c r="D65" i="11"/>
  <c r="D22" i="11"/>
  <c r="D26" i="11"/>
  <c r="D30" i="11"/>
  <c r="D34" i="11"/>
  <c r="D38" i="11"/>
  <c r="D42" i="11"/>
  <c r="D46" i="11"/>
  <c r="D50" i="11"/>
  <c r="D54" i="11"/>
  <c r="D58" i="11"/>
  <c r="D62" i="11"/>
  <c r="D66" i="11"/>
  <c r="D23" i="11"/>
  <c r="D27" i="11"/>
  <c r="D31" i="11"/>
  <c r="D35" i="11"/>
  <c r="D39" i="11"/>
  <c r="D43" i="11"/>
  <c r="D47" i="11"/>
  <c r="D51" i="11"/>
  <c r="D55" i="11"/>
  <c r="D59" i="11"/>
  <c r="D63" i="11"/>
  <c r="D67" i="11"/>
  <c r="D27" i="36"/>
  <c r="D32" i="21"/>
  <c r="D42" i="26"/>
  <c r="D26" i="26"/>
  <c r="D176" i="22"/>
  <c r="D144" i="22"/>
  <c r="D112" i="22"/>
  <c r="D80" i="22"/>
  <c r="D48" i="22"/>
  <c r="D24" i="59"/>
  <c r="D28" i="59"/>
  <c r="D32" i="59"/>
  <c r="D36" i="59"/>
  <c r="D40" i="59"/>
  <c r="D44" i="59"/>
  <c r="D25" i="59"/>
  <c r="D29" i="59"/>
  <c r="D33" i="59"/>
  <c r="D37" i="59"/>
  <c r="D41" i="59"/>
  <c r="D45" i="59"/>
  <c r="D49" i="59"/>
  <c r="D53" i="59"/>
  <c r="D57" i="59"/>
  <c r="D28" i="46"/>
  <c r="D32" i="46"/>
  <c r="D36" i="46"/>
  <c r="D40" i="46"/>
  <c r="D44" i="46"/>
  <c r="D48" i="46"/>
  <c r="D52" i="46"/>
  <c r="D56" i="46"/>
  <c r="D60" i="46"/>
  <c r="D64" i="46"/>
  <c r="D68" i="46"/>
  <c r="D72" i="46"/>
  <c r="D76" i="46"/>
  <c r="D80" i="46"/>
  <c r="D84" i="46"/>
  <c r="D88" i="46"/>
  <c r="D92" i="46"/>
  <c r="D96" i="46"/>
  <c r="D29" i="46"/>
  <c r="D33" i="46"/>
  <c r="D37" i="46"/>
  <c r="D41" i="46"/>
  <c r="D45" i="46"/>
  <c r="D49" i="46"/>
  <c r="D53" i="46"/>
  <c r="D57" i="46"/>
  <c r="D61" i="46"/>
  <c r="D65" i="46"/>
  <c r="D69" i="46"/>
  <c r="D73" i="46"/>
  <c r="D77" i="46"/>
  <c r="D81" i="46"/>
  <c r="D85" i="46"/>
  <c r="D89" i="46"/>
  <c r="D93" i="46"/>
  <c r="D97" i="46"/>
  <c r="D61" i="49"/>
  <c r="D36" i="31"/>
  <c r="D32" i="31"/>
  <c r="D28" i="31"/>
  <c r="D24" i="31"/>
  <c r="D40" i="43"/>
  <c r="D36" i="43"/>
  <c r="D38" i="41"/>
  <c r="D34" i="41"/>
  <c r="D30" i="41"/>
  <c r="D26" i="41"/>
  <c r="D22" i="41"/>
  <c r="D35" i="31"/>
  <c r="D31" i="31"/>
  <c r="D27" i="31"/>
  <c r="D23" i="31"/>
  <c r="D52" i="23"/>
  <c r="D48" i="23"/>
  <c r="D44" i="23"/>
  <c r="D40" i="23"/>
  <c r="D36" i="23"/>
  <c r="D32" i="23"/>
  <c r="D28" i="23"/>
  <c r="D55" i="28"/>
  <c r="D51" i="28"/>
  <c r="D47" i="28"/>
  <c r="D43" i="28"/>
  <c r="D39" i="28"/>
  <c r="D35" i="28"/>
  <c r="D31" i="28"/>
  <c r="D27" i="28"/>
  <c r="D23" i="28"/>
  <c r="D52" i="8"/>
  <c r="D48" i="8"/>
  <c r="D30" i="32"/>
  <c r="D26" i="32"/>
  <c r="D22" i="32"/>
  <c r="D54" i="39"/>
  <c r="D50" i="39"/>
  <c r="D46" i="39"/>
  <c r="D42" i="39"/>
  <c r="D38" i="39"/>
  <c r="D34" i="39"/>
  <c r="D30" i="39"/>
  <c r="D26" i="39"/>
  <c r="D22" i="39"/>
  <c r="D43" i="40"/>
  <c r="D39" i="40"/>
  <c r="D35" i="40"/>
  <c r="D31" i="40"/>
  <c r="D27" i="40"/>
  <c r="D23" i="40"/>
  <c r="D92" i="59"/>
  <c r="D88" i="59"/>
  <c r="D84" i="59"/>
  <c r="D80" i="59"/>
  <c r="D76" i="59"/>
  <c r="D72" i="59"/>
  <c r="D68" i="59"/>
  <c r="D64" i="59"/>
  <c r="D60" i="59"/>
  <c r="D55" i="59"/>
  <c r="D50" i="59"/>
  <c r="D43" i="59"/>
  <c r="D35" i="59"/>
  <c r="D27" i="59"/>
  <c r="D95" i="46"/>
  <c r="D23" i="49"/>
  <c r="D27" i="49"/>
  <c r="D31" i="49"/>
  <c r="D35" i="49"/>
  <c r="D39" i="49"/>
  <c r="D43" i="49"/>
  <c r="D47" i="49"/>
  <c r="D51" i="49"/>
  <c r="D55" i="49"/>
  <c r="D59" i="49"/>
  <c r="D63" i="49"/>
  <c r="D67" i="49"/>
  <c r="D24" i="49"/>
  <c r="D28" i="49"/>
  <c r="D32" i="49"/>
  <c r="D36" i="49"/>
  <c r="D40" i="49"/>
  <c r="D44" i="49"/>
  <c r="D48" i="49"/>
  <c r="D52" i="49"/>
  <c r="D56" i="49"/>
  <c r="D60" i="49"/>
  <c r="D64" i="49"/>
  <c r="D68" i="49"/>
  <c r="D22" i="49"/>
  <c r="D30" i="49"/>
  <c r="D38" i="49"/>
  <c r="D46" i="49"/>
  <c r="D54" i="49"/>
  <c r="D62" i="49"/>
  <c r="D25" i="49"/>
  <c r="D33" i="49"/>
  <c r="D41" i="49"/>
  <c r="D49" i="49"/>
  <c r="D57" i="49"/>
  <c r="D65" i="49"/>
  <c r="D26" i="49"/>
  <c r="D34" i="49"/>
  <c r="D42" i="49"/>
  <c r="D50" i="49"/>
  <c r="D58" i="49"/>
  <c r="D66" i="49"/>
  <c r="D20" i="56"/>
  <c r="D24" i="56"/>
  <c r="D28" i="56"/>
  <c r="D32" i="56"/>
  <c r="D36" i="56"/>
  <c r="D21" i="56"/>
  <c r="D25" i="56"/>
  <c r="D29" i="56"/>
  <c r="D33" i="56"/>
  <c r="D37" i="56"/>
  <c r="D22" i="56"/>
  <c r="D30" i="56"/>
  <c r="D23" i="56"/>
  <c r="D31" i="56"/>
  <c r="D26" i="56"/>
  <c r="D34" i="56"/>
  <c r="D39" i="41"/>
  <c r="D35" i="41"/>
  <c r="D31" i="41"/>
  <c r="D27" i="41"/>
  <c r="D23" i="41"/>
  <c r="D37" i="41"/>
  <c r="D33" i="41"/>
  <c r="D29" i="41"/>
  <c r="D25" i="41"/>
  <c r="D27" i="27"/>
  <c r="D23" i="27"/>
  <c r="D38" i="31"/>
  <c r="D34" i="31"/>
  <c r="D30" i="31"/>
  <c r="D26" i="31"/>
  <c r="D53" i="3"/>
  <c r="D54" i="28"/>
  <c r="D50" i="28"/>
  <c r="D46" i="28"/>
  <c r="D42" i="28"/>
  <c r="D38" i="28"/>
  <c r="D34" i="28"/>
  <c r="D30" i="28"/>
  <c r="D26" i="28"/>
  <c r="V30" i="28"/>
  <c r="D29" i="32"/>
  <c r="D25" i="32"/>
  <c r="D30" i="44"/>
  <c r="D26" i="44"/>
  <c r="D53" i="39"/>
  <c r="D49" i="39"/>
  <c r="D45" i="39"/>
  <c r="D41" i="39"/>
  <c r="D37" i="39"/>
  <c r="D33" i="39"/>
  <c r="D29" i="39"/>
  <c r="D25" i="39"/>
  <c r="D67" i="14"/>
  <c r="D63" i="14"/>
  <c r="D59" i="14"/>
  <c r="D55" i="14"/>
  <c r="D51" i="14"/>
  <c r="D47" i="14"/>
  <c r="D43" i="14"/>
  <c r="D39" i="14"/>
  <c r="D35" i="14"/>
  <c r="D31" i="14"/>
  <c r="D27" i="14"/>
  <c r="D42" i="40"/>
  <c r="D38" i="40"/>
  <c r="D34" i="40"/>
  <c r="D30" i="40"/>
  <c r="D26" i="40"/>
  <c r="D55" i="30"/>
  <c r="D51" i="30"/>
  <c r="D47" i="30"/>
  <c r="D43" i="30"/>
  <c r="D39" i="30"/>
  <c r="D35" i="30"/>
  <c r="D31" i="30"/>
  <c r="D27" i="30"/>
  <c r="D91" i="59"/>
  <c r="D87" i="59"/>
  <c r="D83" i="59"/>
  <c r="D79" i="59"/>
  <c r="D75" i="59"/>
  <c r="D71" i="59"/>
  <c r="D67" i="59"/>
  <c r="D63" i="59"/>
  <c r="D59" i="59"/>
  <c r="D54" i="59"/>
  <c r="D48" i="59"/>
  <c r="D42" i="59"/>
  <c r="D34" i="59"/>
  <c r="D26" i="59"/>
  <c r="D94" i="46"/>
  <c r="D86" i="46"/>
  <c r="D78" i="46"/>
  <c r="D70" i="46"/>
  <c r="D62" i="46"/>
  <c r="D54" i="46"/>
  <c r="D46" i="46"/>
  <c r="D38" i="46"/>
  <c r="D30" i="46"/>
  <c r="D45" i="49"/>
  <c r="D52" i="45"/>
  <c r="D48" i="45"/>
  <c r="D44" i="45"/>
  <c r="D40" i="45"/>
  <c r="D36" i="45"/>
  <c r="D31" i="45"/>
  <c r="D26" i="45"/>
  <c r="D57" i="58"/>
  <c r="D49" i="58"/>
  <c r="D41" i="58"/>
  <c r="D33" i="58"/>
  <c r="D41" i="55"/>
  <c r="D33" i="55"/>
  <c r="D25" i="55"/>
  <c r="D42" i="53"/>
  <c r="D34" i="53"/>
  <c r="D26" i="53"/>
  <c r="D27" i="47"/>
  <c r="D34" i="5"/>
  <c r="D21" i="45"/>
  <c r="D25" i="45"/>
  <c r="D29" i="45"/>
  <c r="D33" i="45"/>
  <c r="D23" i="58"/>
  <c r="D27" i="58"/>
  <c r="D31" i="58"/>
  <c r="D35" i="58"/>
  <c r="D39" i="58"/>
  <c r="D43" i="58"/>
  <c r="D47" i="58"/>
  <c r="D51" i="58"/>
  <c r="D55" i="58"/>
  <c r="D24" i="58"/>
  <c r="D28" i="58"/>
  <c r="D32" i="58"/>
  <c r="D36" i="58"/>
  <c r="D40" i="58"/>
  <c r="D44" i="58"/>
  <c r="D48" i="58"/>
  <c r="D52" i="58"/>
  <c r="D56" i="58"/>
  <c r="D38" i="55"/>
  <c r="D30" i="55"/>
  <c r="D41" i="53"/>
  <c r="D33" i="53"/>
  <c r="D23" i="55"/>
  <c r="D27" i="55"/>
  <c r="D31" i="55"/>
  <c r="D35" i="55"/>
  <c r="D39" i="55"/>
  <c r="D43" i="55"/>
  <c r="D24" i="55"/>
  <c r="D28" i="55"/>
  <c r="D32" i="55"/>
  <c r="D36" i="55"/>
  <c r="D40" i="55"/>
  <c r="D44" i="55"/>
  <c r="D23" i="53"/>
  <c r="D27" i="53"/>
  <c r="D31" i="53"/>
  <c r="D35" i="53"/>
  <c r="D39" i="53"/>
  <c r="D43" i="53"/>
  <c r="D24" i="53"/>
  <c r="D28" i="53"/>
  <c r="D32" i="53"/>
  <c r="D36" i="53"/>
  <c r="D40" i="53"/>
  <c r="D44" i="53"/>
  <c r="D25" i="47"/>
  <c r="D29" i="47"/>
  <c r="D26" i="47"/>
  <c r="D20" i="5"/>
  <c r="D24" i="5"/>
  <c r="D28" i="5"/>
  <c r="D32" i="5"/>
  <c r="D36" i="5"/>
  <c r="D40" i="5"/>
  <c r="D44" i="5"/>
  <c r="D48" i="5"/>
  <c r="D52" i="5"/>
  <c r="D21" i="5"/>
  <c r="D25" i="5"/>
  <c r="D29" i="5"/>
  <c r="D33" i="5"/>
  <c r="D37" i="5"/>
  <c r="D41" i="5"/>
  <c r="D45" i="5"/>
  <c r="D49" i="5"/>
  <c r="D53" i="5"/>
  <c r="D19" i="5"/>
  <c r="D27" i="5"/>
  <c r="D35" i="5"/>
  <c r="D43" i="5"/>
  <c r="D51" i="5"/>
  <c r="D22" i="5"/>
  <c r="D30" i="5"/>
  <c r="D38" i="5"/>
  <c r="D46" i="5"/>
  <c r="D54" i="5"/>
  <c r="D23" i="5"/>
  <c r="D31" i="5"/>
  <c r="D39" i="5"/>
  <c r="D47" i="5"/>
  <c r="D21" i="4"/>
  <c r="D25" i="4"/>
  <c r="D29" i="4"/>
  <c r="D33" i="4"/>
  <c r="D37" i="4"/>
  <c r="D41" i="4"/>
  <c r="D22" i="4"/>
  <c r="D26" i="4"/>
  <c r="D30" i="4"/>
  <c r="D34" i="4"/>
  <c r="E18" i="16"/>
  <c r="E22" i="16"/>
  <c r="E26" i="16"/>
  <c r="E30" i="16"/>
  <c r="E34" i="16"/>
  <c r="E38" i="16"/>
  <c r="E42" i="16"/>
  <c r="E46" i="16"/>
  <c r="E50" i="16"/>
  <c r="E19" i="16"/>
  <c r="E23" i="16"/>
  <c r="E27" i="16"/>
  <c r="E31" i="16"/>
  <c r="E35" i="16"/>
  <c r="E39" i="16"/>
  <c r="E43" i="16"/>
  <c r="E47" i="16"/>
  <c r="E51" i="16"/>
  <c r="E20" i="16"/>
  <c r="E24" i="16"/>
  <c r="E28" i="16"/>
  <c r="E32" i="16"/>
  <c r="E36" i="16"/>
  <c r="E40" i="16"/>
  <c r="E44" i="16"/>
  <c r="E48" i="16"/>
  <c r="E52" i="16"/>
  <c r="D56" i="52"/>
  <c r="D52" i="52"/>
  <c r="D48" i="52"/>
  <c r="D44" i="52"/>
  <c r="D40" i="52"/>
  <c r="D36" i="52"/>
  <c r="D32" i="52"/>
  <c r="D28" i="52"/>
  <c r="D24" i="52"/>
  <c r="D53" i="4"/>
  <c r="D49" i="4"/>
  <c r="D45" i="4"/>
  <c r="D40" i="4"/>
  <c r="D35" i="4"/>
  <c r="D27" i="4"/>
  <c r="D56" i="10"/>
  <c r="D40" i="10"/>
  <c r="E45" i="16"/>
  <c r="E29" i="16"/>
  <c r="D57" i="57"/>
  <c r="D53" i="57"/>
  <c r="D49" i="57"/>
  <c r="D45" i="57"/>
  <c r="D41" i="57"/>
  <c r="D37" i="57"/>
  <c r="D33" i="57"/>
  <c r="D29" i="57"/>
  <c r="D33" i="50"/>
  <c r="D29" i="50"/>
  <c r="D43" i="48"/>
  <c r="D39" i="48"/>
  <c r="D35" i="48"/>
  <c r="D31" i="48"/>
  <c r="D27" i="48"/>
  <c r="D55" i="52"/>
  <c r="D51" i="52"/>
  <c r="D47" i="52"/>
  <c r="D43" i="52"/>
  <c r="D39" i="52"/>
  <c r="D35" i="52"/>
  <c r="D31" i="52"/>
  <c r="D27" i="52"/>
  <c r="D56" i="4"/>
  <c r="D52" i="4"/>
  <c r="D48" i="4"/>
  <c r="D44" i="4"/>
  <c r="D39" i="4"/>
  <c r="D32" i="4"/>
  <c r="D24" i="4"/>
  <c r="D21" i="10"/>
  <c r="D25" i="10"/>
  <c r="D29" i="10"/>
  <c r="D33" i="10"/>
  <c r="D37" i="10"/>
  <c r="D41" i="10"/>
  <c r="D45" i="10"/>
  <c r="D49" i="10"/>
  <c r="D53" i="10"/>
  <c r="D57" i="10"/>
  <c r="D61" i="10"/>
  <c r="D65" i="10"/>
  <c r="D22" i="10"/>
  <c r="D26" i="10"/>
  <c r="D30" i="10"/>
  <c r="D34" i="10"/>
  <c r="D38" i="10"/>
  <c r="D42" i="10"/>
  <c r="D46" i="10"/>
  <c r="D50" i="10"/>
  <c r="D54" i="10"/>
  <c r="D58" i="10"/>
  <c r="D62" i="10"/>
  <c r="D66" i="10"/>
  <c r="D23" i="10"/>
  <c r="D27" i="10"/>
  <c r="D31" i="10"/>
  <c r="D35" i="10"/>
  <c r="D39" i="10"/>
  <c r="D43" i="10"/>
  <c r="D47" i="10"/>
  <c r="D51" i="10"/>
  <c r="D55" i="10"/>
  <c r="D59" i="10"/>
  <c r="D63" i="10"/>
  <c r="D67" i="10"/>
  <c r="E41" i="16"/>
  <c r="E25" i="16"/>
  <c r="D51" i="7"/>
  <c r="D47" i="7"/>
  <c r="D43" i="7"/>
  <c r="D39" i="7"/>
  <c r="D35" i="7"/>
  <c r="D31" i="7"/>
  <c r="D27" i="7"/>
  <c r="D23" i="7"/>
  <c r="D63" i="9"/>
  <c r="D59" i="9"/>
  <c r="D55" i="9"/>
  <c r="D51" i="9"/>
  <c r="D47" i="9"/>
  <c r="D43" i="9"/>
  <c r="D39" i="9"/>
  <c r="D35" i="9"/>
  <c r="D31" i="9"/>
  <c r="D27" i="9"/>
  <c r="D23" i="9"/>
  <c r="D19" i="9"/>
  <c r="D29" i="13"/>
  <c r="D25" i="13"/>
  <c r="E52" i="15"/>
  <c r="E48" i="15"/>
  <c r="E44" i="15"/>
  <c r="E40" i="15"/>
  <c r="E36" i="15"/>
  <c r="E32" i="15"/>
  <c r="E28" i="15"/>
  <c r="E24" i="15"/>
  <c r="E20" i="15"/>
  <c r="D53" i="19"/>
  <c r="D49" i="19"/>
  <c r="D45" i="19"/>
  <c r="D41" i="19"/>
  <c r="D37" i="19"/>
  <c r="D33" i="19"/>
  <c r="D29" i="19"/>
  <c r="D25" i="19"/>
  <c r="D21" i="19"/>
  <c r="D50" i="20"/>
  <c r="D46" i="20"/>
  <c r="D42" i="20"/>
  <c r="D38" i="20"/>
  <c r="D34" i="20"/>
  <c r="D30" i="20"/>
  <c r="D26" i="20"/>
  <c r="D22" i="20"/>
  <c r="D18" i="20"/>
  <c r="D62" i="9"/>
  <c r="D58" i="9"/>
  <c r="D54" i="9"/>
  <c r="D50" i="9"/>
  <c r="D46" i="9"/>
  <c r="D42" i="9"/>
  <c r="D38" i="9"/>
  <c r="D34" i="9"/>
  <c r="D30" i="9"/>
  <c r="D26" i="9"/>
  <c r="D22" i="9"/>
  <c r="E51" i="15"/>
  <c r="E47" i="15"/>
  <c r="E43" i="15"/>
  <c r="E39" i="15"/>
  <c r="E35" i="15"/>
  <c r="E31" i="15"/>
  <c r="D49" i="20"/>
  <c r="D45" i="20"/>
  <c r="D41" i="20"/>
  <c r="D37" i="20"/>
  <c r="D33" i="20"/>
  <c r="D29" i="20"/>
  <c r="D25" i="20"/>
  <c r="D21" i="20"/>
  <c r="D55" i="19"/>
  <c r="L45" i="65" l="1"/>
  <c r="E46" i="65" s="1"/>
  <c r="L38" i="64"/>
  <c r="E39" i="64" s="1"/>
  <c r="L37" i="63"/>
  <c r="E38" i="63" s="1"/>
  <c r="L35" i="62"/>
  <c r="E36" i="62" s="1"/>
  <c r="L46" i="65" l="1"/>
  <c r="E47" i="65" s="1"/>
  <c r="L39" i="64"/>
  <c r="E40" i="64" s="1"/>
  <c r="L38" i="63"/>
  <c r="E39" i="63" s="1"/>
  <c r="L36" i="62"/>
  <c r="E37" i="62" s="1"/>
  <c r="L37" i="62" s="1"/>
  <c r="E38" i="62" s="1"/>
  <c r="L38" i="62" s="1"/>
  <c r="E39" i="62" s="1"/>
  <c r="L39" i="62" s="1"/>
  <c r="E40" i="62" s="1"/>
  <c r="L40" i="62" s="1"/>
  <c r="E41" i="62" s="1"/>
  <c r="L41" i="62" s="1"/>
  <c r="G33" i="37"/>
  <c r="H33" i="37"/>
  <c r="I33" i="37"/>
  <c r="F33" i="37"/>
  <c r="L47" i="65" l="1"/>
  <c r="E48" i="65" s="1"/>
  <c r="L40" i="64"/>
  <c r="E41" i="64" s="1"/>
  <c r="L39" i="63"/>
  <c r="E40" i="63" s="1"/>
  <c r="L28" i="46"/>
  <c r="L29" i="46"/>
  <c r="L30" i="46"/>
  <c r="L31" i="46"/>
  <c r="L32" i="46"/>
  <c r="L33" i="46"/>
  <c r="L34" i="46"/>
  <c r="L35" i="46"/>
  <c r="L36" i="46"/>
  <c r="L37" i="46"/>
  <c r="L38" i="46"/>
  <c r="L39" i="46"/>
  <c r="L40" i="46"/>
  <c r="L41" i="46"/>
  <c r="L42" i="46"/>
  <c r="L43" i="46"/>
  <c r="L44" i="46"/>
  <c r="L45" i="46"/>
  <c r="L46" i="46"/>
  <c r="L47" i="46"/>
  <c r="L48" i="46"/>
  <c r="L49" i="46"/>
  <c r="L50" i="46"/>
  <c r="L51" i="46"/>
  <c r="L52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65" i="46"/>
  <c r="L66" i="46"/>
  <c r="L67" i="46"/>
  <c r="L68" i="46"/>
  <c r="L69" i="46"/>
  <c r="L70" i="46"/>
  <c r="L71" i="46"/>
  <c r="L72" i="46"/>
  <c r="L73" i="46"/>
  <c r="L74" i="46"/>
  <c r="L75" i="46"/>
  <c r="L76" i="46"/>
  <c r="L77" i="46"/>
  <c r="L78" i="46"/>
  <c r="L79" i="46"/>
  <c r="L80" i="46"/>
  <c r="L81" i="46"/>
  <c r="L82" i="46"/>
  <c r="L83" i="46"/>
  <c r="L84" i="46"/>
  <c r="L85" i="46"/>
  <c r="L86" i="46"/>
  <c r="L87" i="46"/>
  <c r="L88" i="46"/>
  <c r="L89" i="46"/>
  <c r="L90" i="46"/>
  <c r="L91" i="46"/>
  <c r="L92" i="46"/>
  <c r="L93" i="46"/>
  <c r="L94" i="46"/>
  <c r="L95" i="46"/>
  <c r="L96" i="46"/>
  <c r="L97" i="46"/>
  <c r="L98" i="46"/>
  <c r="L27" i="46"/>
  <c r="K99" i="46"/>
  <c r="L48" i="65" l="1"/>
  <c r="E49" i="65" s="1"/>
  <c r="L41" i="64"/>
  <c r="E42" i="64" s="1"/>
  <c r="L40" i="63"/>
  <c r="E41" i="63" s="1"/>
  <c r="L41" i="63" s="1"/>
  <c r="K101" i="46"/>
  <c r="L49" i="65" l="1"/>
  <c r="E50" i="65" s="1"/>
  <c r="L42" i="64"/>
  <c r="E43" i="64" s="1"/>
  <c r="AC33" i="28"/>
  <c r="L50" i="65" l="1"/>
  <c r="E51" i="65" s="1"/>
  <c r="L43" i="64"/>
  <c r="E44" i="64" s="1"/>
  <c r="G37" i="60"/>
  <c r="H37" i="60"/>
  <c r="I37" i="60"/>
  <c r="F37" i="60"/>
  <c r="L51" i="65" l="1"/>
  <c r="E52" i="65" s="1"/>
  <c r="L44" i="64"/>
  <c r="E45" i="64" s="1"/>
  <c r="C15" i="60"/>
  <c r="C17" i="60" s="1"/>
  <c r="C19" i="60" s="1"/>
  <c r="D20" i="60" s="1"/>
  <c r="I36" i="60"/>
  <c r="I38" i="60" s="1"/>
  <c r="H36" i="60"/>
  <c r="H38" i="60" s="1"/>
  <c r="G36" i="60"/>
  <c r="G38" i="60" s="1"/>
  <c r="F36" i="60"/>
  <c r="F38" i="60" s="1"/>
  <c r="J35" i="60"/>
  <c r="J34" i="60"/>
  <c r="J33" i="60"/>
  <c r="J32" i="60"/>
  <c r="J31" i="60"/>
  <c r="J30" i="60"/>
  <c r="J29" i="60"/>
  <c r="J28" i="60"/>
  <c r="J27" i="60"/>
  <c r="J26" i="60"/>
  <c r="J25" i="60"/>
  <c r="L24" i="60"/>
  <c r="L25" i="60" s="1"/>
  <c r="L26" i="60" s="1"/>
  <c r="L27" i="60" s="1"/>
  <c r="L28" i="60" s="1"/>
  <c r="L29" i="60" s="1"/>
  <c r="L30" i="60" s="1"/>
  <c r="L31" i="60" s="1"/>
  <c r="L32" i="60" s="1"/>
  <c r="L33" i="60" s="1"/>
  <c r="L34" i="60" s="1"/>
  <c r="L35" i="60" s="1"/>
  <c r="J24" i="60"/>
  <c r="L52" i="65" l="1"/>
  <c r="E53" i="65" s="1"/>
  <c r="L45" i="64"/>
  <c r="E46" i="64" s="1"/>
  <c r="F40" i="60"/>
  <c r="F42" i="60"/>
  <c r="E24" i="60"/>
  <c r="K24" i="60" s="1"/>
  <c r="E25" i="60" s="1"/>
  <c r="K25" i="60" s="1"/>
  <c r="E26" i="60" s="1"/>
  <c r="K26" i="60" s="1"/>
  <c r="E27" i="60" s="1"/>
  <c r="K27" i="60" s="1"/>
  <c r="E28" i="60" s="1"/>
  <c r="K28" i="60" s="1"/>
  <c r="E29" i="60" s="1"/>
  <c r="K29" i="60" s="1"/>
  <c r="E30" i="60" s="1"/>
  <c r="K30" i="60" s="1"/>
  <c r="E31" i="60" s="1"/>
  <c r="K31" i="60" s="1"/>
  <c r="E32" i="60" s="1"/>
  <c r="K32" i="60" s="1"/>
  <c r="E33" i="60" s="1"/>
  <c r="K33" i="60" s="1"/>
  <c r="E34" i="60" s="1"/>
  <c r="K34" i="60" s="1"/>
  <c r="E35" i="60" s="1"/>
  <c r="K35" i="60" s="1"/>
  <c r="J26" i="59"/>
  <c r="J27" i="59"/>
  <c r="J28" i="59"/>
  <c r="J29" i="59"/>
  <c r="J30" i="59"/>
  <c r="J31" i="59"/>
  <c r="J32" i="59"/>
  <c r="J33" i="59"/>
  <c r="J34" i="59"/>
  <c r="J35" i="59"/>
  <c r="J36" i="59"/>
  <c r="J37" i="59"/>
  <c r="J38" i="59"/>
  <c r="J39" i="59"/>
  <c r="J40" i="59"/>
  <c r="J41" i="59"/>
  <c r="J42" i="59"/>
  <c r="J43" i="59"/>
  <c r="J44" i="59"/>
  <c r="J45" i="59"/>
  <c r="J46" i="59"/>
  <c r="J47" i="59"/>
  <c r="J48" i="59"/>
  <c r="J49" i="59"/>
  <c r="J50" i="59"/>
  <c r="J51" i="59"/>
  <c r="J52" i="59"/>
  <c r="J53" i="59"/>
  <c r="J54" i="59"/>
  <c r="J55" i="59"/>
  <c r="J56" i="59"/>
  <c r="J57" i="59"/>
  <c r="J58" i="59"/>
  <c r="J59" i="59"/>
  <c r="J60" i="59"/>
  <c r="J61" i="59"/>
  <c r="J62" i="59"/>
  <c r="J63" i="59"/>
  <c r="J64" i="59"/>
  <c r="J65" i="59"/>
  <c r="J66" i="59"/>
  <c r="J67" i="59"/>
  <c r="J68" i="59"/>
  <c r="J69" i="59"/>
  <c r="J70" i="59"/>
  <c r="J71" i="59"/>
  <c r="J72" i="59"/>
  <c r="J73" i="59"/>
  <c r="J74" i="59"/>
  <c r="J75" i="59"/>
  <c r="J76" i="59"/>
  <c r="J77" i="59"/>
  <c r="J78" i="59"/>
  <c r="J79" i="59"/>
  <c r="J80" i="59"/>
  <c r="J81" i="59"/>
  <c r="J82" i="59"/>
  <c r="J83" i="59"/>
  <c r="J84" i="59"/>
  <c r="J85" i="59"/>
  <c r="J86" i="59"/>
  <c r="J87" i="59"/>
  <c r="J88" i="59"/>
  <c r="J89" i="59"/>
  <c r="J90" i="59"/>
  <c r="J91" i="59"/>
  <c r="J92" i="59"/>
  <c r="J93" i="59"/>
  <c r="J94" i="59"/>
  <c r="C14" i="59"/>
  <c r="C16" i="59" s="1"/>
  <c r="I95" i="59"/>
  <c r="I99" i="59" s="1"/>
  <c r="H95" i="59"/>
  <c r="H99" i="59" s="1"/>
  <c r="G95" i="59"/>
  <c r="G99" i="59" s="1"/>
  <c r="F95" i="59"/>
  <c r="F99" i="59" s="1"/>
  <c r="J25" i="59"/>
  <c r="J24" i="59"/>
  <c r="L23" i="59"/>
  <c r="L24" i="59" s="1"/>
  <c r="L25" i="59" s="1"/>
  <c r="L26" i="59" s="1"/>
  <c r="L27" i="59" s="1"/>
  <c r="L28" i="59" s="1"/>
  <c r="L29" i="59" s="1"/>
  <c r="L30" i="59" s="1"/>
  <c r="L31" i="59" s="1"/>
  <c r="L32" i="59" s="1"/>
  <c r="L33" i="59" s="1"/>
  <c r="L34" i="59" s="1"/>
  <c r="L35" i="59" s="1"/>
  <c r="L36" i="59" s="1"/>
  <c r="L37" i="59" s="1"/>
  <c r="L38" i="59" s="1"/>
  <c r="L39" i="59" s="1"/>
  <c r="L40" i="59" s="1"/>
  <c r="L41" i="59" s="1"/>
  <c r="L42" i="59" s="1"/>
  <c r="L43" i="59" s="1"/>
  <c r="L44" i="59" s="1"/>
  <c r="L45" i="59" s="1"/>
  <c r="L46" i="59" s="1"/>
  <c r="L47" i="59" s="1"/>
  <c r="L48" i="59" s="1"/>
  <c r="L49" i="59" s="1"/>
  <c r="L50" i="59" s="1"/>
  <c r="L51" i="59" s="1"/>
  <c r="L52" i="59" s="1"/>
  <c r="L53" i="59" s="1"/>
  <c r="L54" i="59" s="1"/>
  <c r="L55" i="59" s="1"/>
  <c r="L56" i="59" s="1"/>
  <c r="L57" i="59" s="1"/>
  <c r="L58" i="59" s="1"/>
  <c r="L59" i="59" s="1"/>
  <c r="L60" i="59" s="1"/>
  <c r="L61" i="59" s="1"/>
  <c r="L62" i="59" s="1"/>
  <c r="L63" i="59" s="1"/>
  <c r="L64" i="59" s="1"/>
  <c r="L65" i="59" s="1"/>
  <c r="L66" i="59" s="1"/>
  <c r="L67" i="59" s="1"/>
  <c r="L68" i="59" s="1"/>
  <c r="L69" i="59" s="1"/>
  <c r="L70" i="59" s="1"/>
  <c r="L71" i="59" s="1"/>
  <c r="L72" i="59" s="1"/>
  <c r="L73" i="59" s="1"/>
  <c r="L74" i="59" s="1"/>
  <c r="L75" i="59" s="1"/>
  <c r="L76" i="59" s="1"/>
  <c r="L77" i="59" s="1"/>
  <c r="L78" i="59" s="1"/>
  <c r="L79" i="59" s="1"/>
  <c r="L80" i="59" s="1"/>
  <c r="L81" i="59" s="1"/>
  <c r="L82" i="59" s="1"/>
  <c r="L83" i="59" s="1"/>
  <c r="L84" i="59" s="1"/>
  <c r="L85" i="59" s="1"/>
  <c r="L86" i="59" s="1"/>
  <c r="L87" i="59" s="1"/>
  <c r="L88" i="59" s="1"/>
  <c r="L89" i="59" s="1"/>
  <c r="L90" i="59" s="1"/>
  <c r="L91" i="59" s="1"/>
  <c r="L92" i="59" s="1"/>
  <c r="L93" i="59" s="1"/>
  <c r="L94" i="59" s="1"/>
  <c r="J23" i="59"/>
  <c r="L53" i="65" l="1"/>
  <c r="E54" i="65" s="1"/>
  <c r="L46" i="64"/>
  <c r="E47" i="64" s="1"/>
  <c r="C18" i="59"/>
  <c r="D19" i="59" s="1"/>
  <c r="F101" i="59"/>
  <c r="F103" i="59" s="1"/>
  <c r="E23" i="59" l="1"/>
  <c r="L54" i="65"/>
  <c r="E55" i="65" s="1"/>
  <c r="L47" i="64"/>
  <c r="E48" i="64" s="1"/>
  <c r="K23" i="59" l="1"/>
  <c r="E24" i="59" s="1"/>
  <c r="K24" i="59" s="1"/>
  <c r="E25" i="59" s="1"/>
  <c r="K25" i="59" s="1"/>
  <c r="E26" i="59" s="1"/>
  <c r="K26" i="59" s="1"/>
  <c r="E27" i="59" s="1"/>
  <c r="K27" i="59" s="1"/>
  <c r="E28" i="59" s="1"/>
  <c r="K28" i="59" s="1"/>
  <c r="E29" i="59" s="1"/>
  <c r="K29" i="59" s="1"/>
  <c r="E30" i="59" s="1"/>
  <c r="K30" i="59" s="1"/>
  <c r="E31" i="59" s="1"/>
  <c r="K31" i="59" s="1"/>
  <c r="E32" i="59" s="1"/>
  <c r="K32" i="59" s="1"/>
  <c r="E33" i="59" s="1"/>
  <c r="K33" i="59" s="1"/>
  <c r="E34" i="59" s="1"/>
  <c r="K34" i="59" s="1"/>
  <c r="E35" i="59" s="1"/>
  <c r="K35" i="59" s="1"/>
  <c r="E36" i="59" s="1"/>
  <c r="K36" i="59" s="1"/>
  <c r="E37" i="59" s="1"/>
  <c r="K37" i="59" s="1"/>
  <c r="E38" i="59" s="1"/>
  <c r="K38" i="59" s="1"/>
  <c r="E39" i="59" s="1"/>
  <c r="K39" i="59" s="1"/>
  <c r="E40" i="59" s="1"/>
  <c r="K40" i="59" s="1"/>
  <c r="E41" i="59" s="1"/>
  <c r="K41" i="59" s="1"/>
  <c r="E42" i="59" s="1"/>
  <c r="K42" i="59" s="1"/>
  <c r="E43" i="59" s="1"/>
  <c r="K43" i="59" s="1"/>
  <c r="E44" i="59" s="1"/>
  <c r="K44" i="59" s="1"/>
  <c r="E45" i="59" s="1"/>
  <c r="K45" i="59" s="1"/>
  <c r="E46" i="59" s="1"/>
  <c r="K46" i="59" s="1"/>
  <c r="E47" i="59" s="1"/>
  <c r="K47" i="59" s="1"/>
  <c r="E48" i="59" s="1"/>
  <c r="K48" i="59" s="1"/>
  <c r="E49" i="59" s="1"/>
  <c r="K49" i="59" s="1"/>
  <c r="E50" i="59" s="1"/>
  <c r="K50" i="59" s="1"/>
  <c r="E51" i="59" s="1"/>
  <c r="K51" i="59" s="1"/>
  <c r="E52" i="59" s="1"/>
  <c r="K52" i="59" s="1"/>
  <c r="E53" i="59" s="1"/>
  <c r="K53" i="59" s="1"/>
  <c r="E54" i="59" s="1"/>
  <c r="K54" i="59" s="1"/>
  <c r="E55" i="59" s="1"/>
  <c r="K55" i="59" s="1"/>
  <c r="E56" i="59" s="1"/>
  <c r="K56" i="59" s="1"/>
  <c r="E57" i="59" s="1"/>
  <c r="K57" i="59" s="1"/>
  <c r="E58" i="59" s="1"/>
  <c r="K58" i="59" s="1"/>
  <c r="E59" i="59" s="1"/>
  <c r="K59" i="59" s="1"/>
  <c r="E60" i="59" s="1"/>
  <c r="K60" i="59" s="1"/>
  <c r="E61" i="59" s="1"/>
  <c r="K61" i="59" s="1"/>
  <c r="E62" i="59" s="1"/>
  <c r="K62" i="59" s="1"/>
  <c r="E63" i="59" s="1"/>
  <c r="K63" i="59" s="1"/>
  <c r="E64" i="59" s="1"/>
  <c r="K64" i="59" s="1"/>
  <c r="E65" i="59" s="1"/>
  <c r="L55" i="65"/>
  <c r="E56" i="65" s="1"/>
  <c r="L48" i="64"/>
  <c r="E49" i="64" s="1"/>
  <c r="J35" i="58"/>
  <c r="J36" i="58"/>
  <c r="J37" i="58"/>
  <c r="J38" i="58"/>
  <c r="J39" i="58"/>
  <c r="J40" i="58"/>
  <c r="J41" i="58"/>
  <c r="J42" i="58"/>
  <c r="J43" i="58"/>
  <c r="J44" i="58"/>
  <c r="J45" i="58"/>
  <c r="J46" i="58"/>
  <c r="J47" i="58"/>
  <c r="J48" i="58"/>
  <c r="J49" i="58"/>
  <c r="J50" i="58"/>
  <c r="J51" i="58"/>
  <c r="J52" i="58"/>
  <c r="J53" i="58"/>
  <c r="J54" i="58"/>
  <c r="J55" i="58"/>
  <c r="J56" i="58"/>
  <c r="J57" i="58"/>
  <c r="J58" i="58"/>
  <c r="I59" i="58"/>
  <c r="I61" i="58" s="1"/>
  <c r="H59" i="58"/>
  <c r="H61" i="58" s="1"/>
  <c r="G59" i="58"/>
  <c r="G61" i="58" s="1"/>
  <c r="F59" i="58"/>
  <c r="F61" i="58" s="1"/>
  <c r="J34" i="58"/>
  <c r="J33" i="58"/>
  <c r="J32" i="58"/>
  <c r="J31" i="58"/>
  <c r="J30" i="58"/>
  <c r="J29" i="58"/>
  <c r="J28" i="58"/>
  <c r="J27" i="58"/>
  <c r="J26" i="58"/>
  <c r="J25" i="58"/>
  <c r="J24" i="58"/>
  <c r="L23" i="58"/>
  <c r="L24" i="58" s="1"/>
  <c r="L25" i="58" s="1"/>
  <c r="L26" i="58" s="1"/>
  <c r="L27" i="58" s="1"/>
  <c r="L28" i="58" s="1"/>
  <c r="L29" i="58" s="1"/>
  <c r="L30" i="58" s="1"/>
  <c r="L31" i="58" s="1"/>
  <c r="L32" i="58" s="1"/>
  <c r="L33" i="58" s="1"/>
  <c r="L34" i="58" s="1"/>
  <c r="L35" i="58" s="1"/>
  <c r="L36" i="58" s="1"/>
  <c r="L37" i="58" s="1"/>
  <c r="L38" i="58" s="1"/>
  <c r="L39" i="58" s="1"/>
  <c r="L40" i="58" s="1"/>
  <c r="L41" i="58" s="1"/>
  <c r="L42" i="58" s="1"/>
  <c r="L43" i="58" s="1"/>
  <c r="L44" i="58" s="1"/>
  <c r="L45" i="58" s="1"/>
  <c r="L46" i="58" s="1"/>
  <c r="L47" i="58" s="1"/>
  <c r="L48" i="58" s="1"/>
  <c r="L49" i="58" s="1"/>
  <c r="L50" i="58" s="1"/>
  <c r="L51" i="58" s="1"/>
  <c r="L52" i="58" s="1"/>
  <c r="L53" i="58" s="1"/>
  <c r="L54" i="58" s="1"/>
  <c r="L55" i="58" s="1"/>
  <c r="L56" i="58" s="1"/>
  <c r="L57" i="58" s="1"/>
  <c r="L58" i="58" s="1"/>
  <c r="J23" i="58"/>
  <c r="C14" i="58"/>
  <c r="C16" i="58" s="1"/>
  <c r="C18" i="58" s="1"/>
  <c r="E23" i="58" s="1"/>
  <c r="K23" i="58" s="1"/>
  <c r="E24" i="58" s="1"/>
  <c r="K24" i="58" s="1"/>
  <c r="E25" i="58" s="1"/>
  <c r="K25" i="58" s="1"/>
  <c r="E26" i="58" s="1"/>
  <c r="K26" i="58" s="1"/>
  <c r="E27" i="58" s="1"/>
  <c r="K27" i="58" s="1"/>
  <c r="E28" i="58" s="1"/>
  <c r="K28" i="58" s="1"/>
  <c r="E29" i="58" s="1"/>
  <c r="K29" i="58" s="1"/>
  <c r="E30" i="58" s="1"/>
  <c r="K30" i="58" s="1"/>
  <c r="E31" i="58" s="1"/>
  <c r="K31" i="58" s="1"/>
  <c r="E32" i="58" s="1"/>
  <c r="K32" i="58" s="1"/>
  <c r="E33" i="58" s="1"/>
  <c r="K33" i="58" s="1"/>
  <c r="E34" i="58" s="1"/>
  <c r="K34" i="58" s="1"/>
  <c r="E35" i="58" s="1"/>
  <c r="K35" i="58" s="1"/>
  <c r="E36" i="58" s="1"/>
  <c r="K36" i="58" s="1"/>
  <c r="E37" i="58" s="1"/>
  <c r="K37" i="58" s="1"/>
  <c r="E38" i="58" s="1"/>
  <c r="K38" i="58" s="1"/>
  <c r="E39" i="58" s="1"/>
  <c r="K39" i="58" s="1"/>
  <c r="E40" i="58" s="1"/>
  <c r="K40" i="58" s="1"/>
  <c r="E41" i="58" s="1"/>
  <c r="K41" i="58" s="1"/>
  <c r="E42" i="58" s="1"/>
  <c r="K42" i="58" s="1"/>
  <c r="E43" i="58" s="1"/>
  <c r="K43" i="58" s="1"/>
  <c r="E44" i="58" s="1"/>
  <c r="K44" i="58" s="1"/>
  <c r="E45" i="58" s="1"/>
  <c r="K45" i="58" s="1"/>
  <c r="E46" i="58" s="1"/>
  <c r="K46" i="58" s="1"/>
  <c r="E47" i="58" s="1"/>
  <c r="K47" i="58" s="1"/>
  <c r="D19" i="58" l="1"/>
  <c r="L56" i="65"/>
  <c r="E57" i="65" s="1"/>
  <c r="L57" i="65" s="1"/>
  <c r="L49" i="64"/>
  <c r="E50" i="64" s="1"/>
  <c r="K65" i="59"/>
  <c r="E66" i="59" s="1"/>
  <c r="E48" i="58"/>
  <c r="K48" i="58" s="1"/>
  <c r="F63" i="58"/>
  <c r="F65" i="58" s="1"/>
  <c r="J35" i="57"/>
  <c r="J36" i="57"/>
  <c r="J37" i="57"/>
  <c r="J38" i="57"/>
  <c r="J39" i="57"/>
  <c r="J40" i="57"/>
  <c r="J41" i="57"/>
  <c r="J42" i="57"/>
  <c r="J43" i="57"/>
  <c r="J44" i="57"/>
  <c r="J45" i="57"/>
  <c r="J46" i="57"/>
  <c r="J47" i="57"/>
  <c r="J48" i="57"/>
  <c r="J49" i="57"/>
  <c r="J50" i="57"/>
  <c r="J51" i="57"/>
  <c r="J52" i="57"/>
  <c r="J53" i="57"/>
  <c r="J54" i="57"/>
  <c r="J55" i="57"/>
  <c r="J56" i="57"/>
  <c r="J57" i="57"/>
  <c r="J58" i="57"/>
  <c r="I59" i="57"/>
  <c r="I61" i="57" s="1"/>
  <c r="H59" i="57"/>
  <c r="H61" i="57" s="1"/>
  <c r="G59" i="57"/>
  <c r="G61" i="57" s="1"/>
  <c r="F59" i="57"/>
  <c r="F61" i="57" s="1"/>
  <c r="J34" i="57"/>
  <c r="J33" i="57"/>
  <c r="J32" i="57"/>
  <c r="J31" i="57"/>
  <c r="J30" i="57"/>
  <c r="J29" i="57"/>
  <c r="J28" i="57"/>
  <c r="J27" i="57"/>
  <c r="J26" i="57"/>
  <c r="J25" i="57"/>
  <c r="J24" i="57"/>
  <c r="L23" i="57"/>
  <c r="L24" i="57" s="1"/>
  <c r="L25" i="57" s="1"/>
  <c r="L26" i="57" s="1"/>
  <c r="L27" i="57" s="1"/>
  <c r="L28" i="57" s="1"/>
  <c r="L29" i="57" s="1"/>
  <c r="L30" i="57" s="1"/>
  <c r="L31" i="57" s="1"/>
  <c r="L32" i="57" s="1"/>
  <c r="L33" i="57" s="1"/>
  <c r="L34" i="57" s="1"/>
  <c r="L35" i="57" s="1"/>
  <c r="L36" i="57" s="1"/>
  <c r="L37" i="57" s="1"/>
  <c r="L38" i="57" s="1"/>
  <c r="L39" i="57" s="1"/>
  <c r="L40" i="57" s="1"/>
  <c r="L41" i="57" s="1"/>
  <c r="L42" i="57" s="1"/>
  <c r="L43" i="57" s="1"/>
  <c r="L44" i="57" s="1"/>
  <c r="L45" i="57" s="1"/>
  <c r="L46" i="57" s="1"/>
  <c r="L47" i="57" s="1"/>
  <c r="L48" i="57" s="1"/>
  <c r="L49" i="57" s="1"/>
  <c r="L50" i="57" s="1"/>
  <c r="L51" i="57" s="1"/>
  <c r="L52" i="57" s="1"/>
  <c r="L53" i="57" s="1"/>
  <c r="L54" i="57" s="1"/>
  <c r="L55" i="57" s="1"/>
  <c r="L56" i="57" s="1"/>
  <c r="L57" i="57" s="1"/>
  <c r="L58" i="57" s="1"/>
  <c r="J23" i="57"/>
  <c r="C15" i="57"/>
  <c r="C17" i="57" s="1"/>
  <c r="C19" i="57" s="1"/>
  <c r="E19" i="57" s="1"/>
  <c r="L50" i="64" l="1"/>
  <c r="E51" i="64" s="1"/>
  <c r="K66" i="59"/>
  <c r="E67" i="59" s="1"/>
  <c r="E49" i="58"/>
  <c r="K49" i="58" s="1"/>
  <c r="F63" i="57"/>
  <c r="F65" i="57" s="1"/>
  <c r="E23" i="57"/>
  <c r="K23" i="57" s="1"/>
  <c r="E24" i="57" s="1"/>
  <c r="K24" i="57" s="1"/>
  <c r="E25" i="57" s="1"/>
  <c r="K25" i="57" s="1"/>
  <c r="E26" i="57" s="1"/>
  <c r="K26" i="57" s="1"/>
  <c r="E27" i="57" s="1"/>
  <c r="K27" i="57" s="1"/>
  <c r="E28" i="57" s="1"/>
  <c r="K28" i="57" s="1"/>
  <c r="E29" i="57" s="1"/>
  <c r="K29" i="57" s="1"/>
  <c r="E30" i="57" s="1"/>
  <c r="K30" i="57" s="1"/>
  <c r="E31" i="57" s="1"/>
  <c r="K31" i="57" s="1"/>
  <c r="E32" i="57" s="1"/>
  <c r="K32" i="57" s="1"/>
  <c r="E33" i="57" s="1"/>
  <c r="K33" i="57" s="1"/>
  <c r="E34" i="57" s="1"/>
  <c r="K34" i="57" s="1"/>
  <c r="E35" i="57" s="1"/>
  <c r="K35" i="57" s="1"/>
  <c r="E36" i="57" s="1"/>
  <c r="K36" i="57" s="1"/>
  <c r="E37" i="57" s="1"/>
  <c r="K37" i="57" s="1"/>
  <c r="E38" i="57" s="1"/>
  <c r="K38" i="57" s="1"/>
  <c r="E39" i="57" s="1"/>
  <c r="K39" i="57" s="1"/>
  <c r="E40" i="57" s="1"/>
  <c r="K40" i="57" s="1"/>
  <c r="E41" i="57" s="1"/>
  <c r="K41" i="57" s="1"/>
  <c r="E42" i="57" s="1"/>
  <c r="K42" i="57" s="1"/>
  <c r="E43" i="57" s="1"/>
  <c r="K43" i="57" s="1"/>
  <c r="E44" i="57" s="1"/>
  <c r="K44" i="57" s="1"/>
  <c r="E45" i="57" s="1"/>
  <c r="K45" i="57" s="1"/>
  <c r="E46" i="57" s="1"/>
  <c r="K46" i="57" s="1"/>
  <c r="E47" i="57" s="1"/>
  <c r="K47" i="57" s="1"/>
  <c r="L51" i="64" l="1"/>
  <c r="E52" i="64" s="1"/>
  <c r="K67" i="59"/>
  <c r="E68" i="59" s="1"/>
  <c r="E50" i="58"/>
  <c r="K50" i="58" s="1"/>
  <c r="E48" i="57"/>
  <c r="K48" i="57" s="1"/>
  <c r="L52" i="64" l="1"/>
  <c r="E53" i="64" s="1"/>
  <c r="K68" i="59"/>
  <c r="E69" i="59" s="1"/>
  <c r="E51" i="58"/>
  <c r="K51" i="58" s="1"/>
  <c r="E49" i="57"/>
  <c r="K49" i="57" s="1"/>
  <c r="C13" i="42"/>
  <c r="L53" i="64" l="1"/>
  <c r="E54" i="64" s="1"/>
  <c r="K69" i="59"/>
  <c r="E70" i="59" s="1"/>
  <c r="E52" i="58"/>
  <c r="K52" i="58" s="1"/>
  <c r="E50" i="57"/>
  <c r="K50" i="57" s="1"/>
  <c r="H99" i="46"/>
  <c r="H101" i="46" s="1"/>
  <c r="I99" i="46"/>
  <c r="I101" i="46" s="1"/>
  <c r="J99" i="46"/>
  <c r="L54" i="64" l="1"/>
  <c r="E55" i="64" s="1"/>
  <c r="K70" i="59"/>
  <c r="E71" i="59" s="1"/>
  <c r="E53" i="58"/>
  <c r="K53" i="58" s="1"/>
  <c r="E51" i="57"/>
  <c r="K51" i="57" s="1"/>
  <c r="L199" i="22"/>
  <c r="L201" i="22" s="1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74" i="22"/>
  <c r="J75" i="22"/>
  <c r="J76" i="22"/>
  <c r="J77" i="22"/>
  <c r="J78" i="22"/>
  <c r="J79" i="22"/>
  <c r="J80" i="22"/>
  <c r="J81" i="22"/>
  <c r="J82" i="22"/>
  <c r="J83" i="22"/>
  <c r="J84" i="22"/>
  <c r="J85" i="22"/>
  <c r="J86" i="22"/>
  <c r="J87" i="22"/>
  <c r="J88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101" i="22"/>
  <c r="J102" i="22"/>
  <c r="J103" i="22"/>
  <c r="J104" i="22"/>
  <c r="J105" i="22"/>
  <c r="J106" i="22"/>
  <c r="J107" i="22"/>
  <c r="J108" i="22"/>
  <c r="J109" i="22"/>
  <c r="J110" i="22"/>
  <c r="J111" i="22"/>
  <c r="J112" i="22"/>
  <c r="J113" i="22"/>
  <c r="J114" i="22"/>
  <c r="J115" i="22"/>
  <c r="J116" i="22"/>
  <c r="J117" i="22"/>
  <c r="J118" i="22"/>
  <c r="J119" i="22"/>
  <c r="J120" i="22"/>
  <c r="J121" i="22"/>
  <c r="J122" i="22"/>
  <c r="J123" i="22"/>
  <c r="J124" i="22"/>
  <c r="J125" i="22"/>
  <c r="J126" i="22"/>
  <c r="J127" i="22"/>
  <c r="J128" i="22"/>
  <c r="J129" i="22"/>
  <c r="J130" i="22"/>
  <c r="J131" i="22"/>
  <c r="J132" i="22"/>
  <c r="J133" i="22"/>
  <c r="J134" i="22"/>
  <c r="J135" i="22"/>
  <c r="J136" i="22"/>
  <c r="J137" i="22"/>
  <c r="J138" i="22"/>
  <c r="J139" i="22"/>
  <c r="J140" i="22"/>
  <c r="J141" i="22"/>
  <c r="J142" i="22"/>
  <c r="J143" i="22"/>
  <c r="J144" i="22"/>
  <c r="J145" i="22"/>
  <c r="J146" i="22"/>
  <c r="J147" i="22"/>
  <c r="J148" i="22"/>
  <c r="J149" i="22"/>
  <c r="J150" i="22"/>
  <c r="J151" i="22"/>
  <c r="J152" i="22"/>
  <c r="J153" i="22"/>
  <c r="J154" i="22"/>
  <c r="J155" i="22"/>
  <c r="J156" i="22"/>
  <c r="J157" i="22"/>
  <c r="J158" i="22"/>
  <c r="J159" i="22"/>
  <c r="J160" i="22"/>
  <c r="J161" i="22"/>
  <c r="J162" i="22"/>
  <c r="J163" i="22"/>
  <c r="J164" i="22"/>
  <c r="J165" i="22"/>
  <c r="J166" i="22"/>
  <c r="J167" i="22"/>
  <c r="J168" i="22"/>
  <c r="J169" i="22"/>
  <c r="J170" i="22"/>
  <c r="J171" i="22"/>
  <c r="J172" i="22"/>
  <c r="J173" i="22"/>
  <c r="J174" i="22"/>
  <c r="J175" i="22"/>
  <c r="J176" i="22"/>
  <c r="J177" i="22"/>
  <c r="J178" i="22"/>
  <c r="J179" i="22"/>
  <c r="J180" i="22"/>
  <c r="J181" i="22"/>
  <c r="J182" i="22"/>
  <c r="J183" i="22"/>
  <c r="J184" i="22"/>
  <c r="J185" i="22"/>
  <c r="J186" i="22"/>
  <c r="J187" i="22"/>
  <c r="J188" i="22"/>
  <c r="J189" i="22"/>
  <c r="J190" i="22"/>
  <c r="J191" i="22"/>
  <c r="J192" i="22"/>
  <c r="J193" i="22"/>
  <c r="J194" i="22"/>
  <c r="J195" i="22"/>
  <c r="J196" i="22"/>
  <c r="J197" i="22"/>
  <c r="J198" i="22"/>
  <c r="J26" i="22"/>
  <c r="J27" i="22"/>
  <c r="I21" i="2"/>
  <c r="J25" i="22"/>
  <c r="C13" i="22"/>
  <c r="C15" i="22" s="1"/>
  <c r="C17" i="22" s="1"/>
  <c r="C19" i="22" s="1"/>
  <c r="C21" i="22" s="1"/>
  <c r="D21" i="22" s="1"/>
  <c r="E25" i="22" l="1"/>
  <c r="K25" i="22" s="1"/>
  <c r="L55" i="64"/>
  <c r="E56" i="64" s="1"/>
  <c r="K71" i="59"/>
  <c r="E72" i="59" s="1"/>
  <c r="E54" i="58"/>
  <c r="K54" i="58" s="1"/>
  <c r="E52" i="57"/>
  <c r="K52" i="57" s="1"/>
  <c r="L56" i="64" l="1"/>
  <c r="E57" i="64" s="1"/>
  <c r="L57" i="64" s="1"/>
  <c r="K72" i="59"/>
  <c r="E73" i="59" s="1"/>
  <c r="E55" i="58"/>
  <c r="K55" i="58" s="1"/>
  <c r="E53" i="57"/>
  <c r="K53" i="57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J37" i="56"/>
  <c r="J21" i="56"/>
  <c r="J20" i="56"/>
  <c r="C13" i="56"/>
  <c r="C15" i="56" s="1"/>
  <c r="C17" i="56" s="1"/>
  <c r="D17" i="56" s="1"/>
  <c r="I38" i="56"/>
  <c r="H38" i="56"/>
  <c r="G38" i="56"/>
  <c r="F38" i="56"/>
  <c r="L20" i="56"/>
  <c r="L21" i="56" s="1"/>
  <c r="L22" i="56" s="1"/>
  <c r="L23" i="56" s="1"/>
  <c r="L24" i="56" s="1"/>
  <c r="L25" i="56" s="1"/>
  <c r="L26" i="56" s="1"/>
  <c r="L27" i="56" s="1"/>
  <c r="L28" i="56" s="1"/>
  <c r="L29" i="56" s="1"/>
  <c r="L30" i="56" s="1"/>
  <c r="L31" i="56" s="1"/>
  <c r="L32" i="56" s="1"/>
  <c r="L33" i="56" s="1"/>
  <c r="L34" i="56" s="1"/>
  <c r="L35" i="56" s="1"/>
  <c r="L36" i="56" s="1"/>
  <c r="L37" i="56" s="1"/>
  <c r="E20" i="56" l="1"/>
  <c r="K73" i="59"/>
  <c r="E74" i="59" s="1"/>
  <c r="E56" i="58"/>
  <c r="K56" i="58" s="1"/>
  <c r="E54" i="57"/>
  <c r="K54" i="57" s="1"/>
  <c r="I40" i="56"/>
  <c r="G40" i="56"/>
  <c r="F40" i="56"/>
  <c r="H40" i="56"/>
  <c r="K74" i="59" l="1"/>
  <c r="E75" i="59" s="1"/>
  <c r="E57" i="58"/>
  <c r="K57" i="58" s="1"/>
  <c r="E55" i="57"/>
  <c r="K55" i="57" s="1"/>
  <c r="K20" i="56"/>
  <c r="E21" i="56" s="1"/>
  <c r="K21" i="56" s="1"/>
  <c r="E22" i="56" s="1"/>
  <c r="K22" i="56" s="1"/>
  <c r="E23" i="56" s="1"/>
  <c r="K23" i="56" s="1"/>
  <c r="E24" i="56" s="1"/>
  <c r="K24" i="56" s="1"/>
  <c r="E25" i="56" s="1"/>
  <c r="K25" i="56" s="1"/>
  <c r="E26" i="56" s="1"/>
  <c r="K26" i="56" s="1"/>
  <c r="E27" i="56" s="1"/>
  <c r="K27" i="56" s="1"/>
  <c r="E28" i="56" s="1"/>
  <c r="K28" i="56" s="1"/>
  <c r="E29" i="56" s="1"/>
  <c r="K29" i="56" s="1"/>
  <c r="E30" i="56" s="1"/>
  <c r="K30" i="56" s="1"/>
  <c r="E31" i="56" s="1"/>
  <c r="K31" i="56" s="1"/>
  <c r="E32" i="56" s="1"/>
  <c r="K32" i="56" s="1"/>
  <c r="E33" i="56" s="1"/>
  <c r="K33" i="56" s="1"/>
  <c r="E34" i="56" s="1"/>
  <c r="K34" i="56" s="1"/>
  <c r="E35" i="56" s="1"/>
  <c r="K35" i="56" s="1"/>
  <c r="E36" i="56" s="1"/>
  <c r="K36" i="56" s="1"/>
  <c r="E37" i="56" s="1"/>
  <c r="K37" i="56" s="1"/>
  <c r="F42" i="56"/>
  <c r="F44" i="56" s="1"/>
  <c r="K75" i="59" l="1"/>
  <c r="E76" i="59" s="1"/>
  <c r="E58" i="58"/>
  <c r="K58" i="58" s="1"/>
  <c r="E56" i="57"/>
  <c r="K56" i="57" s="1"/>
  <c r="K76" i="59" l="1"/>
  <c r="E77" i="59" s="1"/>
  <c r="E57" i="57"/>
  <c r="K57" i="57" s="1"/>
  <c r="I46" i="55"/>
  <c r="I48" i="55" s="1"/>
  <c r="H46" i="55"/>
  <c r="H48" i="55" s="1"/>
  <c r="G46" i="55"/>
  <c r="G48" i="55" s="1"/>
  <c r="F46" i="55"/>
  <c r="F48" i="55" s="1"/>
  <c r="J45" i="55"/>
  <c r="J44" i="55"/>
  <c r="J43" i="55"/>
  <c r="J42" i="55"/>
  <c r="J41" i="55"/>
  <c r="J40" i="55"/>
  <c r="J39" i="55"/>
  <c r="J38" i="55"/>
  <c r="J37" i="55"/>
  <c r="J36" i="55"/>
  <c r="J35" i="55"/>
  <c r="J34" i="55"/>
  <c r="J33" i="55"/>
  <c r="J32" i="55"/>
  <c r="J31" i="55"/>
  <c r="J30" i="55"/>
  <c r="J29" i="55"/>
  <c r="J28" i="55"/>
  <c r="J27" i="55"/>
  <c r="J26" i="55"/>
  <c r="J25" i="55"/>
  <c r="J24" i="55"/>
  <c r="J23" i="55"/>
  <c r="L22" i="55"/>
  <c r="L23" i="55" s="1"/>
  <c r="L24" i="55" s="1"/>
  <c r="L25" i="55" s="1"/>
  <c r="L26" i="55" s="1"/>
  <c r="L27" i="55" s="1"/>
  <c r="L28" i="55" s="1"/>
  <c r="L29" i="55" s="1"/>
  <c r="L30" i="55" s="1"/>
  <c r="L31" i="55" s="1"/>
  <c r="L32" i="55" s="1"/>
  <c r="L33" i="55" s="1"/>
  <c r="L34" i="55" s="1"/>
  <c r="L35" i="55" s="1"/>
  <c r="L36" i="55" s="1"/>
  <c r="L37" i="55" s="1"/>
  <c r="L38" i="55" s="1"/>
  <c r="L39" i="55" s="1"/>
  <c r="L40" i="55" s="1"/>
  <c r="L41" i="55" s="1"/>
  <c r="L42" i="55" s="1"/>
  <c r="L43" i="55" s="1"/>
  <c r="L44" i="55" s="1"/>
  <c r="L45" i="55" s="1"/>
  <c r="J22" i="55"/>
  <c r="C14" i="55"/>
  <c r="C16" i="55" s="1"/>
  <c r="C18" i="55" s="1"/>
  <c r="E18" i="55" s="1"/>
  <c r="K77" i="59" l="1"/>
  <c r="E78" i="59" s="1"/>
  <c r="E58" i="57"/>
  <c r="K58" i="57" s="1"/>
  <c r="F50" i="55"/>
  <c r="F52" i="55" s="1"/>
  <c r="E22" i="55"/>
  <c r="K22" i="55" s="1"/>
  <c r="E23" i="55" s="1"/>
  <c r="K23" i="55" s="1"/>
  <c r="E24" i="55" s="1"/>
  <c r="K24" i="55" s="1"/>
  <c r="E25" i="55" s="1"/>
  <c r="K25" i="55" s="1"/>
  <c r="E26" i="55" s="1"/>
  <c r="K26" i="55" s="1"/>
  <c r="E27" i="55" s="1"/>
  <c r="K27" i="55" s="1"/>
  <c r="E28" i="55" s="1"/>
  <c r="K28" i="55" s="1"/>
  <c r="E29" i="55" s="1"/>
  <c r="K29" i="55" s="1"/>
  <c r="E30" i="55" s="1"/>
  <c r="K30" i="55" s="1"/>
  <c r="E31" i="55" s="1"/>
  <c r="K31" i="55" s="1"/>
  <c r="E32" i="55" s="1"/>
  <c r="K32" i="55" s="1"/>
  <c r="E33" i="55" s="1"/>
  <c r="K33" i="55" s="1"/>
  <c r="E34" i="55" s="1"/>
  <c r="K34" i="55" s="1"/>
  <c r="E35" i="55" s="1"/>
  <c r="K35" i="55" s="1"/>
  <c r="E36" i="55" s="1"/>
  <c r="K36" i="55" s="1"/>
  <c r="E37" i="55" s="1"/>
  <c r="K37" i="55" s="1"/>
  <c r="E38" i="55" s="1"/>
  <c r="K38" i="55" s="1"/>
  <c r="E39" i="55" s="1"/>
  <c r="K39" i="55" s="1"/>
  <c r="E40" i="55" s="1"/>
  <c r="K40" i="55" s="1"/>
  <c r="E41" i="55" s="1"/>
  <c r="K41" i="55" s="1"/>
  <c r="E42" i="55" s="1"/>
  <c r="K42" i="55" s="1"/>
  <c r="E43" i="55" s="1"/>
  <c r="K43" i="55" s="1"/>
  <c r="E44" i="55" s="1"/>
  <c r="K44" i="55" s="1"/>
  <c r="E45" i="55" s="1"/>
  <c r="K45" i="55" s="1"/>
  <c r="K78" i="59" l="1"/>
  <c r="E79" i="59" s="1"/>
  <c r="K79" i="59" l="1"/>
  <c r="E80" i="59" s="1"/>
  <c r="K80" i="59" l="1"/>
  <c r="E81" i="59" s="1"/>
  <c r="J46" i="54"/>
  <c r="J47" i="54"/>
  <c r="J48" i="54"/>
  <c r="J49" i="54"/>
  <c r="J50" i="54"/>
  <c r="J51" i="54"/>
  <c r="J52" i="54"/>
  <c r="J53" i="54"/>
  <c r="J54" i="54"/>
  <c r="J55" i="54"/>
  <c r="J56" i="54"/>
  <c r="J57" i="54"/>
  <c r="J58" i="54"/>
  <c r="J59" i="54"/>
  <c r="J60" i="54"/>
  <c r="J61" i="54"/>
  <c r="J62" i="54"/>
  <c r="J63" i="54"/>
  <c r="J64" i="54"/>
  <c r="J65" i="54"/>
  <c r="J66" i="54"/>
  <c r="J67" i="54"/>
  <c r="J68" i="54"/>
  <c r="J69" i="54"/>
  <c r="J70" i="54"/>
  <c r="J71" i="54"/>
  <c r="J72" i="54"/>
  <c r="J73" i="54"/>
  <c r="J74" i="54"/>
  <c r="J75" i="54"/>
  <c r="J76" i="54"/>
  <c r="J77" i="54"/>
  <c r="J78" i="54"/>
  <c r="J79" i="54"/>
  <c r="J80" i="54"/>
  <c r="J81" i="54"/>
  <c r="J82" i="54"/>
  <c r="J83" i="54"/>
  <c r="J84" i="54"/>
  <c r="J85" i="54"/>
  <c r="J86" i="54"/>
  <c r="J87" i="54"/>
  <c r="J88" i="54"/>
  <c r="J89" i="54"/>
  <c r="J90" i="54"/>
  <c r="J91" i="54"/>
  <c r="J92" i="54"/>
  <c r="J93" i="54"/>
  <c r="I94" i="54"/>
  <c r="I96" i="54" s="1"/>
  <c r="H94" i="54"/>
  <c r="H96" i="54" s="1"/>
  <c r="G94" i="54"/>
  <c r="G96" i="54" s="1"/>
  <c r="F94" i="54"/>
  <c r="F96" i="54" s="1"/>
  <c r="J45" i="54"/>
  <c r="J44" i="54"/>
  <c r="J43" i="54"/>
  <c r="J42" i="54"/>
  <c r="J41" i="54"/>
  <c r="J40" i="54"/>
  <c r="J39" i="54"/>
  <c r="J38" i="54"/>
  <c r="J37" i="54"/>
  <c r="J36" i="54"/>
  <c r="J35" i="54"/>
  <c r="J34" i="54"/>
  <c r="J33" i="54"/>
  <c r="J32" i="54"/>
  <c r="J31" i="54"/>
  <c r="J30" i="54"/>
  <c r="J29" i="54"/>
  <c r="J28" i="54"/>
  <c r="J27" i="54"/>
  <c r="J26" i="54"/>
  <c r="J25" i="54"/>
  <c r="J24" i="54"/>
  <c r="J23" i="54"/>
  <c r="L22" i="54"/>
  <c r="L23" i="54" s="1"/>
  <c r="L24" i="54" s="1"/>
  <c r="L25" i="54" s="1"/>
  <c r="L26" i="54" s="1"/>
  <c r="L27" i="54" s="1"/>
  <c r="L28" i="54" s="1"/>
  <c r="L29" i="54" s="1"/>
  <c r="L30" i="54" s="1"/>
  <c r="L31" i="54" s="1"/>
  <c r="L32" i="54" s="1"/>
  <c r="L33" i="54" s="1"/>
  <c r="L34" i="54" s="1"/>
  <c r="L35" i="54" s="1"/>
  <c r="L36" i="54" s="1"/>
  <c r="L37" i="54" s="1"/>
  <c r="L38" i="54" s="1"/>
  <c r="L39" i="54" s="1"/>
  <c r="L40" i="54" s="1"/>
  <c r="L41" i="54" s="1"/>
  <c r="L42" i="54" s="1"/>
  <c r="L43" i="54" s="1"/>
  <c r="L44" i="54" s="1"/>
  <c r="L45" i="54" s="1"/>
  <c r="L46" i="54" s="1"/>
  <c r="L47" i="54" s="1"/>
  <c r="L48" i="54" s="1"/>
  <c r="L49" i="54" s="1"/>
  <c r="L50" i="54" s="1"/>
  <c r="L51" i="54" s="1"/>
  <c r="L52" i="54" s="1"/>
  <c r="L53" i="54" s="1"/>
  <c r="L54" i="54" s="1"/>
  <c r="L55" i="54" s="1"/>
  <c r="L56" i="54" s="1"/>
  <c r="L57" i="54" s="1"/>
  <c r="L58" i="54" s="1"/>
  <c r="L59" i="54" s="1"/>
  <c r="L60" i="54" s="1"/>
  <c r="L61" i="54" s="1"/>
  <c r="L62" i="54" s="1"/>
  <c r="L63" i="54" s="1"/>
  <c r="L64" i="54" s="1"/>
  <c r="L65" i="54" s="1"/>
  <c r="L66" i="54" s="1"/>
  <c r="L67" i="54" s="1"/>
  <c r="L68" i="54" s="1"/>
  <c r="L69" i="54" s="1"/>
  <c r="L70" i="54" s="1"/>
  <c r="L71" i="54" s="1"/>
  <c r="L72" i="54" s="1"/>
  <c r="L73" i="54" s="1"/>
  <c r="L74" i="54" s="1"/>
  <c r="L75" i="54" s="1"/>
  <c r="L76" i="54" s="1"/>
  <c r="L77" i="54" s="1"/>
  <c r="L78" i="54" s="1"/>
  <c r="L79" i="54" s="1"/>
  <c r="L80" i="54" s="1"/>
  <c r="L81" i="54" s="1"/>
  <c r="L82" i="54" s="1"/>
  <c r="L83" i="54" s="1"/>
  <c r="L84" i="54" s="1"/>
  <c r="L85" i="54" s="1"/>
  <c r="L86" i="54" s="1"/>
  <c r="L87" i="54" s="1"/>
  <c r="L88" i="54" s="1"/>
  <c r="L89" i="54" s="1"/>
  <c r="L90" i="54" s="1"/>
  <c r="L91" i="54" s="1"/>
  <c r="L92" i="54" s="1"/>
  <c r="L93" i="54" s="1"/>
  <c r="J22" i="54"/>
  <c r="C16" i="54"/>
  <c r="C18" i="54" s="1"/>
  <c r="E18" i="54" s="1"/>
  <c r="K81" i="59" l="1"/>
  <c r="E82" i="59" s="1"/>
  <c r="F98" i="54"/>
  <c r="F100" i="54" s="1"/>
  <c r="E22" i="54"/>
  <c r="K22" i="54" s="1"/>
  <c r="E23" i="54" s="1"/>
  <c r="K23" i="54" s="1"/>
  <c r="E24" i="54" s="1"/>
  <c r="K24" i="54" s="1"/>
  <c r="E25" i="54" s="1"/>
  <c r="K25" i="54" s="1"/>
  <c r="E26" i="54" s="1"/>
  <c r="K26" i="54" s="1"/>
  <c r="E27" i="54" s="1"/>
  <c r="K27" i="54" s="1"/>
  <c r="E28" i="54" s="1"/>
  <c r="K28" i="54" s="1"/>
  <c r="E29" i="54" s="1"/>
  <c r="K29" i="54" s="1"/>
  <c r="E30" i="54" s="1"/>
  <c r="K30" i="54" s="1"/>
  <c r="E31" i="54" s="1"/>
  <c r="K31" i="54" s="1"/>
  <c r="E32" i="54" s="1"/>
  <c r="K32" i="54" s="1"/>
  <c r="E33" i="54" s="1"/>
  <c r="K33" i="54" s="1"/>
  <c r="E34" i="54" s="1"/>
  <c r="K34" i="54" s="1"/>
  <c r="E35" i="54" s="1"/>
  <c r="K35" i="54" s="1"/>
  <c r="E36" i="54" s="1"/>
  <c r="K36" i="54" s="1"/>
  <c r="E37" i="54" s="1"/>
  <c r="K37" i="54" s="1"/>
  <c r="E38" i="54" s="1"/>
  <c r="K38" i="54" s="1"/>
  <c r="E39" i="54" s="1"/>
  <c r="K39" i="54" s="1"/>
  <c r="E40" i="54" s="1"/>
  <c r="K40" i="54" s="1"/>
  <c r="E41" i="54" s="1"/>
  <c r="K41" i="54" s="1"/>
  <c r="E42" i="54" s="1"/>
  <c r="K42" i="54" s="1"/>
  <c r="E43" i="54" s="1"/>
  <c r="K43" i="54" s="1"/>
  <c r="E44" i="54" s="1"/>
  <c r="K44" i="54" s="1"/>
  <c r="E45" i="54" s="1"/>
  <c r="K45" i="54" s="1"/>
  <c r="E46" i="54" s="1"/>
  <c r="K46" i="54" s="1"/>
  <c r="E47" i="54" s="1"/>
  <c r="K47" i="54" s="1"/>
  <c r="E48" i="54" s="1"/>
  <c r="K48" i="54" s="1"/>
  <c r="E49" i="54" s="1"/>
  <c r="K49" i="54" s="1"/>
  <c r="E50" i="54" s="1"/>
  <c r="K50" i="54" s="1"/>
  <c r="E51" i="54" s="1"/>
  <c r="K51" i="54" s="1"/>
  <c r="E52" i="54" s="1"/>
  <c r="K52" i="54" s="1"/>
  <c r="E53" i="54" s="1"/>
  <c r="K53" i="54" s="1"/>
  <c r="E54" i="54" s="1"/>
  <c r="K54" i="54" s="1"/>
  <c r="E55" i="54" s="1"/>
  <c r="K55" i="54" s="1"/>
  <c r="E56" i="54" s="1"/>
  <c r="K56" i="54" s="1"/>
  <c r="E57" i="54" s="1"/>
  <c r="K57" i="54" s="1"/>
  <c r="E58" i="54" s="1"/>
  <c r="K58" i="54" s="1"/>
  <c r="E59" i="54" s="1"/>
  <c r="K59" i="54" s="1"/>
  <c r="E60" i="54" s="1"/>
  <c r="K60" i="54" s="1"/>
  <c r="E61" i="54" s="1"/>
  <c r="K61" i="54" s="1"/>
  <c r="E62" i="54" s="1"/>
  <c r="K62" i="54" s="1"/>
  <c r="E63" i="54" s="1"/>
  <c r="K63" i="54" s="1"/>
  <c r="E64" i="54" s="1"/>
  <c r="K64" i="54" s="1"/>
  <c r="E65" i="54" s="1"/>
  <c r="K65" i="54" s="1"/>
  <c r="E66" i="54" s="1"/>
  <c r="K66" i="54" s="1"/>
  <c r="E67" i="54" s="1"/>
  <c r="K67" i="54" s="1"/>
  <c r="E68" i="54" s="1"/>
  <c r="K68" i="54" s="1"/>
  <c r="E69" i="54" s="1"/>
  <c r="K69" i="54" s="1"/>
  <c r="E70" i="54" s="1"/>
  <c r="K70" i="54" s="1"/>
  <c r="K82" i="59" l="1"/>
  <c r="E83" i="59" s="1"/>
  <c r="E71" i="54"/>
  <c r="K71" i="54" s="1"/>
  <c r="K83" i="59" l="1"/>
  <c r="E84" i="59" s="1"/>
  <c r="E72" i="54"/>
  <c r="K72" i="54" s="1"/>
  <c r="I47" i="53"/>
  <c r="I49" i="53" s="1"/>
  <c r="H47" i="53"/>
  <c r="H49" i="53" s="1"/>
  <c r="G47" i="53"/>
  <c r="G49" i="53" s="1"/>
  <c r="F47" i="53"/>
  <c r="F49" i="53" s="1"/>
  <c r="J46" i="53"/>
  <c r="J45" i="53"/>
  <c r="J44" i="53"/>
  <c r="J43" i="53"/>
  <c r="J42" i="53"/>
  <c r="J41" i="53"/>
  <c r="J40" i="53"/>
  <c r="J39" i="53"/>
  <c r="J38" i="53"/>
  <c r="J37" i="53"/>
  <c r="J36" i="53"/>
  <c r="J35" i="53"/>
  <c r="J34" i="53"/>
  <c r="J33" i="53"/>
  <c r="J32" i="53"/>
  <c r="J31" i="53"/>
  <c r="J30" i="53"/>
  <c r="J29" i="53"/>
  <c r="J28" i="53"/>
  <c r="J27" i="53"/>
  <c r="J26" i="53"/>
  <c r="J25" i="53"/>
  <c r="J24" i="53"/>
  <c r="L23" i="53"/>
  <c r="L24" i="53" s="1"/>
  <c r="L25" i="53" s="1"/>
  <c r="L26" i="53" s="1"/>
  <c r="L27" i="53" s="1"/>
  <c r="L28" i="53" s="1"/>
  <c r="L29" i="53" s="1"/>
  <c r="L30" i="53" s="1"/>
  <c r="L31" i="53" s="1"/>
  <c r="L32" i="53" s="1"/>
  <c r="L33" i="53" s="1"/>
  <c r="L34" i="53" s="1"/>
  <c r="L35" i="53" s="1"/>
  <c r="L36" i="53" s="1"/>
  <c r="L37" i="53" s="1"/>
  <c r="L38" i="53" s="1"/>
  <c r="L39" i="53" s="1"/>
  <c r="L40" i="53" s="1"/>
  <c r="L41" i="53" s="1"/>
  <c r="L42" i="53" s="1"/>
  <c r="L43" i="53" s="1"/>
  <c r="L44" i="53" s="1"/>
  <c r="L45" i="53" s="1"/>
  <c r="L46" i="53" s="1"/>
  <c r="J23" i="53"/>
  <c r="C14" i="53"/>
  <c r="C16" i="53" s="1"/>
  <c r="K84" i="59" l="1"/>
  <c r="E85" i="59" s="1"/>
  <c r="E73" i="54"/>
  <c r="K73" i="54" s="1"/>
  <c r="C18" i="53"/>
  <c r="E23" i="53" s="1"/>
  <c r="F51" i="53"/>
  <c r="F53" i="53" s="1"/>
  <c r="K85" i="59" l="1"/>
  <c r="E86" i="59" s="1"/>
  <c r="E74" i="54"/>
  <c r="K74" i="54" s="1"/>
  <c r="K23" i="53"/>
  <c r="E24" i="53" s="1"/>
  <c r="K24" i="53" s="1"/>
  <c r="E25" i="53" s="1"/>
  <c r="K25" i="53" s="1"/>
  <c r="E26" i="53" s="1"/>
  <c r="K26" i="53" s="1"/>
  <c r="E27" i="53" s="1"/>
  <c r="K27" i="53" s="1"/>
  <c r="E28" i="53" s="1"/>
  <c r="K28" i="53" s="1"/>
  <c r="E29" i="53" s="1"/>
  <c r="K29" i="53" s="1"/>
  <c r="E30" i="53" s="1"/>
  <c r="K30" i="53" s="1"/>
  <c r="E31" i="53" s="1"/>
  <c r="K31" i="53" s="1"/>
  <c r="E32" i="53" s="1"/>
  <c r="K32" i="53" s="1"/>
  <c r="E33" i="53" s="1"/>
  <c r="K33" i="53" s="1"/>
  <c r="E34" i="53" s="1"/>
  <c r="K34" i="53" s="1"/>
  <c r="E35" i="53" s="1"/>
  <c r="K35" i="53" s="1"/>
  <c r="E36" i="53" s="1"/>
  <c r="K36" i="53" s="1"/>
  <c r="E37" i="53" s="1"/>
  <c r="K37" i="53" s="1"/>
  <c r="E38" i="53" s="1"/>
  <c r="K38" i="53" s="1"/>
  <c r="E39" i="53" s="1"/>
  <c r="K39" i="53" s="1"/>
  <c r="E40" i="53" s="1"/>
  <c r="K40" i="53" s="1"/>
  <c r="E41" i="53" s="1"/>
  <c r="K41" i="53" s="1"/>
  <c r="E42" i="53" s="1"/>
  <c r="K42" i="53" s="1"/>
  <c r="E43" i="53" s="1"/>
  <c r="K43" i="53" s="1"/>
  <c r="E44" i="53" s="1"/>
  <c r="K44" i="53" s="1"/>
  <c r="E45" i="53" s="1"/>
  <c r="K45" i="53" s="1"/>
  <c r="E46" i="53" s="1"/>
  <c r="K46" i="53" s="1"/>
  <c r="F18" i="53"/>
  <c r="K86" i="59" l="1"/>
  <c r="E87" i="59" s="1"/>
  <c r="E75" i="54"/>
  <c r="K75" i="54" s="1"/>
  <c r="K87" i="59" l="1"/>
  <c r="E88" i="59" s="1"/>
  <c r="E76" i="54"/>
  <c r="K76" i="54" s="1"/>
  <c r="K88" i="59" l="1"/>
  <c r="E89" i="59" s="1"/>
  <c r="E77" i="54"/>
  <c r="K77" i="54" s="1"/>
  <c r="J28" i="52"/>
  <c r="J29" i="52"/>
  <c r="J30" i="52"/>
  <c r="J31" i="52"/>
  <c r="J32" i="52"/>
  <c r="J33" i="52"/>
  <c r="J34" i="52"/>
  <c r="J35" i="52"/>
  <c r="J36" i="52"/>
  <c r="J37" i="52"/>
  <c r="J38" i="52"/>
  <c r="J39" i="52"/>
  <c r="J40" i="52"/>
  <c r="J41" i="52"/>
  <c r="J42" i="52"/>
  <c r="J43" i="52"/>
  <c r="J44" i="52"/>
  <c r="J45" i="52"/>
  <c r="J46" i="52"/>
  <c r="J47" i="52"/>
  <c r="J48" i="52"/>
  <c r="J49" i="52"/>
  <c r="J50" i="52"/>
  <c r="J51" i="52"/>
  <c r="J52" i="52"/>
  <c r="J53" i="52"/>
  <c r="J54" i="52"/>
  <c r="J55" i="52"/>
  <c r="J56" i="52"/>
  <c r="J57" i="52"/>
  <c r="C14" i="52"/>
  <c r="C16" i="52" s="1"/>
  <c r="C18" i="52" s="1"/>
  <c r="E18" i="52" s="1"/>
  <c r="I58" i="52"/>
  <c r="I60" i="52" s="1"/>
  <c r="H58" i="52"/>
  <c r="H60" i="52" s="1"/>
  <c r="G58" i="52"/>
  <c r="G60" i="52" s="1"/>
  <c r="F58" i="52"/>
  <c r="F60" i="52" s="1"/>
  <c r="J27" i="52"/>
  <c r="J26" i="52"/>
  <c r="J25" i="52"/>
  <c r="J24" i="52"/>
  <c r="J23" i="52"/>
  <c r="L22" i="52"/>
  <c r="L23" i="52" s="1"/>
  <c r="L24" i="52" s="1"/>
  <c r="L25" i="52" s="1"/>
  <c r="L26" i="52" s="1"/>
  <c r="L27" i="52" s="1"/>
  <c r="L28" i="52" s="1"/>
  <c r="L29" i="52" s="1"/>
  <c r="L30" i="52" s="1"/>
  <c r="L31" i="52" s="1"/>
  <c r="L32" i="52" s="1"/>
  <c r="L33" i="52" s="1"/>
  <c r="L34" i="52" s="1"/>
  <c r="L35" i="52" s="1"/>
  <c r="L36" i="52" s="1"/>
  <c r="L37" i="52" s="1"/>
  <c r="L38" i="52" s="1"/>
  <c r="L39" i="52" s="1"/>
  <c r="L40" i="52" s="1"/>
  <c r="L41" i="52" s="1"/>
  <c r="L42" i="52" s="1"/>
  <c r="L43" i="52" s="1"/>
  <c r="L44" i="52" s="1"/>
  <c r="L45" i="52" s="1"/>
  <c r="L46" i="52" s="1"/>
  <c r="L47" i="52" s="1"/>
  <c r="L48" i="52" s="1"/>
  <c r="L49" i="52" s="1"/>
  <c r="L50" i="52" s="1"/>
  <c r="L51" i="52" s="1"/>
  <c r="L52" i="52" s="1"/>
  <c r="L53" i="52" s="1"/>
  <c r="L54" i="52" s="1"/>
  <c r="L55" i="52" s="1"/>
  <c r="L56" i="52" s="1"/>
  <c r="L57" i="52" s="1"/>
  <c r="J22" i="52"/>
  <c r="K89" i="59" l="1"/>
  <c r="E90" i="59" s="1"/>
  <c r="E78" i="54"/>
  <c r="K78" i="54" s="1"/>
  <c r="F62" i="52"/>
  <c r="F64" i="52" s="1"/>
  <c r="E22" i="52"/>
  <c r="K22" i="52" l="1"/>
  <c r="E23" i="52" s="1"/>
  <c r="K23" i="52" s="1"/>
  <c r="E24" i="52" s="1"/>
  <c r="K24" i="52" s="1"/>
  <c r="K90" i="59"/>
  <c r="E91" i="59" s="1"/>
  <c r="E79" i="54"/>
  <c r="K79" i="54" s="1"/>
  <c r="E25" i="52" l="1"/>
  <c r="K25" i="52" s="1"/>
  <c r="E26" i="52" s="1"/>
  <c r="K26" i="52" s="1"/>
  <c r="E27" i="52" s="1"/>
  <c r="K27" i="52" s="1"/>
  <c r="E28" i="52" s="1"/>
  <c r="K28" i="52" s="1"/>
  <c r="E29" i="52" s="1"/>
  <c r="K29" i="52" s="1"/>
  <c r="E30" i="52" s="1"/>
  <c r="K30" i="52" s="1"/>
  <c r="E31" i="52" s="1"/>
  <c r="K31" i="52" s="1"/>
  <c r="E32" i="52" s="1"/>
  <c r="K32" i="52" s="1"/>
  <c r="E33" i="52" s="1"/>
  <c r="K33" i="52" s="1"/>
  <c r="E34" i="52" s="1"/>
  <c r="K34" i="52" s="1"/>
  <c r="E35" i="52" s="1"/>
  <c r="K35" i="52" s="1"/>
  <c r="E36" i="52" s="1"/>
  <c r="K36" i="52" s="1"/>
  <c r="E37" i="52" s="1"/>
  <c r="K37" i="52" s="1"/>
  <c r="E38" i="52" s="1"/>
  <c r="K38" i="52" s="1"/>
  <c r="E39" i="52" s="1"/>
  <c r="K39" i="52" s="1"/>
  <c r="E40" i="52" s="1"/>
  <c r="K40" i="52" s="1"/>
  <c r="E41" i="52" s="1"/>
  <c r="K41" i="52" s="1"/>
  <c r="E42" i="52" s="1"/>
  <c r="K42" i="52" s="1"/>
  <c r="E43" i="52" s="1"/>
  <c r="K43" i="52" s="1"/>
  <c r="E44" i="52" s="1"/>
  <c r="K44" i="52" s="1"/>
  <c r="E45" i="52" s="1"/>
  <c r="K45" i="52" s="1"/>
  <c r="E46" i="52" s="1"/>
  <c r="K46" i="52" s="1"/>
  <c r="E47" i="52" s="1"/>
  <c r="K47" i="52" s="1"/>
  <c r="E48" i="52" s="1"/>
  <c r="K48" i="52" s="1"/>
  <c r="E49" i="52" s="1"/>
  <c r="K49" i="52" s="1"/>
  <c r="E50" i="52" s="1"/>
  <c r="K50" i="52" s="1"/>
  <c r="E51" i="52" s="1"/>
  <c r="K51" i="52" s="1"/>
  <c r="E52" i="52" s="1"/>
  <c r="K52" i="52" s="1"/>
  <c r="E53" i="52" s="1"/>
  <c r="K53" i="52" s="1"/>
  <c r="E54" i="52" s="1"/>
  <c r="K54" i="52" s="1"/>
  <c r="E55" i="52" s="1"/>
  <c r="K55" i="52" s="1"/>
  <c r="E56" i="52" s="1"/>
  <c r="K56" i="52" s="1"/>
  <c r="E57" i="52" s="1"/>
  <c r="K57" i="52" s="1"/>
  <c r="K91" i="59"/>
  <c r="E92" i="59" s="1"/>
  <c r="E80" i="54"/>
  <c r="K80" i="54" s="1"/>
  <c r="K92" i="59" l="1"/>
  <c r="E93" i="59" s="1"/>
  <c r="E81" i="54"/>
  <c r="K81" i="54" s="1"/>
  <c r="H34" i="51"/>
  <c r="H36" i="51" s="1"/>
  <c r="I34" i="51"/>
  <c r="I36" i="51" s="1"/>
  <c r="J22" i="51"/>
  <c r="G34" i="51"/>
  <c r="F34" i="51"/>
  <c r="J33" i="51"/>
  <c r="J32" i="51"/>
  <c r="J31" i="51"/>
  <c r="J30" i="51"/>
  <c r="J29" i="51"/>
  <c r="J28" i="51"/>
  <c r="J27" i="51"/>
  <c r="J26" i="51"/>
  <c r="J25" i="51"/>
  <c r="J24" i="51"/>
  <c r="J23" i="51"/>
  <c r="L22" i="51"/>
  <c r="L23" i="51" s="1"/>
  <c r="L24" i="51" s="1"/>
  <c r="L25" i="51" s="1"/>
  <c r="L26" i="51" s="1"/>
  <c r="L27" i="51" s="1"/>
  <c r="L28" i="51" s="1"/>
  <c r="L29" i="51" s="1"/>
  <c r="C13" i="51"/>
  <c r="C15" i="51" s="1"/>
  <c r="C17" i="51" s="1"/>
  <c r="D18" i="51" s="1"/>
  <c r="L30" i="51" l="1"/>
  <c r="L31" i="51" s="1"/>
  <c r="L32" i="51" s="1"/>
  <c r="L33" i="51" s="1"/>
  <c r="K93" i="59"/>
  <c r="E82" i="54"/>
  <c r="K82" i="54" s="1"/>
  <c r="G36" i="51"/>
  <c r="F36" i="51"/>
  <c r="E22" i="51"/>
  <c r="F70" i="10"/>
  <c r="F38" i="51" l="1"/>
  <c r="F40" i="51" s="1"/>
  <c r="K22" i="51"/>
  <c r="E23" i="51" s="1"/>
  <c r="E94" i="59"/>
  <c r="K94" i="59" s="1"/>
  <c r="E83" i="54"/>
  <c r="K83" i="54" s="1"/>
  <c r="G31" i="47"/>
  <c r="H31" i="47"/>
  <c r="I31" i="47"/>
  <c r="J31" i="47"/>
  <c r="F31" i="47"/>
  <c r="K33" i="36"/>
  <c r="F33" i="44"/>
  <c r="F56" i="7"/>
  <c r="F58" i="6"/>
  <c r="G58" i="6"/>
  <c r="H58" i="6"/>
  <c r="G56" i="7"/>
  <c r="H56" i="7"/>
  <c r="K70" i="10"/>
  <c r="G70" i="10"/>
  <c r="H70" i="10"/>
  <c r="K23" i="51" l="1"/>
  <c r="E24" i="51" s="1"/>
  <c r="K24" i="51" s="1"/>
  <c r="E25" i="51" s="1"/>
  <c r="K25" i="51" s="1"/>
  <c r="E26" i="51" s="1"/>
  <c r="E84" i="54"/>
  <c r="K84" i="54" s="1"/>
  <c r="I68" i="10"/>
  <c r="I67" i="10"/>
  <c r="E85" i="54" l="1"/>
  <c r="K85" i="54" s="1"/>
  <c r="K26" i="51"/>
  <c r="E27" i="51" s="1"/>
  <c r="E86" i="54" l="1"/>
  <c r="K86" i="54" s="1"/>
  <c r="K27" i="51"/>
  <c r="E28" i="51" s="1"/>
  <c r="I35" i="50"/>
  <c r="I37" i="50" s="1"/>
  <c r="H35" i="50"/>
  <c r="H37" i="50" s="1"/>
  <c r="G35" i="50"/>
  <c r="G37" i="50" s="1"/>
  <c r="F35" i="50"/>
  <c r="F37" i="50" s="1"/>
  <c r="J34" i="50"/>
  <c r="J33" i="50"/>
  <c r="J32" i="50"/>
  <c r="J31" i="50"/>
  <c r="J30" i="50"/>
  <c r="J29" i="50"/>
  <c r="J28" i="50"/>
  <c r="J27" i="50"/>
  <c r="J26" i="50"/>
  <c r="J25" i="50"/>
  <c r="J24" i="50"/>
  <c r="L23" i="50"/>
  <c r="L24" i="50" s="1"/>
  <c r="L25" i="50" s="1"/>
  <c r="L26" i="50" s="1"/>
  <c r="L27" i="50" s="1"/>
  <c r="L28" i="50" s="1"/>
  <c r="L29" i="50" s="1"/>
  <c r="L30" i="50" s="1"/>
  <c r="L31" i="50" s="1"/>
  <c r="L32" i="50" s="1"/>
  <c r="L33" i="50" s="1"/>
  <c r="L34" i="50" s="1"/>
  <c r="J23" i="50"/>
  <c r="C15" i="50"/>
  <c r="C17" i="50" s="1"/>
  <c r="C19" i="50" s="1"/>
  <c r="D19" i="50" s="1"/>
  <c r="E87" i="54" l="1"/>
  <c r="K87" i="54" s="1"/>
  <c r="K28" i="51"/>
  <c r="E29" i="51" s="1"/>
  <c r="F39" i="50"/>
  <c r="F41" i="50" s="1"/>
  <c r="E23" i="50"/>
  <c r="K23" i="50" s="1"/>
  <c r="E24" i="50" s="1"/>
  <c r="K24" i="50" s="1"/>
  <c r="E25" i="50" s="1"/>
  <c r="K25" i="50" s="1"/>
  <c r="E26" i="50" s="1"/>
  <c r="K26" i="50" s="1"/>
  <c r="E27" i="50" s="1"/>
  <c r="K27" i="50" s="1"/>
  <c r="E28" i="50" s="1"/>
  <c r="K28" i="50" s="1"/>
  <c r="E29" i="50" s="1"/>
  <c r="K29" i="50" s="1"/>
  <c r="E30" i="50" s="1"/>
  <c r="K30" i="50" s="1"/>
  <c r="E31" i="50" s="1"/>
  <c r="K31" i="50" s="1"/>
  <c r="E32" i="50" s="1"/>
  <c r="K32" i="50" s="1"/>
  <c r="E33" i="50" s="1"/>
  <c r="K33" i="50" s="1"/>
  <c r="E34" i="50" s="1"/>
  <c r="K34" i="50" s="1"/>
  <c r="E88" i="54" l="1"/>
  <c r="K88" i="54" s="1"/>
  <c r="K29" i="51"/>
  <c r="E30" i="51" s="1"/>
  <c r="E89" i="54" l="1"/>
  <c r="K89" i="54" s="1"/>
  <c r="K30" i="51"/>
  <c r="E31" i="51" s="1"/>
  <c r="E90" i="54" l="1"/>
  <c r="K90" i="54" s="1"/>
  <c r="K31" i="51"/>
  <c r="E32" i="51" s="1"/>
  <c r="G70" i="49"/>
  <c r="G72" i="49" s="1"/>
  <c r="H70" i="49"/>
  <c r="H72" i="49" s="1"/>
  <c r="I70" i="49"/>
  <c r="I72" i="49" s="1"/>
  <c r="J25" i="49"/>
  <c r="J26" i="49"/>
  <c r="J27" i="49"/>
  <c r="J28" i="49"/>
  <c r="J29" i="49"/>
  <c r="J30" i="49"/>
  <c r="J31" i="49"/>
  <c r="J32" i="49"/>
  <c r="J33" i="49"/>
  <c r="J34" i="49"/>
  <c r="J35" i="49"/>
  <c r="J36" i="49"/>
  <c r="J37" i="49"/>
  <c r="J38" i="49"/>
  <c r="J39" i="49"/>
  <c r="J40" i="49"/>
  <c r="J41" i="49"/>
  <c r="J42" i="49"/>
  <c r="J43" i="49"/>
  <c r="J44" i="49"/>
  <c r="J45" i="49"/>
  <c r="J46" i="49"/>
  <c r="J47" i="49"/>
  <c r="J48" i="49"/>
  <c r="J49" i="49"/>
  <c r="J50" i="49"/>
  <c r="J51" i="49"/>
  <c r="J52" i="49"/>
  <c r="J53" i="49"/>
  <c r="J54" i="49"/>
  <c r="J55" i="49"/>
  <c r="J56" i="49"/>
  <c r="J57" i="49"/>
  <c r="J58" i="49"/>
  <c r="J59" i="49"/>
  <c r="J60" i="49"/>
  <c r="J61" i="49"/>
  <c r="J62" i="49"/>
  <c r="J63" i="49"/>
  <c r="J64" i="49"/>
  <c r="J65" i="49"/>
  <c r="J66" i="49"/>
  <c r="J67" i="49"/>
  <c r="J68" i="49"/>
  <c r="J69" i="49"/>
  <c r="C14" i="49"/>
  <c r="C16" i="49" s="1"/>
  <c r="C18" i="49" s="1"/>
  <c r="E18" i="49" s="1"/>
  <c r="F70" i="49"/>
  <c r="F72" i="49" s="1"/>
  <c r="J24" i="49"/>
  <c r="J23" i="49"/>
  <c r="L22" i="49"/>
  <c r="L23" i="49" s="1"/>
  <c r="L24" i="49" s="1"/>
  <c r="L25" i="49" s="1"/>
  <c r="L26" i="49" s="1"/>
  <c r="L27" i="49" s="1"/>
  <c r="L28" i="49" s="1"/>
  <c r="L29" i="49" s="1"/>
  <c r="L30" i="49" s="1"/>
  <c r="L31" i="49" s="1"/>
  <c r="L32" i="49" s="1"/>
  <c r="L33" i="49" s="1"/>
  <c r="L34" i="49" s="1"/>
  <c r="L35" i="49" s="1"/>
  <c r="L36" i="49" s="1"/>
  <c r="L37" i="49" s="1"/>
  <c r="L38" i="49" s="1"/>
  <c r="L39" i="49" s="1"/>
  <c r="L40" i="49" s="1"/>
  <c r="L41" i="49" s="1"/>
  <c r="L42" i="49" s="1"/>
  <c r="L43" i="49" s="1"/>
  <c r="L44" i="49" s="1"/>
  <c r="L45" i="49" s="1"/>
  <c r="L46" i="49" s="1"/>
  <c r="L47" i="49" s="1"/>
  <c r="L48" i="49" s="1"/>
  <c r="L49" i="49" s="1"/>
  <c r="L50" i="49" s="1"/>
  <c r="L51" i="49" s="1"/>
  <c r="L52" i="49" s="1"/>
  <c r="L53" i="49" s="1"/>
  <c r="L54" i="49" s="1"/>
  <c r="L55" i="49" s="1"/>
  <c r="L56" i="49" s="1"/>
  <c r="L57" i="49" s="1"/>
  <c r="L58" i="49" s="1"/>
  <c r="L59" i="49" s="1"/>
  <c r="L60" i="49" s="1"/>
  <c r="L61" i="49" s="1"/>
  <c r="L62" i="49" s="1"/>
  <c r="L63" i="49" s="1"/>
  <c r="L64" i="49" s="1"/>
  <c r="L65" i="49" s="1"/>
  <c r="L66" i="49" s="1"/>
  <c r="L67" i="49" s="1"/>
  <c r="L68" i="49" s="1"/>
  <c r="L69" i="49" s="1"/>
  <c r="J22" i="49"/>
  <c r="E91" i="54" l="1"/>
  <c r="K91" i="54" s="1"/>
  <c r="K32" i="51"/>
  <c r="E33" i="51" s="1"/>
  <c r="K33" i="51" s="1"/>
  <c r="F74" i="49"/>
  <c r="F76" i="49" s="1"/>
  <c r="E22" i="49"/>
  <c r="K22" i="49" s="1"/>
  <c r="E23" i="49" s="1"/>
  <c r="K23" i="49" s="1"/>
  <c r="E24" i="49" s="1"/>
  <c r="K24" i="49" s="1"/>
  <c r="E25" i="49" s="1"/>
  <c r="K25" i="49" s="1"/>
  <c r="E26" i="49" s="1"/>
  <c r="K26" i="49" s="1"/>
  <c r="E27" i="49" s="1"/>
  <c r="K27" i="49" s="1"/>
  <c r="E28" i="49" s="1"/>
  <c r="K28" i="49" s="1"/>
  <c r="E29" i="49" s="1"/>
  <c r="K29" i="49" s="1"/>
  <c r="E30" i="49" s="1"/>
  <c r="K30" i="49" s="1"/>
  <c r="E31" i="49" s="1"/>
  <c r="K31" i="49" s="1"/>
  <c r="E32" i="49" s="1"/>
  <c r="K32" i="49" s="1"/>
  <c r="E33" i="49" s="1"/>
  <c r="K33" i="49" s="1"/>
  <c r="E34" i="49" s="1"/>
  <c r="K34" i="49" s="1"/>
  <c r="E35" i="49" s="1"/>
  <c r="K35" i="49" s="1"/>
  <c r="E36" i="49" s="1"/>
  <c r="K36" i="49" s="1"/>
  <c r="E37" i="49" s="1"/>
  <c r="K37" i="49" s="1"/>
  <c r="E38" i="49" s="1"/>
  <c r="K38" i="49" s="1"/>
  <c r="E39" i="49" s="1"/>
  <c r="K39" i="49" s="1"/>
  <c r="E40" i="49" s="1"/>
  <c r="K40" i="49" s="1"/>
  <c r="E41" i="49" s="1"/>
  <c r="K41" i="49" s="1"/>
  <c r="E42" i="49" s="1"/>
  <c r="K42" i="49" s="1"/>
  <c r="E43" i="49" s="1"/>
  <c r="K43" i="49" s="1"/>
  <c r="E44" i="49" s="1"/>
  <c r="K44" i="49" s="1"/>
  <c r="E45" i="49" s="1"/>
  <c r="K45" i="49" s="1"/>
  <c r="E46" i="49" s="1"/>
  <c r="K46" i="49" s="1"/>
  <c r="E47" i="49" s="1"/>
  <c r="K47" i="49" s="1"/>
  <c r="E48" i="49" s="1"/>
  <c r="K48" i="49" s="1"/>
  <c r="E49" i="49" s="1"/>
  <c r="K49" i="49" s="1"/>
  <c r="E50" i="49" s="1"/>
  <c r="K50" i="49" s="1"/>
  <c r="E51" i="49" s="1"/>
  <c r="K51" i="49" s="1"/>
  <c r="E52" i="49" s="1"/>
  <c r="K52" i="49" s="1"/>
  <c r="E53" i="49" s="1"/>
  <c r="K53" i="49" s="1"/>
  <c r="E54" i="49" s="1"/>
  <c r="K54" i="49" s="1"/>
  <c r="E55" i="49" s="1"/>
  <c r="K55" i="49" s="1"/>
  <c r="E56" i="49" s="1"/>
  <c r="K56" i="49" s="1"/>
  <c r="E57" i="49" s="1"/>
  <c r="K57" i="49" s="1"/>
  <c r="E58" i="49" s="1"/>
  <c r="K58" i="49" s="1"/>
  <c r="E59" i="49" s="1"/>
  <c r="K59" i="49" s="1"/>
  <c r="E60" i="49" s="1"/>
  <c r="K60" i="49" s="1"/>
  <c r="E61" i="49" s="1"/>
  <c r="K61" i="49" s="1"/>
  <c r="E62" i="49" s="1"/>
  <c r="K62" i="49" s="1"/>
  <c r="E63" i="49" s="1"/>
  <c r="K63" i="49" s="1"/>
  <c r="E64" i="49" s="1"/>
  <c r="K64" i="49" s="1"/>
  <c r="E65" i="49" s="1"/>
  <c r="K65" i="49" s="1"/>
  <c r="E66" i="49" s="1"/>
  <c r="K66" i="49" s="1"/>
  <c r="E67" i="49" s="1"/>
  <c r="K67" i="49" s="1"/>
  <c r="E68" i="49" s="1"/>
  <c r="K68" i="49" s="1"/>
  <c r="E69" i="49" s="1"/>
  <c r="K69" i="49" s="1"/>
  <c r="I66" i="10"/>
  <c r="E92" i="54" l="1"/>
  <c r="K92" i="54" s="1"/>
  <c r="E93" i="54" l="1"/>
  <c r="K93" i="54" s="1"/>
  <c r="J21" i="48"/>
  <c r="C13" i="48"/>
  <c r="C15" i="48" s="1"/>
  <c r="H45" i="48"/>
  <c r="H47" i="48" s="1"/>
  <c r="I45" i="48"/>
  <c r="I47" i="48" s="1"/>
  <c r="G45" i="48"/>
  <c r="G47" i="48" s="1"/>
  <c r="F45" i="48"/>
  <c r="F47" i="48" s="1"/>
  <c r="J44" i="48"/>
  <c r="J43" i="48"/>
  <c r="J42" i="48"/>
  <c r="J41" i="48"/>
  <c r="J40" i="48"/>
  <c r="J39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5" i="48"/>
  <c r="J24" i="48"/>
  <c r="J23" i="48"/>
  <c r="J22" i="48"/>
  <c r="L21" i="48"/>
  <c r="L22" i="48" s="1"/>
  <c r="L23" i="48" s="1"/>
  <c r="L24" i="48" s="1"/>
  <c r="L25" i="48" s="1"/>
  <c r="L26" i="48" s="1"/>
  <c r="L27" i="48" s="1"/>
  <c r="L28" i="48" s="1"/>
  <c r="L29" i="48" s="1"/>
  <c r="L30" i="48" s="1"/>
  <c r="L31" i="48" s="1"/>
  <c r="L32" i="48" s="1"/>
  <c r="L33" i="48" s="1"/>
  <c r="L34" i="48" s="1"/>
  <c r="L35" i="48" s="1"/>
  <c r="L36" i="48" s="1"/>
  <c r="L37" i="48" s="1"/>
  <c r="L38" i="48" s="1"/>
  <c r="L39" i="48" s="1"/>
  <c r="L40" i="48" s="1"/>
  <c r="L41" i="48" s="1"/>
  <c r="L42" i="48" s="1"/>
  <c r="L43" i="48" s="1"/>
  <c r="L44" i="48" s="1"/>
  <c r="F49" i="48" l="1"/>
  <c r="F51" i="48" s="1"/>
  <c r="C17" i="48"/>
  <c r="E17" i="48" l="1"/>
  <c r="E21" i="48"/>
  <c r="K21" i="48" s="1"/>
  <c r="E22" i="48" s="1"/>
  <c r="K22" i="48" s="1"/>
  <c r="E23" i="48" s="1"/>
  <c r="K23" i="48" s="1"/>
  <c r="E24" i="48" s="1"/>
  <c r="K24" i="48" l="1"/>
  <c r="E25" i="48" s="1"/>
  <c r="K25" i="48" l="1"/>
  <c r="E26" i="48" s="1"/>
  <c r="K57" i="34"/>
  <c r="K58" i="30"/>
  <c r="K34" i="21"/>
  <c r="G34" i="21"/>
  <c r="H34" i="21"/>
  <c r="F34" i="21"/>
  <c r="K47" i="42"/>
  <c r="K46" i="42"/>
  <c r="L56" i="15"/>
  <c r="K70" i="14"/>
  <c r="K57" i="39"/>
  <c r="K33" i="44"/>
  <c r="G33" i="44"/>
  <c r="H33" i="44"/>
  <c r="K70" i="11"/>
  <c r="K58" i="6"/>
  <c r="L33" i="37"/>
  <c r="K57" i="45"/>
  <c r="G57" i="45"/>
  <c r="H57" i="45"/>
  <c r="K57" i="23"/>
  <c r="K48" i="42" l="1"/>
  <c r="K26" i="48"/>
  <c r="E27" i="48" s="1"/>
  <c r="J30" i="47"/>
  <c r="J32" i="47" s="1"/>
  <c r="K25" i="47"/>
  <c r="K26" i="47"/>
  <c r="K27" i="47"/>
  <c r="K28" i="47"/>
  <c r="K29" i="47"/>
  <c r="K24" i="47"/>
  <c r="C14" i="47"/>
  <c r="C16" i="47" s="1"/>
  <c r="C18" i="47" s="1"/>
  <c r="H30" i="47"/>
  <c r="H32" i="47" s="1"/>
  <c r="I30" i="47"/>
  <c r="I32" i="47" s="1"/>
  <c r="G30" i="47"/>
  <c r="G32" i="47" s="1"/>
  <c r="F30" i="47"/>
  <c r="M24" i="47"/>
  <c r="M25" i="47" s="1"/>
  <c r="M26" i="47" s="1"/>
  <c r="M27" i="47" s="1"/>
  <c r="M28" i="47" s="1"/>
  <c r="M29" i="47" s="1"/>
  <c r="K27" i="48" l="1"/>
  <c r="E28" i="48" s="1"/>
  <c r="F32" i="47"/>
  <c r="C20" i="47"/>
  <c r="C14" i="46"/>
  <c r="C16" i="46" s="1"/>
  <c r="C18" i="46" s="1"/>
  <c r="C21" i="46" s="1"/>
  <c r="J101" i="46"/>
  <c r="D20" i="47" l="1"/>
  <c r="E24" i="47"/>
  <c r="L24" i="47" s="1"/>
  <c r="E25" i="47" s="1"/>
  <c r="L25" i="47" s="1"/>
  <c r="E26" i="47" s="1"/>
  <c r="C23" i="46"/>
  <c r="E23" i="46" s="1"/>
  <c r="E27" i="46"/>
  <c r="M27" i="46" s="1"/>
  <c r="F34" i="47"/>
  <c r="F36" i="47" s="1"/>
  <c r="K28" i="48"/>
  <c r="E29" i="48" s="1"/>
  <c r="K29" i="48" l="1"/>
  <c r="E30" i="48" s="1"/>
  <c r="L26" i="47"/>
  <c r="E27" i="47" s="1"/>
  <c r="L27" i="47" s="1"/>
  <c r="E28" i="47" s="1"/>
  <c r="L28" i="47" s="1"/>
  <c r="N99" i="46"/>
  <c r="N101" i="46" s="1"/>
  <c r="G99" i="46"/>
  <c r="G101" i="46" s="1"/>
  <c r="F99" i="46"/>
  <c r="F101" i="46" s="1"/>
  <c r="O27" i="46"/>
  <c r="F103" i="46" l="1"/>
  <c r="F105" i="46" s="1"/>
  <c r="O28" i="46"/>
  <c r="O29" i="46" s="1"/>
  <c r="O30" i="46" s="1"/>
  <c r="O31" i="46" s="1"/>
  <c r="O32" i="46" s="1"/>
  <c r="O33" i="46" s="1"/>
  <c r="O34" i="46" s="1"/>
  <c r="O35" i="46" s="1"/>
  <c r="O36" i="46" s="1"/>
  <c r="O37" i="46" s="1"/>
  <c r="O38" i="46" s="1"/>
  <c r="O39" i="46" s="1"/>
  <c r="O40" i="46" s="1"/>
  <c r="O41" i="46" s="1"/>
  <c r="O42" i="46" s="1"/>
  <c r="O43" i="46" s="1"/>
  <c r="O44" i="46" s="1"/>
  <c r="O45" i="46" s="1"/>
  <c r="O46" i="46" s="1"/>
  <c r="O47" i="46" s="1"/>
  <c r="O48" i="46" s="1"/>
  <c r="O49" i="46" s="1"/>
  <c r="O50" i="46" s="1"/>
  <c r="O51" i="46" s="1"/>
  <c r="O52" i="46" s="1"/>
  <c r="O53" i="46" s="1"/>
  <c r="O54" i="46" s="1"/>
  <c r="O55" i="46" s="1"/>
  <c r="O56" i="46" s="1"/>
  <c r="O57" i="46" s="1"/>
  <c r="O58" i="46" s="1"/>
  <c r="O59" i="46" s="1"/>
  <c r="O60" i="46" s="1"/>
  <c r="O61" i="46" s="1"/>
  <c r="O62" i="46" s="1"/>
  <c r="O63" i="46" s="1"/>
  <c r="O64" i="46" s="1"/>
  <c r="O65" i="46" s="1"/>
  <c r="O66" i="46" s="1"/>
  <c r="O67" i="46" s="1"/>
  <c r="O68" i="46" s="1"/>
  <c r="O69" i="46" s="1"/>
  <c r="O70" i="46" s="1"/>
  <c r="O71" i="46" s="1"/>
  <c r="O72" i="46" s="1"/>
  <c r="O73" i="46" s="1"/>
  <c r="O74" i="46" s="1"/>
  <c r="O75" i="46" s="1"/>
  <c r="O76" i="46" s="1"/>
  <c r="O77" i="46" s="1"/>
  <c r="O78" i="46" s="1"/>
  <c r="O79" i="46" s="1"/>
  <c r="O80" i="46" s="1"/>
  <c r="O81" i="46" s="1"/>
  <c r="O82" i="46" s="1"/>
  <c r="O83" i="46" s="1"/>
  <c r="O84" i="46" s="1"/>
  <c r="O85" i="46" s="1"/>
  <c r="O86" i="46" s="1"/>
  <c r="O87" i="46" s="1"/>
  <c r="O88" i="46" s="1"/>
  <c r="O89" i="46" s="1"/>
  <c r="O90" i="46" s="1"/>
  <c r="O91" i="46" s="1"/>
  <c r="O92" i="46" s="1"/>
  <c r="O93" i="46" s="1"/>
  <c r="O94" i="46" s="1"/>
  <c r="O95" i="46" s="1"/>
  <c r="O96" i="46" s="1"/>
  <c r="O97" i="46" s="1"/>
  <c r="O98" i="46" s="1"/>
  <c r="K30" i="48"/>
  <c r="E31" i="48" s="1"/>
  <c r="E29" i="47"/>
  <c r="L29" i="47" s="1"/>
  <c r="K56" i="45"/>
  <c r="K58" i="45" s="1"/>
  <c r="H56" i="45"/>
  <c r="H58" i="45" s="1"/>
  <c r="G56" i="45"/>
  <c r="G58" i="45" s="1"/>
  <c r="F56" i="45"/>
  <c r="F58" i="45" s="1"/>
  <c r="I55" i="45"/>
  <c r="I54" i="45"/>
  <c r="I53" i="45"/>
  <c r="I52" i="45"/>
  <c r="I51" i="45"/>
  <c r="I50" i="45"/>
  <c r="I49" i="45"/>
  <c r="I48" i="45"/>
  <c r="I47" i="45"/>
  <c r="I46" i="45"/>
  <c r="I45" i="45"/>
  <c r="I44" i="45"/>
  <c r="I43" i="45"/>
  <c r="I42" i="45"/>
  <c r="I41" i="45"/>
  <c r="I40" i="45"/>
  <c r="I39" i="45"/>
  <c r="I38" i="45"/>
  <c r="I37" i="45"/>
  <c r="I36" i="45"/>
  <c r="I35" i="45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L20" i="45"/>
  <c r="L21" i="45" s="1"/>
  <c r="L22" i="45" s="1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L39" i="45" s="1"/>
  <c r="L40" i="45" s="1"/>
  <c r="L41" i="45" s="1"/>
  <c r="L42" i="45" s="1"/>
  <c r="L43" i="45" s="1"/>
  <c r="L44" i="45" s="1"/>
  <c r="L45" i="45" s="1"/>
  <c r="L46" i="45" s="1"/>
  <c r="L47" i="45" s="1"/>
  <c r="L48" i="45" s="1"/>
  <c r="L49" i="45" s="1"/>
  <c r="L50" i="45" s="1"/>
  <c r="L51" i="45" s="1"/>
  <c r="L52" i="45" s="1"/>
  <c r="L53" i="45" s="1"/>
  <c r="L54" i="45" s="1"/>
  <c r="L55" i="45" s="1"/>
  <c r="I20" i="45"/>
  <c r="C13" i="45"/>
  <c r="C15" i="45" s="1"/>
  <c r="E20" i="45" s="1"/>
  <c r="J20" i="45" s="1"/>
  <c r="E21" i="45" s="1"/>
  <c r="J21" i="45" s="1"/>
  <c r="E22" i="45" s="1"/>
  <c r="J22" i="45" s="1"/>
  <c r="E23" i="45" s="1"/>
  <c r="J23" i="45" s="1"/>
  <c r="E24" i="45" s="1"/>
  <c r="J24" i="45" s="1"/>
  <c r="E25" i="45" s="1"/>
  <c r="J25" i="45" s="1"/>
  <c r="E26" i="45" s="1"/>
  <c r="J26" i="45" s="1"/>
  <c r="E27" i="45" s="1"/>
  <c r="J27" i="45" s="1"/>
  <c r="E28" i="45" s="1"/>
  <c r="J28" i="45" s="1"/>
  <c r="E29" i="45" s="1"/>
  <c r="J29" i="45" s="1"/>
  <c r="E30" i="45" s="1"/>
  <c r="J30" i="45" s="1"/>
  <c r="E31" i="45" s="1"/>
  <c r="J31" i="45" s="1"/>
  <c r="E32" i="45" s="1"/>
  <c r="J32" i="45" s="1"/>
  <c r="E33" i="45" s="1"/>
  <c r="J33" i="45" s="1"/>
  <c r="E34" i="45" s="1"/>
  <c r="J34" i="45" s="1"/>
  <c r="E35" i="45" s="1"/>
  <c r="J35" i="45" s="1"/>
  <c r="E36" i="45" s="1"/>
  <c r="J36" i="45" s="1"/>
  <c r="E37" i="45" s="1"/>
  <c r="J37" i="45" s="1"/>
  <c r="E38" i="45" s="1"/>
  <c r="J38" i="45" s="1"/>
  <c r="E39" i="45" s="1"/>
  <c r="J39" i="45" s="1"/>
  <c r="E40" i="45" s="1"/>
  <c r="J40" i="45" s="1"/>
  <c r="E41" i="45" s="1"/>
  <c r="J41" i="45" s="1"/>
  <c r="E42" i="45" s="1"/>
  <c r="J42" i="45" s="1"/>
  <c r="E43" i="45" s="1"/>
  <c r="J43" i="45" s="1"/>
  <c r="E44" i="45" s="1"/>
  <c r="J44" i="45" s="1"/>
  <c r="E45" i="45" s="1"/>
  <c r="J45" i="45" s="1"/>
  <c r="E46" i="45" s="1"/>
  <c r="J46" i="45" s="1"/>
  <c r="E47" i="45" s="1"/>
  <c r="J47" i="45" s="1"/>
  <c r="E48" i="45" s="1"/>
  <c r="J48" i="45" s="1"/>
  <c r="E49" i="45" s="1"/>
  <c r="J49" i="45" s="1"/>
  <c r="E50" i="45" s="1"/>
  <c r="J50" i="45" s="1"/>
  <c r="E51" i="45" s="1"/>
  <c r="J51" i="45" s="1"/>
  <c r="E52" i="45" s="1"/>
  <c r="J52" i="45" s="1"/>
  <c r="E53" i="45" s="1"/>
  <c r="J53" i="45" s="1"/>
  <c r="E54" i="45" s="1"/>
  <c r="J54" i="45" s="1"/>
  <c r="E55" i="45" s="1"/>
  <c r="J55" i="45" s="1"/>
  <c r="F60" i="45" l="1"/>
  <c r="K31" i="48"/>
  <c r="E32" i="48" s="1"/>
  <c r="E28" i="46"/>
  <c r="C17" i="45"/>
  <c r="D17" i="45" s="1"/>
  <c r="F62" i="45"/>
  <c r="M28" i="46" l="1"/>
  <c r="E29" i="46" s="1"/>
  <c r="M29" i="46" s="1"/>
  <c r="K32" i="48"/>
  <c r="E33" i="48" s="1"/>
  <c r="E30" i="46" l="1"/>
  <c r="M30" i="46" s="1"/>
  <c r="K33" i="48"/>
  <c r="E34" i="48" s="1"/>
  <c r="F27" i="33"/>
  <c r="K27" i="33"/>
  <c r="G27" i="33"/>
  <c r="H27" i="33"/>
  <c r="E31" i="46" l="1"/>
  <c r="K34" i="48"/>
  <c r="E35" i="48" s="1"/>
  <c r="M31" i="46" l="1"/>
  <c r="E32" i="46" s="1"/>
  <c r="M32" i="46" s="1"/>
  <c r="E33" i="46" s="1"/>
  <c r="K35" i="48"/>
  <c r="E36" i="48" s="1"/>
  <c r="K33" i="32"/>
  <c r="M33" i="46" l="1"/>
  <c r="E34" i="46" s="1"/>
  <c r="M34" i="46" s="1"/>
  <c r="E35" i="46" s="1"/>
  <c r="M35" i="46" s="1"/>
  <c r="K36" i="48"/>
  <c r="E37" i="48" s="1"/>
  <c r="K37" i="48" l="1"/>
  <c r="E38" i="48" s="1"/>
  <c r="E36" i="46"/>
  <c r="M36" i="46" s="1"/>
  <c r="Z32" i="28"/>
  <c r="Y32" i="28"/>
  <c r="Y34" i="28" s="1"/>
  <c r="X32" i="28"/>
  <c r="X34" i="28" s="1"/>
  <c r="AC32" i="28"/>
  <c r="K38" i="48" l="1"/>
  <c r="E39" i="48" s="1"/>
  <c r="E37" i="46"/>
  <c r="M37" i="46" s="1"/>
  <c r="Z34" i="28"/>
  <c r="AC34" i="28"/>
  <c r="AA21" i="28"/>
  <c r="AA22" i="28"/>
  <c r="AA23" i="28"/>
  <c r="AA24" i="28"/>
  <c r="AA25" i="28"/>
  <c r="AA26" i="28"/>
  <c r="AA27" i="28"/>
  <c r="AA28" i="28"/>
  <c r="AA29" i="28"/>
  <c r="AA30" i="28"/>
  <c r="AA31" i="28"/>
  <c r="K39" i="48" l="1"/>
  <c r="E40" i="48" s="1"/>
  <c r="E38" i="46"/>
  <c r="M38" i="46" s="1"/>
  <c r="X36" i="28"/>
  <c r="X38" i="28" s="1"/>
  <c r="K40" i="48" l="1"/>
  <c r="E41" i="48" s="1"/>
  <c r="E39" i="46"/>
  <c r="M39" i="46" s="1"/>
  <c r="AD20" i="28"/>
  <c r="AD21" i="28" s="1"/>
  <c r="AD22" i="28" s="1"/>
  <c r="AD23" i="28" s="1"/>
  <c r="AD24" i="28" s="1"/>
  <c r="AD25" i="28" s="1"/>
  <c r="AD26" i="28" s="1"/>
  <c r="AD27" i="28" s="1"/>
  <c r="AD28" i="28" s="1"/>
  <c r="AD29" i="28" s="1"/>
  <c r="AD30" i="28" s="1"/>
  <c r="AD31" i="28" s="1"/>
  <c r="AA20" i="28"/>
  <c r="U13" i="28"/>
  <c r="U15" i="28" s="1"/>
  <c r="W20" i="28" s="1"/>
  <c r="K41" i="48" l="1"/>
  <c r="E42" i="48" s="1"/>
  <c r="E40" i="46"/>
  <c r="M40" i="46" s="1"/>
  <c r="AB20" i="28"/>
  <c r="W21" i="28" s="1"/>
  <c r="AB21" i="28" s="1"/>
  <c r="W22" i="28" s="1"/>
  <c r="AB22" i="28" s="1"/>
  <c r="W23" i="28" s="1"/>
  <c r="AB23" i="28" s="1"/>
  <c r="W24" i="28" s="1"/>
  <c r="AB24" i="28" s="1"/>
  <c r="W25" i="28" s="1"/>
  <c r="AB25" i="28" s="1"/>
  <c r="W26" i="28" s="1"/>
  <c r="AB26" i="28" s="1"/>
  <c r="W27" i="28" s="1"/>
  <c r="AB27" i="28" s="1"/>
  <c r="W28" i="28" s="1"/>
  <c r="AB28" i="28" s="1"/>
  <c r="W29" i="28" s="1"/>
  <c r="U17" i="28"/>
  <c r="Y15" i="28" s="1"/>
  <c r="K42" i="48" l="1"/>
  <c r="E43" i="48" s="1"/>
  <c r="E41" i="46"/>
  <c r="M41" i="46" s="1"/>
  <c r="AB29" i="28"/>
  <c r="W30" i="28" s="1"/>
  <c r="AB30" i="28" s="1"/>
  <c r="W31" i="28" s="1"/>
  <c r="E42" i="46" l="1"/>
  <c r="M42" i="46" s="1"/>
  <c r="K43" i="48"/>
  <c r="E44" i="48" s="1"/>
  <c r="K44" i="48" s="1"/>
  <c r="AB31" i="28"/>
  <c r="E43" i="46" l="1"/>
  <c r="M43" i="46" s="1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E44" i="46" l="1"/>
  <c r="M44" i="46" s="1"/>
  <c r="E45" i="46" l="1"/>
  <c r="M45" i="46" s="1"/>
  <c r="K32" i="44"/>
  <c r="K34" i="44" s="1"/>
  <c r="H32" i="44"/>
  <c r="H34" i="44" s="1"/>
  <c r="G32" i="44"/>
  <c r="G34" i="44" s="1"/>
  <c r="F32" i="44"/>
  <c r="F34" i="44" s="1"/>
  <c r="I31" i="44"/>
  <c r="I30" i="44"/>
  <c r="I29" i="44"/>
  <c r="I28" i="44"/>
  <c r="I27" i="44"/>
  <c r="I26" i="44"/>
  <c r="I25" i="44"/>
  <c r="I24" i="44"/>
  <c r="I23" i="44"/>
  <c r="I22" i="44"/>
  <c r="I21" i="44"/>
  <c r="L20" i="44"/>
  <c r="L21" i="44" s="1"/>
  <c r="L22" i="44" s="1"/>
  <c r="L23" i="44" s="1"/>
  <c r="L24" i="44" s="1"/>
  <c r="L25" i="44" s="1"/>
  <c r="L26" i="44" s="1"/>
  <c r="L27" i="44" s="1"/>
  <c r="L28" i="44" s="1"/>
  <c r="L29" i="44" s="1"/>
  <c r="L30" i="44" s="1"/>
  <c r="L31" i="44" s="1"/>
  <c r="I20" i="44"/>
  <c r="C13" i="44"/>
  <c r="C15" i="44" s="1"/>
  <c r="E20" i="44" s="1"/>
  <c r="E46" i="46" l="1"/>
  <c r="M46" i="46" s="1"/>
  <c r="F36" i="44"/>
  <c r="F38" i="44" s="1"/>
  <c r="C17" i="44"/>
  <c r="D17" i="44" s="1"/>
  <c r="J20" i="44"/>
  <c r="E21" i="44" s="1"/>
  <c r="J21" i="44" s="1"/>
  <c r="E22" i="44" s="1"/>
  <c r="J22" i="44" s="1"/>
  <c r="E23" i="44" s="1"/>
  <c r="J23" i="44" s="1"/>
  <c r="E24" i="44" s="1"/>
  <c r="J24" i="44" s="1"/>
  <c r="E25" i="44" s="1"/>
  <c r="J25" i="44" s="1"/>
  <c r="E26" i="44" s="1"/>
  <c r="J26" i="44" s="1"/>
  <c r="E27" i="44" s="1"/>
  <c r="J27" i="44" s="1"/>
  <c r="E28" i="44" s="1"/>
  <c r="J28" i="44" s="1"/>
  <c r="E29" i="44" s="1"/>
  <c r="J29" i="44" s="1"/>
  <c r="E30" i="44" s="1"/>
  <c r="J30" i="44" s="1"/>
  <c r="E31" i="44" s="1"/>
  <c r="J31" i="44" s="1"/>
  <c r="E47" i="46" l="1"/>
  <c r="M47" i="46" s="1"/>
  <c r="E48" i="46" l="1"/>
  <c r="M48" i="46" s="1"/>
  <c r="K44" i="43"/>
  <c r="K47" i="43" s="1"/>
  <c r="H44" i="43"/>
  <c r="H47" i="43" s="1"/>
  <c r="G44" i="43"/>
  <c r="G47" i="43" s="1"/>
  <c r="F44" i="43"/>
  <c r="F47" i="43" s="1"/>
  <c r="I43" i="43"/>
  <c r="I42" i="43"/>
  <c r="I41" i="43"/>
  <c r="I40" i="43"/>
  <c r="I39" i="43"/>
  <c r="I38" i="43"/>
  <c r="I37" i="43"/>
  <c r="I36" i="43"/>
  <c r="I35" i="43"/>
  <c r="I34" i="43"/>
  <c r="I33" i="43"/>
  <c r="I32" i="43"/>
  <c r="I31" i="43"/>
  <c r="I30" i="43"/>
  <c r="I29" i="43"/>
  <c r="I28" i="43"/>
  <c r="I27" i="43"/>
  <c r="I26" i="43"/>
  <c r="I25" i="43"/>
  <c r="I24" i="43"/>
  <c r="I23" i="43"/>
  <c r="I22" i="43"/>
  <c r="I21" i="43"/>
  <c r="L20" i="43"/>
  <c r="L21" i="43" s="1"/>
  <c r="L22" i="43" s="1"/>
  <c r="L23" i="43" s="1"/>
  <c r="L24" i="43" s="1"/>
  <c r="L25" i="43" s="1"/>
  <c r="L26" i="43" s="1"/>
  <c r="L27" i="43" s="1"/>
  <c r="L28" i="43" s="1"/>
  <c r="L29" i="43" s="1"/>
  <c r="L30" i="43" s="1"/>
  <c r="L31" i="43" s="1"/>
  <c r="L32" i="43" s="1"/>
  <c r="L33" i="43" s="1"/>
  <c r="L34" i="43" s="1"/>
  <c r="L35" i="43" s="1"/>
  <c r="L36" i="43" s="1"/>
  <c r="L37" i="43" s="1"/>
  <c r="L38" i="43" s="1"/>
  <c r="L39" i="43" s="1"/>
  <c r="L40" i="43" s="1"/>
  <c r="L41" i="43" s="1"/>
  <c r="L42" i="43" s="1"/>
  <c r="L43" i="43" s="1"/>
  <c r="I20" i="43"/>
  <c r="C13" i="43"/>
  <c r="C15" i="43" s="1"/>
  <c r="E20" i="43" s="1"/>
  <c r="J20" i="43" s="1"/>
  <c r="E21" i="43" s="1"/>
  <c r="J21" i="43" s="1"/>
  <c r="E22" i="43" s="1"/>
  <c r="J22" i="43" s="1"/>
  <c r="E23" i="43" s="1"/>
  <c r="J23" i="43" s="1"/>
  <c r="E24" i="43" s="1"/>
  <c r="J24" i="43" s="1"/>
  <c r="E25" i="43" s="1"/>
  <c r="J25" i="43" s="1"/>
  <c r="E26" i="43" s="1"/>
  <c r="J26" i="43" s="1"/>
  <c r="E27" i="43" s="1"/>
  <c r="J27" i="43" s="1"/>
  <c r="E28" i="43" s="1"/>
  <c r="J28" i="43" s="1"/>
  <c r="E29" i="43" s="1"/>
  <c r="J29" i="43" s="1"/>
  <c r="E30" i="43" s="1"/>
  <c r="J30" i="43" s="1"/>
  <c r="E31" i="43" s="1"/>
  <c r="J31" i="43" s="1"/>
  <c r="E32" i="43" s="1"/>
  <c r="J32" i="43" s="1"/>
  <c r="E33" i="43" s="1"/>
  <c r="J33" i="43" s="1"/>
  <c r="E34" i="43" s="1"/>
  <c r="J34" i="43" s="1"/>
  <c r="E35" i="43" s="1"/>
  <c r="J35" i="43" s="1"/>
  <c r="E36" i="43" s="1"/>
  <c r="J36" i="43" s="1"/>
  <c r="E37" i="43" s="1"/>
  <c r="J37" i="43" s="1"/>
  <c r="E38" i="43" s="1"/>
  <c r="J38" i="43" s="1"/>
  <c r="E39" i="43" s="1"/>
  <c r="J39" i="43" s="1"/>
  <c r="E40" i="43" s="1"/>
  <c r="J40" i="43" s="1"/>
  <c r="E41" i="43" s="1"/>
  <c r="J41" i="43" s="1"/>
  <c r="E42" i="43" s="1"/>
  <c r="J42" i="43" s="1"/>
  <c r="E43" i="43" s="1"/>
  <c r="J43" i="43" s="1"/>
  <c r="E49" i="46" l="1"/>
  <c r="M49" i="46" s="1"/>
  <c r="F49" i="43"/>
  <c r="F51" i="43" s="1"/>
  <c r="C17" i="43"/>
  <c r="D17" i="43" s="1"/>
  <c r="E50" i="46" l="1"/>
  <c r="M50" i="46" s="1"/>
  <c r="C15" i="42"/>
  <c r="C17" i="42" s="1"/>
  <c r="H46" i="42"/>
  <c r="H48" i="42" s="1"/>
  <c r="G46" i="42"/>
  <c r="G48" i="42" s="1"/>
  <c r="F46" i="42"/>
  <c r="F48" i="42" s="1"/>
  <c r="I45" i="42"/>
  <c r="I44" i="42"/>
  <c r="I43" i="42"/>
  <c r="I42" i="42"/>
  <c r="I41" i="42"/>
  <c r="I40" i="42"/>
  <c r="I39" i="42"/>
  <c r="I38" i="42"/>
  <c r="I37" i="42"/>
  <c r="I36" i="42"/>
  <c r="I35" i="42"/>
  <c r="I34" i="42"/>
  <c r="I33" i="42"/>
  <c r="I32" i="42"/>
  <c r="I31" i="42"/>
  <c r="I30" i="42"/>
  <c r="I29" i="42"/>
  <c r="I28" i="42"/>
  <c r="I27" i="42"/>
  <c r="I26" i="42"/>
  <c r="I25" i="42"/>
  <c r="I24" i="42"/>
  <c r="I23" i="42"/>
  <c r="L22" i="42"/>
  <c r="L23" i="42" s="1"/>
  <c r="L24" i="42" s="1"/>
  <c r="L25" i="42" s="1"/>
  <c r="L26" i="42" s="1"/>
  <c r="L27" i="42" s="1"/>
  <c r="L28" i="42" s="1"/>
  <c r="L29" i="42" s="1"/>
  <c r="L30" i="42" s="1"/>
  <c r="L31" i="42" s="1"/>
  <c r="L32" i="42" s="1"/>
  <c r="L33" i="42" s="1"/>
  <c r="L34" i="42" s="1"/>
  <c r="L35" i="42" s="1"/>
  <c r="L36" i="42" s="1"/>
  <c r="L37" i="42" s="1"/>
  <c r="L38" i="42" s="1"/>
  <c r="L39" i="42" s="1"/>
  <c r="L40" i="42" s="1"/>
  <c r="L41" i="42" s="1"/>
  <c r="L42" i="42" s="1"/>
  <c r="L43" i="42" s="1"/>
  <c r="L44" i="42" s="1"/>
  <c r="L45" i="42" s="1"/>
  <c r="I22" i="42"/>
  <c r="E51" i="46" l="1"/>
  <c r="M51" i="46" s="1"/>
  <c r="C19" i="42"/>
  <c r="E19" i="42" s="1"/>
  <c r="E22" i="42"/>
  <c r="J22" i="42" s="1"/>
  <c r="E23" i="42" s="1"/>
  <c r="J23" i="42" s="1"/>
  <c r="E24" i="42" s="1"/>
  <c r="J24" i="42" s="1"/>
  <c r="E25" i="42" s="1"/>
  <c r="J25" i="42" s="1"/>
  <c r="E26" i="42" s="1"/>
  <c r="J26" i="42" s="1"/>
  <c r="E27" i="42" s="1"/>
  <c r="J27" i="42" s="1"/>
  <c r="E28" i="42" s="1"/>
  <c r="J28" i="42" s="1"/>
  <c r="E29" i="42" s="1"/>
  <c r="J29" i="42" s="1"/>
  <c r="E30" i="42" s="1"/>
  <c r="J30" i="42" s="1"/>
  <c r="E31" i="42" s="1"/>
  <c r="J31" i="42" s="1"/>
  <c r="E32" i="42" s="1"/>
  <c r="J32" i="42" s="1"/>
  <c r="E33" i="42" s="1"/>
  <c r="J33" i="42" s="1"/>
  <c r="E34" i="42" s="1"/>
  <c r="J34" i="42" s="1"/>
  <c r="E35" i="42" s="1"/>
  <c r="J35" i="42" s="1"/>
  <c r="E36" i="42" s="1"/>
  <c r="J36" i="42" s="1"/>
  <c r="E37" i="42" s="1"/>
  <c r="J37" i="42" s="1"/>
  <c r="E38" i="42" s="1"/>
  <c r="J38" i="42" s="1"/>
  <c r="E39" i="42" s="1"/>
  <c r="J39" i="42" s="1"/>
  <c r="E40" i="42" s="1"/>
  <c r="J40" i="42" s="1"/>
  <c r="E41" i="42" s="1"/>
  <c r="J41" i="42" s="1"/>
  <c r="E42" i="42" s="1"/>
  <c r="J42" i="42" s="1"/>
  <c r="E43" i="42" s="1"/>
  <c r="J43" i="42" s="1"/>
  <c r="E44" i="42" s="1"/>
  <c r="J44" i="42" s="1"/>
  <c r="E45" i="42" s="1"/>
  <c r="J45" i="42" s="1"/>
  <c r="F50" i="42"/>
  <c r="F52" i="42" s="1"/>
  <c r="K46" i="40"/>
  <c r="G46" i="40"/>
  <c r="H46" i="40"/>
  <c r="F46" i="40"/>
  <c r="E52" i="46" l="1"/>
  <c r="M52" i="46" s="1"/>
  <c r="K40" i="41"/>
  <c r="K42" i="41" s="1"/>
  <c r="H40" i="41"/>
  <c r="H42" i="41" s="1"/>
  <c r="G40" i="41"/>
  <c r="G42" i="41" s="1"/>
  <c r="F40" i="41"/>
  <c r="F42" i="41" s="1"/>
  <c r="I39" i="41"/>
  <c r="I38" i="41"/>
  <c r="I37" i="41"/>
  <c r="I36" i="41"/>
  <c r="I35" i="41"/>
  <c r="I34" i="41"/>
  <c r="I33" i="41"/>
  <c r="I32" i="41"/>
  <c r="I31" i="41"/>
  <c r="I30" i="41"/>
  <c r="I29" i="41"/>
  <c r="I28" i="41"/>
  <c r="I27" i="41"/>
  <c r="I26" i="41"/>
  <c r="I25" i="41"/>
  <c r="I24" i="41"/>
  <c r="I23" i="41"/>
  <c r="I22" i="41"/>
  <c r="I21" i="41"/>
  <c r="L20" i="41"/>
  <c r="L21" i="41" s="1"/>
  <c r="L22" i="41" s="1"/>
  <c r="L23" i="41" s="1"/>
  <c r="L24" i="41" s="1"/>
  <c r="L25" i="41" s="1"/>
  <c r="L26" i="41" s="1"/>
  <c r="L27" i="41" s="1"/>
  <c r="L28" i="41" s="1"/>
  <c r="L29" i="41" s="1"/>
  <c r="L30" i="41" s="1"/>
  <c r="L31" i="41" s="1"/>
  <c r="L32" i="41" s="1"/>
  <c r="L33" i="41" s="1"/>
  <c r="L34" i="41" s="1"/>
  <c r="L35" i="41" s="1"/>
  <c r="L36" i="41" s="1"/>
  <c r="L37" i="41" s="1"/>
  <c r="L38" i="41" s="1"/>
  <c r="L39" i="41" s="1"/>
  <c r="I20" i="41"/>
  <c r="C13" i="41"/>
  <c r="C15" i="41" s="1"/>
  <c r="C17" i="41" s="1"/>
  <c r="D17" i="41" s="1"/>
  <c r="E53" i="46" l="1"/>
  <c r="M53" i="46" s="1"/>
  <c r="F44" i="41"/>
  <c r="F46" i="41" s="1"/>
  <c r="E20" i="41"/>
  <c r="J20" i="41" s="1"/>
  <c r="E21" i="41" s="1"/>
  <c r="J21" i="41" s="1"/>
  <c r="E22" i="41" s="1"/>
  <c r="J22" i="41" s="1"/>
  <c r="E23" i="41" s="1"/>
  <c r="J23" i="41" s="1"/>
  <c r="E24" i="41" s="1"/>
  <c r="J24" i="41" s="1"/>
  <c r="E25" i="41" s="1"/>
  <c r="J25" i="41" s="1"/>
  <c r="E26" i="41" s="1"/>
  <c r="J26" i="41" s="1"/>
  <c r="E27" i="41" s="1"/>
  <c r="J27" i="41" s="1"/>
  <c r="E28" i="41" s="1"/>
  <c r="J28" i="41" s="1"/>
  <c r="E29" i="41" s="1"/>
  <c r="J29" i="41" s="1"/>
  <c r="E30" i="41" s="1"/>
  <c r="J30" i="41" s="1"/>
  <c r="E31" i="41" s="1"/>
  <c r="J31" i="41" s="1"/>
  <c r="E32" i="41" s="1"/>
  <c r="J32" i="41" s="1"/>
  <c r="E33" i="41" s="1"/>
  <c r="J33" i="41" s="1"/>
  <c r="E34" i="41" s="1"/>
  <c r="J34" i="41" s="1"/>
  <c r="E35" i="41" s="1"/>
  <c r="J35" i="41" s="1"/>
  <c r="E36" i="41" s="1"/>
  <c r="J36" i="41" s="1"/>
  <c r="E37" i="41" s="1"/>
  <c r="J37" i="41" s="1"/>
  <c r="E38" i="41" s="1"/>
  <c r="J38" i="41" s="1"/>
  <c r="E39" i="41" s="1"/>
  <c r="J39" i="41" s="1"/>
  <c r="E54" i="46" l="1"/>
  <c r="M54" i="46" s="1"/>
  <c r="E55" i="46" l="1"/>
  <c r="M55" i="46" s="1"/>
  <c r="C14" i="40"/>
  <c r="C16" i="40" s="1"/>
  <c r="K45" i="40"/>
  <c r="K47" i="40" s="1"/>
  <c r="H45" i="40"/>
  <c r="H47" i="40" s="1"/>
  <c r="G45" i="40"/>
  <c r="G47" i="40" s="1"/>
  <c r="F45" i="40"/>
  <c r="F47" i="40" s="1"/>
  <c r="I44" i="40"/>
  <c r="I43" i="40"/>
  <c r="I42" i="40"/>
  <c r="I41" i="40"/>
  <c r="I40" i="40"/>
  <c r="I39" i="40"/>
  <c r="I38" i="40"/>
  <c r="I37" i="40"/>
  <c r="I36" i="40"/>
  <c r="I35" i="40"/>
  <c r="I34" i="40"/>
  <c r="I33" i="40"/>
  <c r="I32" i="40"/>
  <c r="I31" i="40"/>
  <c r="I30" i="40"/>
  <c r="I29" i="40"/>
  <c r="I28" i="40"/>
  <c r="I27" i="40"/>
  <c r="I26" i="40"/>
  <c r="I25" i="40"/>
  <c r="I24" i="40"/>
  <c r="I23" i="40"/>
  <c r="I22" i="40"/>
  <c r="L21" i="40"/>
  <c r="L22" i="40" s="1"/>
  <c r="L23" i="40" s="1"/>
  <c r="L24" i="40" s="1"/>
  <c r="L25" i="40" s="1"/>
  <c r="L26" i="40" s="1"/>
  <c r="L27" i="40" s="1"/>
  <c r="L28" i="40" s="1"/>
  <c r="L29" i="40" s="1"/>
  <c r="L30" i="40" s="1"/>
  <c r="L31" i="40" s="1"/>
  <c r="L32" i="40" s="1"/>
  <c r="L33" i="40" s="1"/>
  <c r="L34" i="40" s="1"/>
  <c r="L35" i="40" s="1"/>
  <c r="L36" i="40" s="1"/>
  <c r="L37" i="40" s="1"/>
  <c r="L38" i="40" s="1"/>
  <c r="L39" i="40" s="1"/>
  <c r="L40" i="40" s="1"/>
  <c r="L41" i="40" s="1"/>
  <c r="L42" i="40" s="1"/>
  <c r="L43" i="40" s="1"/>
  <c r="L44" i="40" s="1"/>
  <c r="I21" i="40"/>
  <c r="E56" i="46" l="1"/>
  <c r="M56" i="46" s="1"/>
  <c r="F49" i="40"/>
  <c r="F51" i="40" s="1"/>
  <c r="F53" i="40" s="1"/>
  <c r="C18" i="40"/>
  <c r="D18" i="40" s="1"/>
  <c r="E21" i="40"/>
  <c r="J21" i="40" s="1"/>
  <c r="E22" i="40" s="1"/>
  <c r="J22" i="40" s="1"/>
  <c r="E23" i="40" s="1"/>
  <c r="J23" i="40" s="1"/>
  <c r="E24" i="40" s="1"/>
  <c r="J24" i="40" s="1"/>
  <c r="E25" i="40" s="1"/>
  <c r="J25" i="40" s="1"/>
  <c r="E26" i="40" s="1"/>
  <c r="J26" i="40" s="1"/>
  <c r="E27" i="40" s="1"/>
  <c r="J27" i="40" s="1"/>
  <c r="E28" i="40" s="1"/>
  <c r="J28" i="40" s="1"/>
  <c r="E29" i="40" s="1"/>
  <c r="J29" i="40" s="1"/>
  <c r="E30" i="40" s="1"/>
  <c r="J30" i="40" s="1"/>
  <c r="E31" i="40" s="1"/>
  <c r="J31" i="40" s="1"/>
  <c r="E32" i="40" s="1"/>
  <c r="J32" i="40" s="1"/>
  <c r="E33" i="40" s="1"/>
  <c r="J33" i="40" s="1"/>
  <c r="E34" i="40" s="1"/>
  <c r="J34" i="40" s="1"/>
  <c r="E35" i="40" s="1"/>
  <c r="J35" i="40" s="1"/>
  <c r="E36" i="40" s="1"/>
  <c r="J36" i="40" s="1"/>
  <c r="E37" i="40" s="1"/>
  <c r="J37" i="40" s="1"/>
  <c r="E38" i="40" s="1"/>
  <c r="J38" i="40" s="1"/>
  <c r="E39" i="40" s="1"/>
  <c r="J39" i="40" s="1"/>
  <c r="E40" i="40" s="1"/>
  <c r="J40" i="40" s="1"/>
  <c r="E41" i="40" s="1"/>
  <c r="J41" i="40" s="1"/>
  <c r="E42" i="40" s="1"/>
  <c r="J42" i="40" s="1"/>
  <c r="E43" i="40" s="1"/>
  <c r="J43" i="40" s="1"/>
  <c r="E44" i="40" s="1"/>
  <c r="J44" i="40" s="1"/>
  <c r="E57" i="46" l="1"/>
  <c r="M57" i="46" s="1"/>
  <c r="E58" i="46" l="1"/>
  <c r="M58" i="46" s="1"/>
  <c r="E59" i="46" l="1"/>
  <c r="M59" i="46" s="1"/>
  <c r="K56" i="39"/>
  <c r="K58" i="39" s="1"/>
  <c r="H56" i="39"/>
  <c r="H58" i="39" s="1"/>
  <c r="G56" i="39"/>
  <c r="G58" i="39" s="1"/>
  <c r="F56" i="39"/>
  <c r="F58" i="39" s="1"/>
  <c r="I55" i="39"/>
  <c r="I54" i="39"/>
  <c r="I53" i="39"/>
  <c r="I52" i="39"/>
  <c r="I51" i="39"/>
  <c r="I50" i="39"/>
  <c r="I49" i="39"/>
  <c r="I48" i="39"/>
  <c r="I47" i="39"/>
  <c r="I46" i="39"/>
  <c r="I45" i="39"/>
  <c r="I44" i="39"/>
  <c r="I43" i="39"/>
  <c r="I42" i="39"/>
  <c r="I41" i="39"/>
  <c r="I40" i="39"/>
  <c r="I39" i="39"/>
  <c r="I38" i="39"/>
  <c r="I37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L20" i="39"/>
  <c r="L21" i="39" s="1"/>
  <c r="L22" i="39" s="1"/>
  <c r="L23" i="39" s="1"/>
  <c r="L24" i="39" s="1"/>
  <c r="L25" i="39" s="1"/>
  <c r="L26" i="39" s="1"/>
  <c r="L27" i="39" s="1"/>
  <c r="L28" i="39" s="1"/>
  <c r="L29" i="39" s="1"/>
  <c r="L30" i="39" s="1"/>
  <c r="L31" i="39" s="1"/>
  <c r="L32" i="39" s="1"/>
  <c r="L33" i="39" s="1"/>
  <c r="L34" i="39" s="1"/>
  <c r="L35" i="39" s="1"/>
  <c r="L36" i="39" s="1"/>
  <c r="L37" i="39" s="1"/>
  <c r="L38" i="39" s="1"/>
  <c r="L39" i="39" s="1"/>
  <c r="L40" i="39" s="1"/>
  <c r="L41" i="39" s="1"/>
  <c r="L42" i="39" s="1"/>
  <c r="L43" i="39" s="1"/>
  <c r="L44" i="39" s="1"/>
  <c r="L45" i="39" s="1"/>
  <c r="L46" i="39" s="1"/>
  <c r="L47" i="39" s="1"/>
  <c r="L48" i="39" s="1"/>
  <c r="L49" i="39" s="1"/>
  <c r="L50" i="39" s="1"/>
  <c r="L51" i="39" s="1"/>
  <c r="L52" i="39" s="1"/>
  <c r="L53" i="39" s="1"/>
  <c r="L54" i="39" s="1"/>
  <c r="L55" i="39" s="1"/>
  <c r="I20" i="39"/>
  <c r="C13" i="39"/>
  <c r="C15" i="39" s="1"/>
  <c r="E20" i="39" s="1"/>
  <c r="J20" i="39" s="1"/>
  <c r="E21" i="39" s="1"/>
  <c r="J21" i="39" s="1"/>
  <c r="E22" i="39" s="1"/>
  <c r="J22" i="39" s="1"/>
  <c r="E23" i="39" s="1"/>
  <c r="J23" i="39" s="1"/>
  <c r="E24" i="39" s="1"/>
  <c r="J24" i="39" s="1"/>
  <c r="E25" i="39" s="1"/>
  <c r="J25" i="39" s="1"/>
  <c r="E26" i="39" s="1"/>
  <c r="J26" i="39" s="1"/>
  <c r="E27" i="39" s="1"/>
  <c r="J27" i="39" s="1"/>
  <c r="E28" i="39" s="1"/>
  <c r="J28" i="39" s="1"/>
  <c r="E29" i="39" s="1"/>
  <c r="J29" i="39" s="1"/>
  <c r="E30" i="39" s="1"/>
  <c r="J30" i="39" s="1"/>
  <c r="E31" i="39" s="1"/>
  <c r="J31" i="39" s="1"/>
  <c r="E32" i="39" s="1"/>
  <c r="J32" i="39" s="1"/>
  <c r="E33" i="39" s="1"/>
  <c r="J33" i="39" s="1"/>
  <c r="E34" i="39" s="1"/>
  <c r="J34" i="39" s="1"/>
  <c r="E35" i="39" s="1"/>
  <c r="J35" i="39" s="1"/>
  <c r="E36" i="39" s="1"/>
  <c r="J36" i="39" s="1"/>
  <c r="E37" i="39" s="1"/>
  <c r="J37" i="39" s="1"/>
  <c r="E38" i="39" s="1"/>
  <c r="J38" i="39" s="1"/>
  <c r="E39" i="39" s="1"/>
  <c r="J39" i="39" s="1"/>
  <c r="E40" i="39" s="1"/>
  <c r="J40" i="39" s="1"/>
  <c r="E41" i="39" s="1"/>
  <c r="J41" i="39" s="1"/>
  <c r="E42" i="39" s="1"/>
  <c r="J42" i="39" s="1"/>
  <c r="E43" i="39" s="1"/>
  <c r="J43" i="39" s="1"/>
  <c r="E44" i="39" s="1"/>
  <c r="J44" i="39" s="1"/>
  <c r="E45" i="39" s="1"/>
  <c r="J45" i="39" s="1"/>
  <c r="E46" i="39" s="1"/>
  <c r="J46" i="39" s="1"/>
  <c r="E47" i="39" s="1"/>
  <c r="J47" i="39" s="1"/>
  <c r="E48" i="39" s="1"/>
  <c r="J48" i="39" s="1"/>
  <c r="E49" i="39" s="1"/>
  <c r="J49" i="39" s="1"/>
  <c r="E50" i="39" s="1"/>
  <c r="J50" i="39" s="1"/>
  <c r="E51" i="39" s="1"/>
  <c r="J51" i="39" s="1"/>
  <c r="E52" i="39" s="1"/>
  <c r="J52" i="39" s="1"/>
  <c r="E53" i="39" s="1"/>
  <c r="J53" i="39" s="1"/>
  <c r="E54" i="39" s="1"/>
  <c r="J54" i="39" s="1"/>
  <c r="E55" i="39" s="1"/>
  <c r="J55" i="39" s="1"/>
  <c r="E60" i="46" l="1"/>
  <c r="M60" i="46" s="1"/>
  <c r="C17" i="39"/>
  <c r="E17" i="39" s="1"/>
  <c r="F60" i="39"/>
  <c r="F62" i="39" s="1"/>
  <c r="E61" i="46" l="1"/>
  <c r="M61" i="46" s="1"/>
  <c r="I32" i="37"/>
  <c r="I34" i="37" s="1"/>
  <c r="J21" i="37"/>
  <c r="J22" i="37"/>
  <c r="J23" i="37"/>
  <c r="J24" i="37"/>
  <c r="J25" i="37"/>
  <c r="J26" i="37"/>
  <c r="J27" i="37"/>
  <c r="J28" i="37"/>
  <c r="J29" i="37"/>
  <c r="J30" i="37"/>
  <c r="J31" i="37"/>
  <c r="J20" i="37"/>
  <c r="E62" i="46" l="1"/>
  <c r="M62" i="46" s="1"/>
  <c r="L32" i="37"/>
  <c r="L34" i="37" s="1"/>
  <c r="H32" i="37"/>
  <c r="H34" i="37" s="1"/>
  <c r="G32" i="37"/>
  <c r="G34" i="37" s="1"/>
  <c r="F32" i="37"/>
  <c r="F34" i="37" s="1"/>
  <c r="M20" i="37"/>
  <c r="M21" i="37" s="1"/>
  <c r="M22" i="37" s="1"/>
  <c r="M23" i="37" s="1"/>
  <c r="M24" i="37" s="1"/>
  <c r="M25" i="37" s="1"/>
  <c r="M26" i="37" s="1"/>
  <c r="M27" i="37" s="1"/>
  <c r="M28" i="37" s="1"/>
  <c r="M29" i="37" s="1"/>
  <c r="M30" i="37" s="1"/>
  <c r="M31" i="37" s="1"/>
  <c r="C13" i="37"/>
  <c r="C15" i="37" s="1"/>
  <c r="F36" i="37" l="1"/>
  <c r="F38" i="37" s="1"/>
  <c r="E63" i="46"/>
  <c r="M63" i="46" s="1"/>
  <c r="C17" i="37"/>
  <c r="D17" i="37" s="1"/>
  <c r="E20" i="37"/>
  <c r="E64" i="46" l="1"/>
  <c r="M64" i="46" s="1"/>
  <c r="K20" i="37"/>
  <c r="E21" i="37" s="1"/>
  <c r="K34" i="13"/>
  <c r="G34" i="13"/>
  <c r="H34" i="13"/>
  <c r="F34" i="13"/>
  <c r="E65" i="46" l="1"/>
  <c r="M65" i="46" s="1"/>
  <c r="K21" i="37"/>
  <c r="E22" i="37" s="1"/>
  <c r="K22" i="37" s="1"/>
  <c r="E23" i="37" s="1"/>
  <c r="K23" i="37" s="1"/>
  <c r="E24" i="37" s="1"/>
  <c r="K32" i="36"/>
  <c r="H32" i="36"/>
  <c r="H34" i="36" s="1"/>
  <c r="G32" i="36"/>
  <c r="G34" i="36" s="1"/>
  <c r="F32" i="36"/>
  <c r="F34" i="36" s="1"/>
  <c r="I31" i="36"/>
  <c r="I30" i="36"/>
  <c r="I29" i="36"/>
  <c r="I28" i="36"/>
  <c r="I27" i="36"/>
  <c r="I26" i="36"/>
  <c r="I25" i="36"/>
  <c r="I24" i="36"/>
  <c r="I23" i="36"/>
  <c r="I22" i="36"/>
  <c r="I21" i="36"/>
  <c r="L20" i="36"/>
  <c r="L21" i="36" s="1"/>
  <c r="L22" i="36" s="1"/>
  <c r="L23" i="36" s="1"/>
  <c r="L24" i="36" s="1"/>
  <c r="L25" i="36" s="1"/>
  <c r="L26" i="36" s="1"/>
  <c r="L27" i="36" s="1"/>
  <c r="L28" i="36" s="1"/>
  <c r="L29" i="36" s="1"/>
  <c r="L30" i="36" s="1"/>
  <c r="L31" i="36" s="1"/>
  <c r="I20" i="36"/>
  <c r="C13" i="36"/>
  <c r="C15" i="36" s="1"/>
  <c r="E66" i="46" l="1"/>
  <c r="M66" i="46" s="1"/>
  <c r="K24" i="37"/>
  <c r="E25" i="37" s="1"/>
  <c r="F36" i="36"/>
  <c r="F38" i="36" s="1"/>
  <c r="K34" i="36"/>
  <c r="C17" i="36"/>
  <c r="D17" i="36" s="1"/>
  <c r="E20" i="36"/>
  <c r="J20" i="36" s="1"/>
  <c r="E21" i="36" s="1"/>
  <c r="J21" i="36" s="1"/>
  <c r="E22" i="36" s="1"/>
  <c r="J22" i="36" s="1"/>
  <c r="E23" i="36" s="1"/>
  <c r="J23" i="36" s="1"/>
  <c r="E24" i="36" s="1"/>
  <c r="J24" i="36" s="1"/>
  <c r="E25" i="36" s="1"/>
  <c r="J25" i="36" s="1"/>
  <c r="E26" i="36" s="1"/>
  <c r="J26" i="36" s="1"/>
  <c r="E27" i="36" s="1"/>
  <c r="J27" i="36" s="1"/>
  <c r="E28" i="36" s="1"/>
  <c r="J28" i="36" s="1"/>
  <c r="E29" i="36" s="1"/>
  <c r="J29" i="36" s="1"/>
  <c r="E30" i="36" s="1"/>
  <c r="J30" i="36" s="1"/>
  <c r="E31" i="36" s="1"/>
  <c r="J31" i="36" s="1"/>
  <c r="K30" i="27"/>
  <c r="G30" i="27"/>
  <c r="H30" i="27"/>
  <c r="F30" i="27"/>
  <c r="E67" i="46" l="1"/>
  <c r="M67" i="46" s="1"/>
  <c r="K25" i="37"/>
  <c r="E26" i="37" s="1"/>
  <c r="E68" i="46" l="1"/>
  <c r="M68" i="46" s="1"/>
  <c r="K26" i="37"/>
  <c r="E27" i="37" s="1"/>
  <c r="E69" i="46" l="1"/>
  <c r="M69" i="46" s="1"/>
  <c r="K27" i="37"/>
  <c r="E28" i="37" s="1"/>
  <c r="E70" i="46" l="1"/>
  <c r="M70" i="46" s="1"/>
  <c r="K28" i="37"/>
  <c r="E29" i="37" s="1"/>
  <c r="K29" i="37" s="1"/>
  <c r="E71" i="46" l="1"/>
  <c r="M71" i="46" s="1"/>
  <c r="E30" i="37"/>
  <c r="K56" i="34"/>
  <c r="K58" i="34" s="1"/>
  <c r="H56" i="34"/>
  <c r="H58" i="34" s="1"/>
  <c r="G56" i="34"/>
  <c r="G58" i="34" s="1"/>
  <c r="F56" i="34"/>
  <c r="F58" i="34" s="1"/>
  <c r="I55" i="34"/>
  <c r="I54" i="34"/>
  <c r="I53" i="34"/>
  <c r="I52" i="34"/>
  <c r="I51" i="34"/>
  <c r="I50" i="34"/>
  <c r="I49" i="34"/>
  <c r="I48" i="34"/>
  <c r="I47" i="34"/>
  <c r="I46" i="34"/>
  <c r="I45" i="34"/>
  <c r="I44" i="34"/>
  <c r="I43" i="34"/>
  <c r="I42" i="34"/>
  <c r="I41" i="34"/>
  <c r="I40" i="34"/>
  <c r="I39" i="34"/>
  <c r="I38" i="34"/>
  <c r="I37" i="34"/>
  <c r="I36" i="34"/>
  <c r="I35" i="34"/>
  <c r="I34" i="34"/>
  <c r="I33" i="34"/>
  <c r="I32" i="34"/>
  <c r="I31" i="34"/>
  <c r="I30" i="34"/>
  <c r="I29" i="34"/>
  <c r="I28" i="34"/>
  <c r="I27" i="34"/>
  <c r="I26" i="34"/>
  <c r="I25" i="34"/>
  <c r="I24" i="34"/>
  <c r="I23" i="34"/>
  <c r="I22" i="34"/>
  <c r="I21" i="34"/>
  <c r="L20" i="34"/>
  <c r="L21" i="34" s="1"/>
  <c r="L22" i="34" s="1"/>
  <c r="L23" i="34" s="1"/>
  <c r="L24" i="34" s="1"/>
  <c r="L25" i="34" s="1"/>
  <c r="L26" i="34" s="1"/>
  <c r="L27" i="34" s="1"/>
  <c r="L28" i="34" s="1"/>
  <c r="L29" i="34" s="1"/>
  <c r="L30" i="34" s="1"/>
  <c r="L31" i="34" s="1"/>
  <c r="L32" i="34" s="1"/>
  <c r="L33" i="34" s="1"/>
  <c r="L34" i="34" s="1"/>
  <c r="L35" i="34" s="1"/>
  <c r="L36" i="34" s="1"/>
  <c r="L37" i="34" s="1"/>
  <c r="L38" i="34" s="1"/>
  <c r="L39" i="34" s="1"/>
  <c r="L40" i="34" s="1"/>
  <c r="L41" i="34" s="1"/>
  <c r="L42" i="34" s="1"/>
  <c r="L43" i="34" s="1"/>
  <c r="L44" i="34" s="1"/>
  <c r="L45" i="34" s="1"/>
  <c r="L46" i="34" s="1"/>
  <c r="L47" i="34" s="1"/>
  <c r="L48" i="34" s="1"/>
  <c r="L49" i="34" s="1"/>
  <c r="L50" i="34" s="1"/>
  <c r="L51" i="34" s="1"/>
  <c r="L52" i="34" s="1"/>
  <c r="L53" i="34" s="1"/>
  <c r="L54" i="34" s="1"/>
  <c r="L55" i="34" s="1"/>
  <c r="I20" i="34"/>
  <c r="C13" i="34"/>
  <c r="C15" i="34" s="1"/>
  <c r="E72" i="46" l="1"/>
  <c r="K30" i="37"/>
  <c r="E31" i="37" s="1"/>
  <c r="K31" i="37" s="1"/>
  <c r="F60" i="34"/>
  <c r="F62" i="34" s="1"/>
  <c r="C17" i="34"/>
  <c r="D17" i="34" s="1"/>
  <c r="E20" i="34"/>
  <c r="J20" i="34" s="1"/>
  <c r="E21" i="34" s="1"/>
  <c r="J21" i="34" s="1"/>
  <c r="E22" i="34" s="1"/>
  <c r="J22" i="34" s="1"/>
  <c r="E23" i="34" s="1"/>
  <c r="J23" i="34" s="1"/>
  <c r="E24" i="34" s="1"/>
  <c r="J24" i="34" s="1"/>
  <c r="E25" i="34" s="1"/>
  <c r="J25" i="34" s="1"/>
  <c r="E26" i="34" s="1"/>
  <c r="J26" i="34" s="1"/>
  <c r="E27" i="34" s="1"/>
  <c r="J27" i="34" s="1"/>
  <c r="E28" i="34" s="1"/>
  <c r="J28" i="34" s="1"/>
  <c r="E29" i="34" s="1"/>
  <c r="J29" i="34" s="1"/>
  <c r="E30" i="34" s="1"/>
  <c r="J30" i="34" s="1"/>
  <c r="E31" i="34" s="1"/>
  <c r="J31" i="34" s="1"/>
  <c r="E32" i="34" s="1"/>
  <c r="J32" i="34" s="1"/>
  <c r="E33" i="34" s="1"/>
  <c r="J33" i="34" s="1"/>
  <c r="E34" i="34" s="1"/>
  <c r="J34" i="34" s="1"/>
  <c r="E35" i="34" s="1"/>
  <c r="J35" i="34" s="1"/>
  <c r="E36" i="34" s="1"/>
  <c r="J36" i="34" s="1"/>
  <c r="E37" i="34" s="1"/>
  <c r="J37" i="34" s="1"/>
  <c r="E38" i="34" s="1"/>
  <c r="J38" i="34" s="1"/>
  <c r="E39" i="34" s="1"/>
  <c r="J39" i="34" s="1"/>
  <c r="E40" i="34" s="1"/>
  <c r="J40" i="34" s="1"/>
  <c r="E41" i="34" s="1"/>
  <c r="J41" i="34" s="1"/>
  <c r="E42" i="34" s="1"/>
  <c r="J42" i="34" s="1"/>
  <c r="E43" i="34" s="1"/>
  <c r="J43" i="34" s="1"/>
  <c r="E44" i="34" s="1"/>
  <c r="J44" i="34" s="1"/>
  <c r="E45" i="34" s="1"/>
  <c r="J45" i="34" s="1"/>
  <c r="E46" i="34" s="1"/>
  <c r="J46" i="34" s="1"/>
  <c r="E47" i="34" s="1"/>
  <c r="J47" i="34" s="1"/>
  <c r="E48" i="34" s="1"/>
  <c r="J48" i="34" s="1"/>
  <c r="E49" i="34" s="1"/>
  <c r="J49" i="34" s="1"/>
  <c r="E50" i="34" s="1"/>
  <c r="J50" i="34" s="1"/>
  <c r="E51" i="34" s="1"/>
  <c r="J51" i="34" s="1"/>
  <c r="E52" i="34" s="1"/>
  <c r="J52" i="34" s="1"/>
  <c r="E53" i="34" s="1"/>
  <c r="J53" i="34" s="1"/>
  <c r="E54" i="34" s="1"/>
  <c r="J54" i="34" s="1"/>
  <c r="E55" i="34" s="1"/>
  <c r="J55" i="34" s="1"/>
  <c r="K70" i="25"/>
  <c r="G70" i="25"/>
  <c r="H70" i="25"/>
  <c r="M72" i="46" l="1"/>
  <c r="E73" i="46" s="1"/>
  <c r="H26" i="33"/>
  <c r="H28" i="33" s="1"/>
  <c r="K26" i="33"/>
  <c r="K28" i="33" s="1"/>
  <c r="G26" i="33"/>
  <c r="G28" i="33" s="1"/>
  <c r="F26" i="33"/>
  <c r="F28" i="33" s="1"/>
  <c r="I25" i="33"/>
  <c r="I24" i="33"/>
  <c r="I23" i="33"/>
  <c r="I22" i="33"/>
  <c r="I21" i="33"/>
  <c r="L20" i="33"/>
  <c r="L21" i="33" s="1"/>
  <c r="L22" i="33" s="1"/>
  <c r="L23" i="33" s="1"/>
  <c r="L24" i="33" s="1"/>
  <c r="L25" i="33" s="1"/>
  <c r="I20" i="33"/>
  <c r="C13" i="33"/>
  <c r="C15" i="33" s="1"/>
  <c r="M73" i="46" l="1"/>
  <c r="E74" i="46" s="1"/>
  <c r="F30" i="33"/>
  <c r="F32" i="33" s="1"/>
  <c r="F34" i="33" s="1"/>
  <c r="C17" i="33"/>
  <c r="D17" i="33" s="1"/>
  <c r="E20" i="33"/>
  <c r="J20" i="33" s="1"/>
  <c r="E21" i="33" s="1"/>
  <c r="J21" i="33" s="1"/>
  <c r="E22" i="33" s="1"/>
  <c r="J22" i="33" s="1"/>
  <c r="E23" i="33" s="1"/>
  <c r="J23" i="33" s="1"/>
  <c r="E24" i="33" s="1"/>
  <c r="J24" i="33" s="1"/>
  <c r="E25" i="33" s="1"/>
  <c r="J25" i="33" s="1"/>
  <c r="M74" i="46" l="1"/>
  <c r="E75" i="46" s="1"/>
  <c r="M75" i="46" l="1"/>
  <c r="E76" i="46" s="1"/>
  <c r="M76" i="46" l="1"/>
  <c r="E77" i="46" s="1"/>
  <c r="K32" i="32"/>
  <c r="K35" i="32" s="1"/>
  <c r="H32" i="32"/>
  <c r="H35" i="32" s="1"/>
  <c r="G32" i="32"/>
  <c r="G35" i="32" s="1"/>
  <c r="F32" i="32"/>
  <c r="F35" i="32" s="1"/>
  <c r="I31" i="32"/>
  <c r="I30" i="32"/>
  <c r="I29" i="32"/>
  <c r="I28" i="32"/>
  <c r="I27" i="32"/>
  <c r="I26" i="32"/>
  <c r="I25" i="32"/>
  <c r="I24" i="32"/>
  <c r="I23" i="32"/>
  <c r="I22" i="32"/>
  <c r="I21" i="32"/>
  <c r="L20" i="32"/>
  <c r="L21" i="32" s="1"/>
  <c r="L22" i="32" s="1"/>
  <c r="L23" i="32" s="1"/>
  <c r="L24" i="32" s="1"/>
  <c r="L25" i="32" s="1"/>
  <c r="L26" i="32" s="1"/>
  <c r="L27" i="32" s="1"/>
  <c r="L28" i="32" s="1"/>
  <c r="L29" i="32" s="1"/>
  <c r="L30" i="32" s="1"/>
  <c r="L31" i="32" s="1"/>
  <c r="I20" i="32"/>
  <c r="C13" i="32"/>
  <c r="C15" i="32" s="1"/>
  <c r="M77" i="46" l="1"/>
  <c r="E78" i="46" s="1"/>
  <c r="M78" i="46" s="1"/>
  <c r="E79" i="46" s="1"/>
  <c r="M79" i="46" s="1"/>
  <c r="E80" i="46" s="1"/>
  <c r="M80" i="46" s="1"/>
  <c r="E81" i="46" s="1"/>
  <c r="M81" i="46" s="1"/>
  <c r="E82" i="46" s="1"/>
  <c r="M82" i="46" s="1"/>
  <c r="E83" i="46" s="1"/>
  <c r="M83" i="46" s="1"/>
  <c r="E84" i="46" s="1"/>
  <c r="M84" i="46" s="1"/>
  <c r="F37" i="32"/>
  <c r="F39" i="32" s="1"/>
  <c r="C17" i="32"/>
  <c r="D17" i="32" s="1"/>
  <c r="E20" i="32"/>
  <c r="J20" i="32" s="1"/>
  <c r="E21" i="32" s="1"/>
  <c r="J21" i="32" s="1"/>
  <c r="E22" i="32" s="1"/>
  <c r="J22" i="32" s="1"/>
  <c r="E23" i="32" s="1"/>
  <c r="J23" i="32" s="1"/>
  <c r="E24" i="32" s="1"/>
  <c r="J24" i="32" s="1"/>
  <c r="E25" i="32" s="1"/>
  <c r="J25" i="32" s="1"/>
  <c r="E26" i="32" s="1"/>
  <c r="J26" i="32" s="1"/>
  <c r="E27" i="32" s="1"/>
  <c r="J27" i="32" s="1"/>
  <c r="E28" i="32" s="1"/>
  <c r="J28" i="32" s="1"/>
  <c r="E29" i="32" s="1"/>
  <c r="J29" i="32" s="1"/>
  <c r="E30" i="32" s="1"/>
  <c r="J30" i="32" s="1"/>
  <c r="E31" i="32" s="1"/>
  <c r="J31" i="32" s="1"/>
  <c r="E85" i="46" l="1"/>
  <c r="M85" i="46" s="1"/>
  <c r="I24" i="8"/>
  <c r="E86" i="46" l="1"/>
  <c r="M86" i="46" s="1"/>
  <c r="K39" i="31"/>
  <c r="K42" i="31" s="1"/>
  <c r="H39" i="31"/>
  <c r="H42" i="31" s="1"/>
  <c r="G39" i="31"/>
  <c r="G42" i="31" s="1"/>
  <c r="F39" i="31"/>
  <c r="F42" i="31" s="1"/>
  <c r="I38" i="31"/>
  <c r="I37" i="31"/>
  <c r="I36" i="31"/>
  <c r="I35" i="31"/>
  <c r="I34" i="31"/>
  <c r="I33" i="31"/>
  <c r="I32" i="31"/>
  <c r="I31" i="31"/>
  <c r="I30" i="31"/>
  <c r="I29" i="31"/>
  <c r="I28" i="31"/>
  <c r="I27" i="31"/>
  <c r="I26" i="31"/>
  <c r="I25" i="31"/>
  <c r="I24" i="31"/>
  <c r="I23" i="31"/>
  <c r="I22" i="31"/>
  <c r="L21" i="31"/>
  <c r="L22" i="31" s="1"/>
  <c r="L23" i="31" s="1"/>
  <c r="L24" i="31" s="1"/>
  <c r="L25" i="31" s="1"/>
  <c r="L26" i="31" s="1"/>
  <c r="L27" i="31" s="1"/>
  <c r="L28" i="31" s="1"/>
  <c r="L29" i="31" s="1"/>
  <c r="L30" i="31" s="1"/>
  <c r="L31" i="31" s="1"/>
  <c r="L32" i="31" s="1"/>
  <c r="L33" i="31" s="1"/>
  <c r="L34" i="31" s="1"/>
  <c r="L35" i="31" s="1"/>
  <c r="L36" i="31" s="1"/>
  <c r="L37" i="31" s="1"/>
  <c r="L38" i="31" s="1"/>
  <c r="I21" i="31"/>
  <c r="C14" i="31"/>
  <c r="C16" i="31" s="1"/>
  <c r="E21" i="31" s="1"/>
  <c r="J21" i="31" s="1"/>
  <c r="E22" i="31" s="1"/>
  <c r="J22" i="31" s="1"/>
  <c r="E23" i="31" s="1"/>
  <c r="J23" i="31" s="1"/>
  <c r="E24" i="31" s="1"/>
  <c r="J24" i="31" s="1"/>
  <c r="E25" i="31" s="1"/>
  <c r="J25" i="31" s="1"/>
  <c r="E26" i="31" s="1"/>
  <c r="J26" i="31" s="1"/>
  <c r="E27" i="31" s="1"/>
  <c r="J27" i="31" s="1"/>
  <c r="E28" i="31" s="1"/>
  <c r="J28" i="31" s="1"/>
  <c r="E29" i="31" s="1"/>
  <c r="J29" i="31" s="1"/>
  <c r="E30" i="31" s="1"/>
  <c r="J30" i="31" s="1"/>
  <c r="E31" i="31" s="1"/>
  <c r="J31" i="31" s="1"/>
  <c r="E32" i="31" s="1"/>
  <c r="J32" i="31" s="1"/>
  <c r="E33" i="31" s="1"/>
  <c r="J33" i="31" s="1"/>
  <c r="E34" i="31" s="1"/>
  <c r="J34" i="31" s="1"/>
  <c r="E35" i="31" s="1"/>
  <c r="J35" i="31" s="1"/>
  <c r="E36" i="31" s="1"/>
  <c r="J36" i="31" s="1"/>
  <c r="E37" i="31" s="1"/>
  <c r="J37" i="31" s="1"/>
  <c r="E38" i="31" s="1"/>
  <c r="J38" i="31" s="1"/>
  <c r="E87" i="46" l="1"/>
  <c r="F44" i="31"/>
  <c r="F46" i="31" s="1"/>
  <c r="C18" i="31"/>
  <c r="D18" i="31" s="1"/>
  <c r="M87" i="46" l="1"/>
  <c r="E88" i="46" s="1"/>
  <c r="M88" i="46" l="1"/>
  <c r="E89" i="46" s="1"/>
  <c r="K57" i="30"/>
  <c r="K59" i="30" s="1"/>
  <c r="H57" i="30"/>
  <c r="H59" i="30" s="1"/>
  <c r="G57" i="30"/>
  <c r="G59" i="30" s="1"/>
  <c r="F57" i="30"/>
  <c r="F59" i="30" s="1"/>
  <c r="I56" i="30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L21" i="30"/>
  <c r="L22" i="30" s="1"/>
  <c r="L23" i="30" s="1"/>
  <c r="L24" i="30" s="1"/>
  <c r="L25" i="30" s="1"/>
  <c r="L26" i="30" s="1"/>
  <c r="L27" i="30" s="1"/>
  <c r="L28" i="30" s="1"/>
  <c r="L29" i="30" s="1"/>
  <c r="L30" i="30" s="1"/>
  <c r="L31" i="30" s="1"/>
  <c r="L32" i="30" s="1"/>
  <c r="L33" i="30" s="1"/>
  <c r="L34" i="30" s="1"/>
  <c r="L35" i="30" s="1"/>
  <c r="L36" i="30" s="1"/>
  <c r="L37" i="30" s="1"/>
  <c r="L38" i="30" s="1"/>
  <c r="L39" i="30" s="1"/>
  <c r="L40" i="30" s="1"/>
  <c r="L41" i="30" s="1"/>
  <c r="L42" i="30" s="1"/>
  <c r="L43" i="30" s="1"/>
  <c r="L44" i="30" s="1"/>
  <c r="L45" i="30" s="1"/>
  <c r="L46" i="30" s="1"/>
  <c r="L47" i="30" s="1"/>
  <c r="L48" i="30" s="1"/>
  <c r="L49" i="30" s="1"/>
  <c r="L50" i="30" s="1"/>
  <c r="L51" i="30" s="1"/>
  <c r="L52" i="30" s="1"/>
  <c r="L53" i="30" s="1"/>
  <c r="L54" i="30" s="1"/>
  <c r="L55" i="30" s="1"/>
  <c r="L56" i="30" s="1"/>
  <c r="I21" i="30"/>
  <c r="C14" i="30"/>
  <c r="C16" i="30" s="1"/>
  <c r="E21" i="30" s="1"/>
  <c r="J21" i="30" s="1"/>
  <c r="E22" i="30" s="1"/>
  <c r="J22" i="30" s="1"/>
  <c r="E23" i="30" s="1"/>
  <c r="J23" i="30" s="1"/>
  <c r="E24" i="30" s="1"/>
  <c r="J24" i="30" s="1"/>
  <c r="E25" i="30" s="1"/>
  <c r="J25" i="30" s="1"/>
  <c r="E26" i="30" s="1"/>
  <c r="J26" i="30" s="1"/>
  <c r="E27" i="30" s="1"/>
  <c r="J27" i="30" s="1"/>
  <c r="E28" i="30" s="1"/>
  <c r="J28" i="30" s="1"/>
  <c r="E29" i="30" s="1"/>
  <c r="J29" i="30" s="1"/>
  <c r="E30" i="30" s="1"/>
  <c r="J30" i="30" s="1"/>
  <c r="E31" i="30" s="1"/>
  <c r="J31" i="30" s="1"/>
  <c r="E32" i="30" s="1"/>
  <c r="J32" i="30" s="1"/>
  <c r="E33" i="30" s="1"/>
  <c r="J33" i="30" s="1"/>
  <c r="E34" i="30" s="1"/>
  <c r="J34" i="30" s="1"/>
  <c r="E35" i="30" s="1"/>
  <c r="J35" i="30" s="1"/>
  <c r="E36" i="30" s="1"/>
  <c r="J36" i="30" s="1"/>
  <c r="E37" i="30" s="1"/>
  <c r="J37" i="30" s="1"/>
  <c r="E38" i="30" s="1"/>
  <c r="J38" i="30" s="1"/>
  <c r="E39" i="30" s="1"/>
  <c r="J39" i="30" s="1"/>
  <c r="E40" i="30" s="1"/>
  <c r="J40" i="30" s="1"/>
  <c r="E41" i="30" s="1"/>
  <c r="J41" i="30" s="1"/>
  <c r="E42" i="30" s="1"/>
  <c r="J42" i="30" s="1"/>
  <c r="E43" i="30" s="1"/>
  <c r="J43" i="30" s="1"/>
  <c r="E44" i="30" s="1"/>
  <c r="J44" i="30" s="1"/>
  <c r="E45" i="30" s="1"/>
  <c r="J45" i="30" s="1"/>
  <c r="E46" i="30" s="1"/>
  <c r="J46" i="30" s="1"/>
  <c r="E47" i="30" s="1"/>
  <c r="J47" i="30" s="1"/>
  <c r="E48" i="30" s="1"/>
  <c r="J48" i="30" s="1"/>
  <c r="E49" i="30" s="1"/>
  <c r="J49" i="30" s="1"/>
  <c r="E50" i="30" s="1"/>
  <c r="J50" i="30" s="1"/>
  <c r="E51" i="30" s="1"/>
  <c r="J51" i="30" s="1"/>
  <c r="E52" i="30" s="1"/>
  <c r="J52" i="30" s="1"/>
  <c r="E53" i="30" s="1"/>
  <c r="J53" i="30" s="1"/>
  <c r="E54" i="30" s="1"/>
  <c r="J54" i="30" s="1"/>
  <c r="E55" i="30" s="1"/>
  <c r="J55" i="30" s="1"/>
  <c r="E56" i="30" s="1"/>
  <c r="J56" i="30" s="1"/>
  <c r="M89" i="46" l="1"/>
  <c r="E90" i="46" s="1"/>
  <c r="M90" i="46" s="1"/>
  <c r="E91" i="46" s="1"/>
  <c r="M91" i="46" s="1"/>
  <c r="E92" i="46" s="1"/>
  <c r="M92" i="46" s="1"/>
  <c r="E93" i="46" s="1"/>
  <c r="M93" i="46" s="1"/>
  <c r="C18" i="30"/>
  <c r="D18" i="30" s="1"/>
  <c r="F61" i="30"/>
  <c r="F63" i="30" s="1"/>
  <c r="E94" i="46" l="1"/>
  <c r="K57" i="28"/>
  <c r="K60" i="28" s="1"/>
  <c r="H57" i="28"/>
  <c r="H60" i="28" s="1"/>
  <c r="G57" i="28"/>
  <c r="G60" i="28" s="1"/>
  <c r="I56" i="28"/>
  <c r="I55" i="28"/>
  <c r="I54" i="28"/>
  <c r="I53" i="28"/>
  <c r="I52" i="28"/>
  <c r="I51" i="28"/>
  <c r="I50" i="28"/>
  <c r="I49" i="28"/>
  <c r="I48" i="28"/>
  <c r="I47" i="28"/>
  <c r="I46" i="28"/>
  <c r="I45" i="28"/>
  <c r="I43" i="28"/>
  <c r="I42" i="28"/>
  <c r="I41" i="28"/>
  <c r="I40" i="28"/>
  <c r="I39" i="28"/>
  <c r="I38" i="28"/>
  <c r="I37" i="28"/>
  <c r="I36" i="28"/>
  <c r="I35" i="28"/>
  <c r="I34" i="28"/>
  <c r="I33" i="28"/>
  <c r="I32" i="28"/>
  <c r="I31" i="28"/>
  <c r="I30" i="28"/>
  <c r="I29" i="28"/>
  <c r="I28" i="28"/>
  <c r="I27" i="28"/>
  <c r="I26" i="28"/>
  <c r="I25" i="28"/>
  <c r="I24" i="28"/>
  <c r="I23" i="28"/>
  <c r="I22" i="28"/>
  <c r="L21" i="28"/>
  <c r="L22" i="28" s="1"/>
  <c r="L23" i="28" s="1"/>
  <c r="L24" i="28" s="1"/>
  <c r="L25" i="28" s="1"/>
  <c r="L26" i="28" s="1"/>
  <c r="L27" i="28" s="1"/>
  <c r="L28" i="28" s="1"/>
  <c r="L29" i="28" s="1"/>
  <c r="L30" i="28" s="1"/>
  <c r="L31" i="28" s="1"/>
  <c r="L32" i="28" s="1"/>
  <c r="L33" i="28" s="1"/>
  <c r="L34" i="28" s="1"/>
  <c r="L35" i="28" s="1"/>
  <c r="L36" i="28" s="1"/>
  <c r="L37" i="28" s="1"/>
  <c r="L38" i="28" s="1"/>
  <c r="L39" i="28" s="1"/>
  <c r="L40" i="28" s="1"/>
  <c r="L41" i="28" s="1"/>
  <c r="L42" i="28" s="1"/>
  <c r="L43" i="28" s="1"/>
  <c r="L44" i="28" s="1"/>
  <c r="L45" i="28" s="1"/>
  <c r="L46" i="28" s="1"/>
  <c r="L47" i="28" s="1"/>
  <c r="L48" i="28" s="1"/>
  <c r="L49" i="28" s="1"/>
  <c r="L50" i="28" s="1"/>
  <c r="L51" i="28" s="1"/>
  <c r="L52" i="28" s="1"/>
  <c r="L53" i="28" s="1"/>
  <c r="L54" i="28" s="1"/>
  <c r="L55" i="28" s="1"/>
  <c r="L56" i="28" s="1"/>
  <c r="I21" i="28"/>
  <c r="C14" i="28"/>
  <c r="C16" i="28" s="1"/>
  <c r="C18" i="28" s="1"/>
  <c r="E18" i="28" s="1"/>
  <c r="M94" i="46" l="1"/>
  <c r="E95" i="46" s="1"/>
  <c r="F62" i="28"/>
  <c r="F64" i="28" s="1"/>
  <c r="E21" i="28"/>
  <c r="J21" i="28" s="1"/>
  <c r="E22" i="28" s="1"/>
  <c r="M95" i="46" l="1"/>
  <c r="E96" i="46" s="1"/>
  <c r="J22" i="28"/>
  <c r="E23" i="28" s="1"/>
  <c r="J23" i="28" s="1"/>
  <c r="E24" i="28" s="1"/>
  <c r="J24" i="28" s="1"/>
  <c r="E25" i="28" s="1"/>
  <c r="J25" i="28" s="1"/>
  <c r="E26" i="28" s="1"/>
  <c r="J26" i="28" s="1"/>
  <c r="E27" i="28" s="1"/>
  <c r="J27" i="28" s="1"/>
  <c r="E28" i="28" s="1"/>
  <c r="J28" i="28" s="1"/>
  <c r="E29" i="28" s="1"/>
  <c r="J29" i="28" s="1"/>
  <c r="E30" i="28" s="1"/>
  <c r="J30" i="28" s="1"/>
  <c r="E31" i="28" s="1"/>
  <c r="J31" i="28" s="1"/>
  <c r="E32" i="28" s="1"/>
  <c r="J32" i="28" s="1"/>
  <c r="E33" i="28" s="1"/>
  <c r="J33" i="28" s="1"/>
  <c r="E34" i="28" s="1"/>
  <c r="J34" i="28" s="1"/>
  <c r="E35" i="28" s="1"/>
  <c r="J35" i="28" s="1"/>
  <c r="E36" i="28" s="1"/>
  <c r="J36" i="28" s="1"/>
  <c r="E37" i="28" s="1"/>
  <c r="J37" i="28" s="1"/>
  <c r="E38" i="28" s="1"/>
  <c r="J38" i="28" s="1"/>
  <c r="E39" i="28" s="1"/>
  <c r="J39" i="28" s="1"/>
  <c r="E40" i="28" s="1"/>
  <c r="J40" i="28" s="1"/>
  <c r="E41" i="28" s="1"/>
  <c r="J41" i="28" s="1"/>
  <c r="E42" i="28" s="1"/>
  <c r="J42" i="28" s="1"/>
  <c r="E43" i="28" s="1"/>
  <c r="J43" i="28" s="1"/>
  <c r="E44" i="28" s="1"/>
  <c r="J44" i="28" s="1"/>
  <c r="E45" i="28" s="1"/>
  <c r="J45" i="28" s="1"/>
  <c r="E46" i="28" s="1"/>
  <c r="J46" i="28" s="1"/>
  <c r="E47" i="28" s="1"/>
  <c r="J47" i="28" s="1"/>
  <c r="E48" i="28" s="1"/>
  <c r="J48" i="28" s="1"/>
  <c r="E49" i="28" s="1"/>
  <c r="J49" i="28" s="1"/>
  <c r="E50" i="28" s="1"/>
  <c r="J50" i="28" s="1"/>
  <c r="E51" i="28" s="1"/>
  <c r="J51" i="28" s="1"/>
  <c r="E52" i="28" s="1"/>
  <c r="J52" i="28" s="1"/>
  <c r="E53" i="28" s="1"/>
  <c r="J53" i="28" s="1"/>
  <c r="E54" i="28" s="1"/>
  <c r="J54" i="28" s="1"/>
  <c r="E55" i="28" s="1"/>
  <c r="J55" i="28" s="1"/>
  <c r="E56" i="28" s="1"/>
  <c r="J56" i="28" s="1"/>
  <c r="M96" i="46" l="1"/>
  <c r="E97" i="46" s="1"/>
  <c r="M97" i="46" l="1"/>
  <c r="E98" i="46" s="1"/>
  <c r="M98" i="46" s="1"/>
  <c r="K29" i="27"/>
  <c r="K31" i="27" s="1"/>
  <c r="H29" i="27"/>
  <c r="H31" i="27" s="1"/>
  <c r="G29" i="27"/>
  <c r="G31" i="27" s="1"/>
  <c r="F29" i="27"/>
  <c r="F31" i="27" s="1"/>
  <c r="I28" i="27"/>
  <c r="I27" i="27"/>
  <c r="I26" i="27"/>
  <c r="I25" i="27"/>
  <c r="I24" i="27"/>
  <c r="I23" i="27"/>
  <c r="I22" i="27"/>
  <c r="I21" i="27"/>
  <c r="I20" i="27"/>
  <c r="I19" i="27"/>
  <c r="I18" i="27"/>
  <c r="L17" i="27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I17" i="27"/>
  <c r="C10" i="27"/>
  <c r="C12" i="27" s="1"/>
  <c r="C14" i="27" l="1"/>
  <c r="D14" i="27" s="1"/>
  <c r="E17" i="27"/>
  <c r="J17" i="27" s="1"/>
  <c r="E18" i="27" s="1"/>
  <c r="J18" i="27" s="1"/>
  <c r="E19" i="27" s="1"/>
  <c r="J19" i="27" s="1"/>
  <c r="E20" i="27" s="1"/>
  <c r="J20" i="27" s="1"/>
  <c r="E21" i="27" s="1"/>
  <c r="J21" i="27" s="1"/>
  <c r="E22" i="27" s="1"/>
  <c r="J22" i="27" s="1"/>
  <c r="E23" i="27" s="1"/>
  <c r="J23" i="27" s="1"/>
  <c r="E24" i="27" s="1"/>
  <c r="J24" i="27" s="1"/>
  <c r="E25" i="27" s="1"/>
  <c r="J25" i="27" s="1"/>
  <c r="E26" i="27" s="1"/>
  <c r="J26" i="27" s="1"/>
  <c r="E27" i="27" s="1"/>
  <c r="J27" i="27" s="1"/>
  <c r="E28" i="27" s="1"/>
  <c r="J28" i="27" s="1"/>
  <c r="F33" i="27"/>
  <c r="F35" i="27" s="1"/>
  <c r="K47" i="26" l="1"/>
  <c r="G47" i="26"/>
  <c r="H47" i="26"/>
  <c r="F47" i="26"/>
  <c r="K49" i="26" l="1"/>
  <c r="H49" i="26"/>
  <c r="G49" i="26"/>
  <c r="F49" i="26"/>
  <c r="I29" i="26"/>
  <c r="I28" i="26"/>
  <c r="I27" i="26"/>
  <c r="I26" i="26"/>
  <c r="I25" i="26"/>
  <c r="I24" i="26"/>
  <c r="L23" i="26"/>
  <c r="L24" i="26" s="1"/>
  <c r="L25" i="26" s="1"/>
  <c r="L26" i="26" s="1"/>
  <c r="L27" i="26" s="1"/>
  <c r="L28" i="26" s="1"/>
  <c r="L29" i="26" s="1"/>
  <c r="L30" i="26" s="1"/>
  <c r="L31" i="26" s="1"/>
  <c r="L32" i="26" s="1"/>
  <c r="L33" i="26" s="1"/>
  <c r="L34" i="26" s="1"/>
  <c r="L35" i="26" s="1"/>
  <c r="L36" i="26" s="1"/>
  <c r="L37" i="26" s="1"/>
  <c r="L38" i="26" s="1"/>
  <c r="L39" i="26" s="1"/>
  <c r="L40" i="26" s="1"/>
  <c r="L41" i="26" s="1"/>
  <c r="L42" i="26" s="1"/>
  <c r="L43" i="26" s="1"/>
  <c r="L44" i="26" s="1"/>
  <c r="L45" i="26" s="1"/>
  <c r="L46" i="26" s="1"/>
  <c r="I23" i="26"/>
  <c r="C13" i="26"/>
  <c r="C15" i="26" s="1"/>
  <c r="C18" i="26" l="1"/>
  <c r="F51" i="26"/>
  <c r="F53" i="26" s="1"/>
  <c r="C20" i="26" l="1"/>
  <c r="E20" i="26" s="1"/>
  <c r="E23" i="26"/>
  <c r="J23" i="26" s="1"/>
  <c r="E24" i="26" s="1"/>
  <c r="J24" i="26" s="1"/>
  <c r="E25" i="26" s="1"/>
  <c r="J25" i="26" s="1"/>
  <c r="E26" i="26" s="1"/>
  <c r="J26" i="26" s="1"/>
  <c r="E27" i="26" s="1"/>
  <c r="J27" i="26" s="1"/>
  <c r="E28" i="26" s="1"/>
  <c r="J28" i="26" s="1"/>
  <c r="E29" i="26" s="1"/>
  <c r="J29" i="26" s="1"/>
  <c r="E30" i="26" s="1"/>
  <c r="J30" i="26" s="1"/>
  <c r="E31" i="26" s="1"/>
  <c r="J31" i="26" s="1"/>
  <c r="E32" i="26" s="1"/>
  <c r="J32" i="26" s="1"/>
  <c r="E33" i="26" s="1"/>
  <c r="J33" i="26" s="1"/>
  <c r="E34" i="26" s="1"/>
  <c r="J34" i="26" s="1"/>
  <c r="E35" i="26" s="1"/>
  <c r="J35" i="26" s="1"/>
  <c r="E36" i="26" s="1"/>
  <c r="J36" i="26" s="1"/>
  <c r="E37" i="26" s="1"/>
  <c r="J37" i="26" s="1"/>
  <c r="E38" i="26" s="1"/>
  <c r="J38" i="26" s="1"/>
  <c r="E39" i="26" s="1"/>
  <c r="J39" i="26" s="1"/>
  <c r="E40" i="26" s="1"/>
  <c r="J40" i="26" s="1"/>
  <c r="E41" i="26" s="1"/>
  <c r="J41" i="26" s="1"/>
  <c r="E42" i="26" s="1"/>
  <c r="J42" i="26" s="1"/>
  <c r="E43" i="26" s="1"/>
  <c r="J43" i="26" s="1"/>
  <c r="E44" i="26" s="1"/>
  <c r="J44" i="26" s="1"/>
  <c r="E45" i="26" s="1"/>
  <c r="J45" i="26" s="1"/>
  <c r="E46" i="26" s="1"/>
  <c r="J46" i="26" s="1"/>
  <c r="I56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21" i="24"/>
  <c r="F69" i="25"/>
  <c r="F71" i="25" s="1"/>
  <c r="K69" i="25"/>
  <c r="K71" i="25" s="1"/>
  <c r="H69" i="25"/>
  <c r="H71" i="25" s="1"/>
  <c r="G69" i="25"/>
  <c r="G71" i="25" s="1"/>
  <c r="L21" i="25"/>
  <c r="L22" i="25" s="1"/>
  <c r="L23" i="25" s="1"/>
  <c r="L24" i="25" s="1"/>
  <c r="L25" i="25" s="1"/>
  <c r="L26" i="25" s="1"/>
  <c r="L27" i="25" s="1"/>
  <c r="L28" i="25" s="1"/>
  <c r="L29" i="25" s="1"/>
  <c r="L30" i="25" s="1"/>
  <c r="L31" i="25" s="1"/>
  <c r="L32" i="25" s="1"/>
  <c r="L33" i="25" s="1"/>
  <c r="L34" i="25" s="1"/>
  <c r="L35" i="25" s="1"/>
  <c r="L36" i="25" s="1"/>
  <c r="L37" i="25" s="1"/>
  <c r="L38" i="25" s="1"/>
  <c r="L39" i="25" s="1"/>
  <c r="L40" i="25" s="1"/>
  <c r="L41" i="25" s="1"/>
  <c r="L42" i="25" s="1"/>
  <c r="L43" i="25" s="1"/>
  <c r="L44" i="25" s="1"/>
  <c r="L45" i="25" s="1"/>
  <c r="L46" i="25" s="1"/>
  <c r="L47" i="25" s="1"/>
  <c r="L48" i="25" s="1"/>
  <c r="L49" i="25" s="1"/>
  <c r="L50" i="25" s="1"/>
  <c r="L51" i="25" s="1"/>
  <c r="L52" i="25" s="1"/>
  <c r="L53" i="25" s="1"/>
  <c r="L54" i="25" s="1"/>
  <c r="L55" i="25" s="1"/>
  <c r="L56" i="25" s="1"/>
  <c r="L57" i="25" s="1"/>
  <c r="L58" i="25" s="1"/>
  <c r="L59" i="25" s="1"/>
  <c r="L60" i="25" s="1"/>
  <c r="L61" i="25" s="1"/>
  <c r="L62" i="25" s="1"/>
  <c r="L63" i="25" s="1"/>
  <c r="L64" i="25" s="1"/>
  <c r="L65" i="25" s="1"/>
  <c r="L66" i="25" s="1"/>
  <c r="L67" i="25" s="1"/>
  <c r="L68" i="25" s="1"/>
  <c r="C14" i="25"/>
  <c r="C16" i="25" s="1"/>
  <c r="C18" i="25" s="1"/>
  <c r="D18" i="25" s="1"/>
  <c r="E21" i="25" l="1"/>
  <c r="J21" i="25" s="1"/>
  <c r="E22" i="25" s="1"/>
  <c r="J22" i="25" s="1"/>
  <c r="E23" i="25" s="1"/>
  <c r="J23" i="25" s="1"/>
  <c r="E24" i="25" s="1"/>
  <c r="J24" i="25" s="1"/>
  <c r="E25" i="25" s="1"/>
  <c r="J25" i="25" s="1"/>
  <c r="E26" i="25" s="1"/>
  <c r="J26" i="25" s="1"/>
  <c r="E27" i="25" s="1"/>
  <c r="J27" i="25" s="1"/>
  <c r="E28" i="25" s="1"/>
  <c r="J28" i="25" s="1"/>
  <c r="E29" i="25" s="1"/>
  <c r="J29" i="25" s="1"/>
  <c r="E30" i="25" s="1"/>
  <c r="J30" i="25" s="1"/>
  <c r="E31" i="25" s="1"/>
  <c r="J31" i="25" s="1"/>
  <c r="E32" i="25" s="1"/>
  <c r="J32" i="25" s="1"/>
  <c r="E33" i="25" s="1"/>
  <c r="J33" i="25" s="1"/>
  <c r="E34" i="25" s="1"/>
  <c r="J34" i="25" s="1"/>
  <c r="E35" i="25" s="1"/>
  <c r="J35" i="25" s="1"/>
  <c r="E36" i="25" s="1"/>
  <c r="J36" i="25" s="1"/>
  <c r="E37" i="25" s="1"/>
  <c r="J37" i="25" s="1"/>
  <c r="E38" i="25" s="1"/>
  <c r="J38" i="25" s="1"/>
  <c r="E39" i="25" s="1"/>
  <c r="J39" i="25" s="1"/>
  <c r="E40" i="25" s="1"/>
  <c r="J40" i="25" s="1"/>
  <c r="E41" i="25" s="1"/>
  <c r="J41" i="25" s="1"/>
  <c r="E42" i="25" s="1"/>
  <c r="J42" i="25" s="1"/>
  <c r="E43" i="25" s="1"/>
  <c r="J43" i="25" s="1"/>
  <c r="E44" i="25" s="1"/>
  <c r="J44" i="25" s="1"/>
  <c r="E45" i="25" s="1"/>
  <c r="J45" i="25" s="1"/>
  <c r="E46" i="25" s="1"/>
  <c r="J46" i="25" s="1"/>
  <c r="E47" i="25" s="1"/>
  <c r="J47" i="25" s="1"/>
  <c r="E48" i="25" s="1"/>
  <c r="J48" i="25" s="1"/>
  <c r="E49" i="25" s="1"/>
  <c r="J49" i="25" s="1"/>
  <c r="E50" i="25" s="1"/>
  <c r="J50" i="25" s="1"/>
  <c r="E51" i="25" s="1"/>
  <c r="J51" i="25" s="1"/>
  <c r="E52" i="25" s="1"/>
  <c r="J52" i="25" s="1"/>
  <c r="E53" i="25" s="1"/>
  <c r="J53" i="25" s="1"/>
  <c r="E54" i="25" s="1"/>
  <c r="J54" i="25" s="1"/>
  <c r="E55" i="25" s="1"/>
  <c r="J55" i="25" s="1"/>
  <c r="E56" i="25" s="1"/>
  <c r="J56" i="25" s="1"/>
  <c r="E57" i="25" s="1"/>
  <c r="J57" i="25" s="1"/>
  <c r="E58" i="25" s="1"/>
  <c r="J58" i="25" s="1"/>
  <c r="E59" i="25" s="1"/>
  <c r="J59" i="25" s="1"/>
  <c r="E60" i="25" s="1"/>
  <c r="J60" i="25" s="1"/>
  <c r="E61" i="25" s="1"/>
  <c r="J61" i="25" s="1"/>
  <c r="E62" i="25" s="1"/>
  <c r="J62" i="25" s="1"/>
  <c r="E63" i="25" s="1"/>
  <c r="J63" i="25" s="1"/>
  <c r="E64" i="25" s="1"/>
  <c r="J64" i="25" s="1"/>
  <c r="E65" i="25" s="1"/>
  <c r="J65" i="25" s="1"/>
  <c r="E66" i="25" s="1"/>
  <c r="J66" i="25" s="1"/>
  <c r="E67" i="25" s="1"/>
  <c r="J67" i="25" s="1"/>
  <c r="E68" i="25" s="1"/>
  <c r="J68" i="25" s="1"/>
  <c r="F73" i="25"/>
  <c r="F75" i="25" s="1"/>
  <c r="F33" i="21" l="1"/>
  <c r="F35" i="21" s="1"/>
  <c r="I21" i="13" l="1"/>
  <c r="G69" i="24"/>
  <c r="G74" i="24" s="1"/>
  <c r="H69" i="24"/>
  <c r="H74" i="24" s="1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C14" i="24"/>
  <c r="K69" i="24"/>
  <c r="K74" i="24" s="1"/>
  <c r="F69" i="24"/>
  <c r="F74" i="24" s="1"/>
  <c r="L21" i="24"/>
  <c r="L22" i="24" s="1"/>
  <c r="L23" i="24" s="1"/>
  <c r="L24" i="24" s="1"/>
  <c r="L25" i="24" s="1"/>
  <c r="L26" i="24" s="1"/>
  <c r="L27" i="24" s="1"/>
  <c r="L28" i="24" s="1"/>
  <c r="L29" i="24" s="1"/>
  <c r="L30" i="24" s="1"/>
  <c r="L31" i="24" s="1"/>
  <c r="L32" i="24" s="1"/>
  <c r="L33" i="24" s="1"/>
  <c r="L34" i="24" s="1"/>
  <c r="L35" i="24" s="1"/>
  <c r="L36" i="24" s="1"/>
  <c r="L37" i="24" s="1"/>
  <c r="L38" i="24" s="1"/>
  <c r="L39" i="24" s="1"/>
  <c r="L40" i="24" s="1"/>
  <c r="L41" i="24" s="1"/>
  <c r="L42" i="24" s="1"/>
  <c r="L43" i="24" s="1"/>
  <c r="L44" i="24" s="1"/>
  <c r="L45" i="24" s="1"/>
  <c r="L46" i="24" s="1"/>
  <c r="L47" i="24" s="1"/>
  <c r="L48" i="24" s="1"/>
  <c r="L49" i="24" s="1"/>
  <c r="L50" i="24" s="1"/>
  <c r="L51" i="24" s="1"/>
  <c r="L52" i="24" s="1"/>
  <c r="L53" i="24" s="1"/>
  <c r="L54" i="24" s="1"/>
  <c r="L55" i="24" s="1"/>
  <c r="L56" i="24" s="1"/>
  <c r="L57" i="24" s="1"/>
  <c r="L58" i="24" s="1"/>
  <c r="L59" i="24" s="1"/>
  <c r="L60" i="24" s="1"/>
  <c r="L61" i="24" s="1"/>
  <c r="L62" i="24" s="1"/>
  <c r="L63" i="24" s="1"/>
  <c r="L64" i="24" s="1"/>
  <c r="L65" i="24" s="1"/>
  <c r="L66" i="24" s="1"/>
  <c r="L67" i="24" s="1"/>
  <c r="L68" i="24" s="1"/>
  <c r="C16" i="24" l="1"/>
  <c r="F76" i="24"/>
  <c r="F78" i="24" s="1"/>
  <c r="E21" i="24" l="1"/>
  <c r="J21" i="24" s="1"/>
  <c r="E22" i="24" s="1"/>
  <c r="J22" i="24" s="1"/>
  <c r="E23" i="24" s="1"/>
  <c r="J23" i="24" s="1"/>
  <c r="E24" i="24" s="1"/>
  <c r="C18" i="24"/>
  <c r="D18" i="24" s="1"/>
  <c r="K56" i="23"/>
  <c r="J24" i="24" l="1"/>
  <c r="E25" i="24" s="1"/>
  <c r="K58" i="23"/>
  <c r="J25" i="24" l="1"/>
  <c r="E26" i="24" s="1"/>
  <c r="H56" i="23"/>
  <c r="H58" i="23" s="1"/>
  <c r="G56" i="23"/>
  <c r="G58" i="23" s="1"/>
  <c r="F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L21" i="23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L34" i="23" s="1"/>
  <c r="L35" i="23" s="1"/>
  <c r="L36" i="23" s="1"/>
  <c r="L37" i="23" s="1"/>
  <c r="L38" i="23" s="1"/>
  <c r="L39" i="23" s="1"/>
  <c r="L40" i="23" s="1"/>
  <c r="L41" i="23" s="1"/>
  <c r="L42" i="23" s="1"/>
  <c r="L43" i="23" s="1"/>
  <c r="L44" i="23" s="1"/>
  <c r="L45" i="23" s="1"/>
  <c r="L46" i="23" s="1"/>
  <c r="L47" i="23" s="1"/>
  <c r="L48" i="23" s="1"/>
  <c r="L49" i="23" s="1"/>
  <c r="L50" i="23" s="1"/>
  <c r="L51" i="23" s="1"/>
  <c r="L52" i="23" s="1"/>
  <c r="L53" i="23" s="1"/>
  <c r="L54" i="23" s="1"/>
  <c r="L55" i="23" s="1"/>
  <c r="I21" i="23"/>
  <c r="L20" i="23"/>
  <c r="I20" i="23"/>
  <c r="C13" i="23"/>
  <c r="C15" i="23" s="1"/>
  <c r="C17" i="23" s="1"/>
  <c r="D17" i="23" s="1"/>
  <c r="J26" i="24" l="1"/>
  <c r="E27" i="24" s="1"/>
  <c r="F58" i="23"/>
  <c r="F60" i="23" s="1"/>
  <c r="F62" i="23" s="1"/>
  <c r="E20" i="23"/>
  <c r="J20" i="23" s="1"/>
  <c r="E21" i="23" s="1"/>
  <c r="J21" i="23" s="1"/>
  <c r="E22" i="23" s="1"/>
  <c r="J22" i="23" s="1"/>
  <c r="E23" i="23" s="1"/>
  <c r="J23" i="23" s="1"/>
  <c r="E24" i="23" s="1"/>
  <c r="J24" i="23" s="1"/>
  <c r="E25" i="23" s="1"/>
  <c r="J25" i="23" s="1"/>
  <c r="E26" i="23" s="1"/>
  <c r="J26" i="23" s="1"/>
  <c r="E27" i="23" s="1"/>
  <c r="J27" i="23" s="1"/>
  <c r="E28" i="23" s="1"/>
  <c r="J28" i="23" s="1"/>
  <c r="E29" i="23" s="1"/>
  <c r="J29" i="23" s="1"/>
  <c r="E30" i="23" s="1"/>
  <c r="J30" i="23" s="1"/>
  <c r="E31" i="23" s="1"/>
  <c r="J31" i="23" s="1"/>
  <c r="E32" i="23" s="1"/>
  <c r="J32" i="23" s="1"/>
  <c r="E33" i="23" s="1"/>
  <c r="J33" i="23" s="1"/>
  <c r="E34" i="23" s="1"/>
  <c r="J34" i="23" s="1"/>
  <c r="E35" i="23" s="1"/>
  <c r="J35" i="23" s="1"/>
  <c r="E36" i="23" s="1"/>
  <c r="J36" i="23" s="1"/>
  <c r="E37" i="23" s="1"/>
  <c r="J37" i="23" s="1"/>
  <c r="E38" i="23" s="1"/>
  <c r="J38" i="23" s="1"/>
  <c r="E39" i="23" s="1"/>
  <c r="J39" i="23" s="1"/>
  <c r="E40" i="23" s="1"/>
  <c r="J40" i="23" s="1"/>
  <c r="E41" i="23" s="1"/>
  <c r="J41" i="23" s="1"/>
  <c r="E42" i="23" s="1"/>
  <c r="J42" i="23" s="1"/>
  <c r="E43" i="23" s="1"/>
  <c r="J43" i="23" s="1"/>
  <c r="E44" i="23" s="1"/>
  <c r="J44" i="23" s="1"/>
  <c r="E45" i="23" s="1"/>
  <c r="J45" i="23" s="1"/>
  <c r="E46" i="23" s="1"/>
  <c r="J46" i="23" s="1"/>
  <c r="E47" i="23" s="1"/>
  <c r="J47" i="23" s="1"/>
  <c r="E48" i="23" s="1"/>
  <c r="J48" i="23" s="1"/>
  <c r="E49" i="23" s="1"/>
  <c r="J49" i="23" s="1"/>
  <c r="E50" i="23" s="1"/>
  <c r="J50" i="23" s="1"/>
  <c r="E51" i="23" s="1"/>
  <c r="J51" i="23" s="1"/>
  <c r="E52" i="23" s="1"/>
  <c r="J52" i="23" s="1"/>
  <c r="E53" i="23" s="1"/>
  <c r="J53" i="23" s="1"/>
  <c r="E54" i="23" s="1"/>
  <c r="J54" i="23" s="1"/>
  <c r="E55" i="23" s="1"/>
  <c r="J55" i="23" s="1"/>
  <c r="J27" i="24" l="1"/>
  <c r="E28" i="24" s="1"/>
  <c r="J28" i="24" l="1"/>
  <c r="E29" i="24" s="1"/>
  <c r="J29" i="24" l="1"/>
  <c r="E30" i="24" s="1"/>
  <c r="J30" i="24" l="1"/>
  <c r="E31" i="24" s="1"/>
  <c r="J31" i="24" l="1"/>
  <c r="E32" i="24" s="1"/>
  <c r="H199" i="22"/>
  <c r="H201" i="22" s="1"/>
  <c r="G199" i="22"/>
  <c r="G201" i="22" s="1"/>
  <c r="I199" i="22"/>
  <c r="I201" i="22" s="1"/>
  <c r="F199" i="22"/>
  <c r="F201" i="22" s="1"/>
  <c r="M25" i="22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M55" i="22" s="1"/>
  <c r="M56" i="22" s="1"/>
  <c r="M57" i="22" s="1"/>
  <c r="M58" i="22" s="1"/>
  <c r="M59" i="22" s="1"/>
  <c r="M60" i="22" s="1"/>
  <c r="M61" i="22" s="1"/>
  <c r="M62" i="22" s="1"/>
  <c r="M63" i="22" s="1"/>
  <c r="M64" i="22" s="1"/>
  <c r="M65" i="22" s="1"/>
  <c r="M66" i="22" s="1"/>
  <c r="M67" i="22" s="1"/>
  <c r="M68" i="22" s="1"/>
  <c r="M69" i="22" s="1"/>
  <c r="M70" i="22" s="1"/>
  <c r="M71" i="22" s="1"/>
  <c r="M72" i="22" s="1"/>
  <c r="M73" i="22" s="1"/>
  <c r="M74" i="22" s="1"/>
  <c r="M75" i="22" s="1"/>
  <c r="M76" i="22" s="1"/>
  <c r="M77" i="22" s="1"/>
  <c r="M78" i="22" s="1"/>
  <c r="M79" i="22" s="1"/>
  <c r="M80" i="22" s="1"/>
  <c r="M81" i="22" s="1"/>
  <c r="M82" i="22" s="1"/>
  <c r="M83" i="22" s="1"/>
  <c r="M84" i="22" s="1"/>
  <c r="M85" i="22" s="1"/>
  <c r="M86" i="22" s="1"/>
  <c r="M87" i="22" s="1"/>
  <c r="M88" i="22" s="1"/>
  <c r="M89" i="22" s="1"/>
  <c r="M90" i="22" s="1"/>
  <c r="M91" i="22" s="1"/>
  <c r="M92" i="22" s="1"/>
  <c r="M93" i="22" s="1"/>
  <c r="M94" i="22" s="1"/>
  <c r="M95" i="22" s="1"/>
  <c r="M96" i="22" s="1"/>
  <c r="M97" i="22" s="1"/>
  <c r="M98" i="22" s="1"/>
  <c r="M99" i="22" s="1"/>
  <c r="M100" i="22" s="1"/>
  <c r="M101" i="22" s="1"/>
  <c r="M102" i="22" s="1"/>
  <c r="M103" i="22" s="1"/>
  <c r="M104" i="22" s="1"/>
  <c r="M105" i="22" s="1"/>
  <c r="M106" i="22" s="1"/>
  <c r="M107" i="22" s="1"/>
  <c r="M108" i="22" s="1"/>
  <c r="M109" i="22" s="1"/>
  <c r="M110" i="22" s="1"/>
  <c r="M111" i="22" s="1"/>
  <c r="M112" i="22" s="1"/>
  <c r="M113" i="22" s="1"/>
  <c r="M114" i="22" s="1"/>
  <c r="M115" i="22" s="1"/>
  <c r="M116" i="22" s="1"/>
  <c r="M117" i="22" s="1"/>
  <c r="M118" i="22" s="1"/>
  <c r="M119" i="22" s="1"/>
  <c r="M120" i="22" s="1"/>
  <c r="M121" i="22" s="1"/>
  <c r="M122" i="22" s="1"/>
  <c r="M123" i="22" s="1"/>
  <c r="M124" i="22" s="1"/>
  <c r="M125" i="22" s="1"/>
  <c r="M126" i="22" s="1"/>
  <c r="M127" i="22" s="1"/>
  <c r="M128" i="22" s="1"/>
  <c r="M129" i="22" s="1"/>
  <c r="M130" i="22" s="1"/>
  <c r="M131" i="22" s="1"/>
  <c r="M132" i="22" s="1"/>
  <c r="M133" i="22" s="1"/>
  <c r="M134" i="22" s="1"/>
  <c r="M135" i="22" s="1"/>
  <c r="M136" i="22" s="1"/>
  <c r="M137" i="22" s="1"/>
  <c r="M138" i="22" s="1"/>
  <c r="M139" i="22" s="1"/>
  <c r="M140" i="22" s="1"/>
  <c r="M141" i="22" s="1"/>
  <c r="M142" i="22" s="1"/>
  <c r="M143" i="22" s="1"/>
  <c r="M144" i="22" s="1"/>
  <c r="M145" i="22" s="1"/>
  <c r="M146" i="22" s="1"/>
  <c r="M147" i="22" s="1"/>
  <c r="M148" i="22" s="1"/>
  <c r="M149" i="22" s="1"/>
  <c r="M150" i="22" s="1"/>
  <c r="M151" i="22" s="1"/>
  <c r="M152" i="22" s="1"/>
  <c r="M153" i="22" s="1"/>
  <c r="M154" i="22" s="1"/>
  <c r="M155" i="22" s="1"/>
  <c r="M156" i="22" s="1"/>
  <c r="M157" i="22" s="1"/>
  <c r="M158" i="22" s="1"/>
  <c r="M159" i="22" s="1"/>
  <c r="M160" i="22" s="1"/>
  <c r="M161" i="22" s="1"/>
  <c r="M162" i="22" s="1"/>
  <c r="M163" i="22" s="1"/>
  <c r="M164" i="22" s="1"/>
  <c r="M165" i="22" s="1"/>
  <c r="M166" i="22" s="1"/>
  <c r="M167" i="22" s="1"/>
  <c r="M168" i="22" s="1"/>
  <c r="M169" i="22" s="1"/>
  <c r="M170" i="22" s="1"/>
  <c r="M171" i="22" s="1"/>
  <c r="M172" i="22" s="1"/>
  <c r="M173" i="22" s="1"/>
  <c r="M174" i="22" s="1"/>
  <c r="M175" i="22" s="1"/>
  <c r="M176" i="22" s="1"/>
  <c r="M177" i="22" s="1"/>
  <c r="M178" i="22" s="1"/>
  <c r="M179" i="22" s="1"/>
  <c r="M180" i="22" s="1"/>
  <c r="M181" i="22" s="1"/>
  <c r="M182" i="22" s="1"/>
  <c r="M183" i="22" s="1"/>
  <c r="M184" i="22" s="1"/>
  <c r="M185" i="22" s="1"/>
  <c r="M186" i="22" s="1"/>
  <c r="M187" i="22" s="1"/>
  <c r="M188" i="22" s="1"/>
  <c r="M189" i="22" s="1"/>
  <c r="M190" i="22" s="1"/>
  <c r="M191" i="22" s="1"/>
  <c r="M192" i="22" s="1"/>
  <c r="M193" i="22" s="1"/>
  <c r="M194" i="22" s="1"/>
  <c r="M195" i="22" s="1"/>
  <c r="M196" i="22" s="1"/>
  <c r="M197" i="22" s="1"/>
  <c r="M198" i="22" s="1"/>
  <c r="F203" i="22" l="1"/>
  <c r="F205" i="22" s="1"/>
  <c r="J32" i="24"/>
  <c r="E33" i="24" s="1"/>
  <c r="E26" i="22"/>
  <c r="K54" i="20"/>
  <c r="G54" i="20"/>
  <c r="H54" i="20"/>
  <c r="F54" i="20"/>
  <c r="K26" i="22" l="1"/>
  <c r="E27" i="22" s="1"/>
  <c r="K27" i="22" s="1"/>
  <c r="E28" i="22" s="1"/>
  <c r="J33" i="24"/>
  <c r="E34" i="24" s="1"/>
  <c r="K28" i="22" l="1"/>
  <c r="E29" i="22" s="1"/>
  <c r="J34" i="24"/>
  <c r="E35" i="24" s="1"/>
  <c r="K33" i="21"/>
  <c r="K35" i="21" s="1"/>
  <c r="H33" i="21"/>
  <c r="H35" i="21" s="1"/>
  <c r="G33" i="21"/>
  <c r="G35" i="21" s="1"/>
  <c r="I32" i="21"/>
  <c r="I31" i="21"/>
  <c r="I30" i="21"/>
  <c r="I29" i="21"/>
  <c r="I28" i="21"/>
  <c r="I27" i="21"/>
  <c r="I26" i="21"/>
  <c r="I25" i="21"/>
  <c r="I24" i="21"/>
  <c r="I23" i="21"/>
  <c r="I22" i="21"/>
  <c r="L21" i="21"/>
  <c r="L22" i="21" s="1"/>
  <c r="L23" i="21" s="1"/>
  <c r="L24" i="21" s="1"/>
  <c r="L25" i="21" s="1"/>
  <c r="L26" i="21" s="1"/>
  <c r="L27" i="21" s="1"/>
  <c r="L28" i="21" s="1"/>
  <c r="L29" i="21" s="1"/>
  <c r="L30" i="21" s="1"/>
  <c r="L31" i="21" s="1"/>
  <c r="L32" i="21" s="1"/>
  <c r="I21" i="21"/>
  <c r="C14" i="21"/>
  <c r="C16" i="21" s="1"/>
  <c r="K29" i="22" l="1"/>
  <c r="E30" i="22" s="1"/>
  <c r="J35" i="24"/>
  <c r="E36" i="24" s="1"/>
  <c r="F37" i="21"/>
  <c r="F39" i="21" s="1"/>
  <c r="F41" i="21" s="1"/>
  <c r="C18" i="21"/>
  <c r="D18" i="21" s="1"/>
  <c r="E21" i="21"/>
  <c r="J21" i="21" s="1"/>
  <c r="E22" i="21" s="1"/>
  <c r="J22" i="21" s="1"/>
  <c r="E23" i="21" s="1"/>
  <c r="J23" i="21" s="1"/>
  <c r="E24" i="21" s="1"/>
  <c r="J24" i="21" s="1"/>
  <c r="E25" i="21" s="1"/>
  <c r="J25" i="21" s="1"/>
  <c r="E26" i="21" s="1"/>
  <c r="J26" i="21" s="1"/>
  <c r="E27" i="21" s="1"/>
  <c r="J27" i="21" s="1"/>
  <c r="E28" i="21" s="1"/>
  <c r="J28" i="21" s="1"/>
  <c r="E29" i="21" s="1"/>
  <c r="J29" i="21" s="1"/>
  <c r="E30" i="21" s="1"/>
  <c r="J30" i="21" s="1"/>
  <c r="E31" i="21" s="1"/>
  <c r="J31" i="21" s="1"/>
  <c r="E32" i="21" s="1"/>
  <c r="J32" i="21" s="1"/>
  <c r="C10" i="20"/>
  <c r="C12" i="20" s="1"/>
  <c r="I17" i="20"/>
  <c r="L17" i="20"/>
  <c r="L18" i="20" s="1"/>
  <c r="L19" i="20" s="1"/>
  <c r="L20" i="20" s="1"/>
  <c r="L21" i="20" s="1"/>
  <c r="L22" i="20" s="1"/>
  <c r="L23" i="20" s="1"/>
  <c r="L24" i="20" s="1"/>
  <c r="L25" i="20" s="1"/>
  <c r="L26" i="20" s="1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L41" i="20" s="1"/>
  <c r="L42" i="20" s="1"/>
  <c r="L43" i="20" s="1"/>
  <c r="L44" i="20" s="1"/>
  <c r="L45" i="20" s="1"/>
  <c r="L46" i="20" s="1"/>
  <c r="L47" i="20" s="1"/>
  <c r="L48" i="20" s="1"/>
  <c r="L49" i="20" s="1"/>
  <c r="L50" i="20" s="1"/>
  <c r="L51" i="20" s="1"/>
  <c r="L52" i="20" s="1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F53" i="20"/>
  <c r="F55" i="20" s="1"/>
  <c r="G53" i="20"/>
  <c r="G55" i="20" s="1"/>
  <c r="H53" i="20"/>
  <c r="K53" i="20"/>
  <c r="K55" i="20" s="1"/>
  <c r="K30" i="22" l="1"/>
  <c r="E31" i="22" s="1"/>
  <c r="J36" i="24"/>
  <c r="E37" i="24" s="1"/>
  <c r="H55" i="20"/>
  <c r="C14" i="20"/>
  <c r="D14" i="20" s="1"/>
  <c r="E17" i="20"/>
  <c r="J17" i="20" s="1"/>
  <c r="E18" i="20" s="1"/>
  <c r="J18" i="20" s="1"/>
  <c r="E19" i="20" s="1"/>
  <c r="J19" i="20" s="1"/>
  <c r="E20" i="20" s="1"/>
  <c r="J20" i="20" s="1"/>
  <c r="E21" i="20" s="1"/>
  <c r="J21" i="20" s="1"/>
  <c r="E22" i="20" s="1"/>
  <c r="J22" i="20" s="1"/>
  <c r="E23" i="20" s="1"/>
  <c r="J23" i="20" s="1"/>
  <c r="E24" i="20" s="1"/>
  <c r="J24" i="20" s="1"/>
  <c r="E25" i="20" s="1"/>
  <c r="J25" i="20" s="1"/>
  <c r="E26" i="20" s="1"/>
  <c r="J26" i="20" s="1"/>
  <c r="E27" i="20" s="1"/>
  <c r="J27" i="20" s="1"/>
  <c r="E28" i="20" s="1"/>
  <c r="J28" i="20" s="1"/>
  <c r="E29" i="20" s="1"/>
  <c r="J29" i="20" s="1"/>
  <c r="E30" i="20" s="1"/>
  <c r="J30" i="20" s="1"/>
  <c r="E31" i="20" s="1"/>
  <c r="J31" i="20" s="1"/>
  <c r="E32" i="20" s="1"/>
  <c r="J32" i="20" s="1"/>
  <c r="E33" i="20" s="1"/>
  <c r="J33" i="20" s="1"/>
  <c r="E34" i="20" s="1"/>
  <c r="J34" i="20" s="1"/>
  <c r="E35" i="20" s="1"/>
  <c r="J35" i="20" s="1"/>
  <c r="E36" i="20" s="1"/>
  <c r="J36" i="20" s="1"/>
  <c r="E37" i="20" s="1"/>
  <c r="J37" i="20" s="1"/>
  <c r="E38" i="20" s="1"/>
  <c r="J38" i="20" s="1"/>
  <c r="E39" i="20" s="1"/>
  <c r="J39" i="20" s="1"/>
  <c r="E40" i="20" s="1"/>
  <c r="J40" i="20" s="1"/>
  <c r="E41" i="20" s="1"/>
  <c r="J41" i="20" s="1"/>
  <c r="E42" i="20" s="1"/>
  <c r="J42" i="20" s="1"/>
  <c r="E43" i="20" s="1"/>
  <c r="J43" i="20" s="1"/>
  <c r="E44" i="20" s="1"/>
  <c r="J44" i="20" s="1"/>
  <c r="E45" i="20" s="1"/>
  <c r="J45" i="20" s="1"/>
  <c r="E46" i="20" s="1"/>
  <c r="J46" i="20" s="1"/>
  <c r="E47" i="20" s="1"/>
  <c r="J47" i="20" s="1"/>
  <c r="E48" i="20" s="1"/>
  <c r="J48" i="20" s="1"/>
  <c r="E49" i="20" s="1"/>
  <c r="J49" i="20" s="1"/>
  <c r="E50" i="20" s="1"/>
  <c r="J50" i="20" s="1"/>
  <c r="E51" i="20" s="1"/>
  <c r="J51" i="20" s="1"/>
  <c r="E52" i="20" s="1"/>
  <c r="J52" i="20" s="1"/>
  <c r="C14" i="19"/>
  <c r="C16" i="19" s="1"/>
  <c r="I21" i="19"/>
  <c r="L21" i="19"/>
  <c r="L22" i="19" s="1"/>
  <c r="L23" i="19" s="1"/>
  <c r="L24" i="19" s="1"/>
  <c r="L25" i="19" s="1"/>
  <c r="L26" i="19" s="1"/>
  <c r="L27" i="19" s="1"/>
  <c r="L28" i="19" s="1"/>
  <c r="L29" i="19" s="1"/>
  <c r="L30" i="19" s="1"/>
  <c r="L31" i="19" s="1"/>
  <c r="L32" i="19" s="1"/>
  <c r="L33" i="19" s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L51" i="19" s="1"/>
  <c r="L52" i="19" s="1"/>
  <c r="L53" i="19" s="1"/>
  <c r="L54" i="19" s="1"/>
  <c r="L55" i="19" s="1"/>
  <c r="L56" i="19" s="1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F57" i="19"/>
  <c r="F61" i="19" s="1"/>
  <c r="G57" i="19"/>
  <c r="G61" i="19" s="1"/>
  <c r="H57" i="19"/>
  <c r="H61" i="19" s="1"/>
  <c r="K57" i="19"/>
  <c r="K61" i="19" s="1"/>
  <c r="C14" i="17"/>
  <c r="C16" i="17" s="1"/>
  <c r="C18" i="17" s="1"/>
  <c r="D18" i="17" s="1"/>
  <c r="I21" i="17"/>
  <c r="L21" i="17"/>
  <c r="L22" i="17" s="1"/>
  <c r="L23" i="17" s="1"/>
  <c r="L24" i="17" s="1"/>
  <c r="L25" i="17" s="1"/>
  <c r="L26" i="17" s="1"/>
  <c r="L27" i="17" s="1"/>
  <c r="L28" i="17" s="1"/>
  <c r="L29" i="17" s="1"/>
  <c r="L30" i="17" s="1"/>
  <c r="L31" i="17" s="1"/>
  <c r="L32" i="17" s="1"/>
  <c r="I22" i="17"/>
  <c r="I23" i="17"/>
  <c r="I24" i="17"/>
  <c r="I25" i="17"/>
  <c r="I26" i="17"/>
  <c r="I27" i="17"/>
  <c r="I28" i="17"/>
  <c r="I29" i="17"/>
  <c r="I30" i="17"/>
  <c r="I31" i="17"/>
  <c r="I32" i="17"/>
  <c r="F33" i="17"/>
  <c r="G33" i="17"/>
  <c r="H33" i="17"/>
  <c r="K33" i="17"/>
  <c r="F34" i="17"/>
  <c r="F35" i="17" s="1"/>
  <c r="G34" i="17"/>
  <c r="H34" i="17"/>
  <c r="K34" i="17"/>
  <c r="K35" i="17" s="1"/>
  <c r="C13" i="16"/>
  <c r="C15" i="16" s="1"/>
  <c r="J18" i="16"/>
  <c r="M18" i="16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36" i="16" s="1"/>
  <c r="M37" i="16" s="1"/>
  <c r="M38" i="16" s="1"/>
  <c r="M39" i="16" s="1"/>
  <c r="M40" i="16" s="1"/>
  <c r="M41" i="16" s="1"/>
  <c r="M42" i="16" s="1"/>
  <c r="M43" i="16" s="1"/>
  <c r="M44" i="16" s="1"/>
  <c r="M45" i="16" s="1"/>
  <c r="M46" i="16" s="1"/>
  <c r="M47" i="16" s="1"/>
  <c r="M48" i="16" s="1"/>
  <c r="M49" i="16" s="1"/>
  <c r="M50" i="16" s="1"/>
  <c r="M51" i="16" s="1"/>
  <c r="M52" i="16" s="1"/>
  <c r="M53" i="16" s="1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G54" i="16"/>
  <c r="G56" i="16" s="1"/>
  <c r="H54" i="16"/>
  <c r="H56" i="16" s="1"/>
  <c r="I54" i="16"/>
  <c r="I56" i="16" s="1"/>
  <c r="C13" i="15"/>
  <c r="C16" i="15" s="1"/>
  <c r="D16" i="15" s="1"/>
  <c r="J19" i="15"/>
  <c r="M19" i="15"/>
  <c r="M20" i="15" s="1"/>
  <c r="M21" i="15" s="1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35" i="15" s="1"/>
  <c r="M36" i="15" s="1"/>
  <c r="M37" i="15" s="1"/>
  <c r="M38" i="15" s="1"/>
  <c r="M39" i="15" s="1"/>
  <c r="M40" i="15" s="1"/>
  <c r="M41" i="15" s="1"/>
  <c r="M42" i="15" s="1"/>
  <c r="M43" i="15" s="1"/>
  <c r="M44" i="15" s="1"/>
  <c r="M45" i="15" s="1"/>
  <c r="M46" i="15" s="1"/>
  <c r="M47" i="15" s="1"/>
  <c r="M48" i="15" s="1"/>
  <c r="M49" i="15" s="1"/>
  <c r="M50" i="15" s="1"/>
  <c r="M51" i="15" s="1"/>
  <c r="M52" i="15" s="1"/>
  <c r="M53" i="15" s="1"/>
  <c r="M54" i="15" s="1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G55" i="15"/>
  <c r="H55" i="15"/>
  <c r="H57" i="15" s="1"/>
  <c r="I55" i="15"/>
  <c r="I57" i="15" s="1"/>
  <c r="L55" i="15"/>
  <c r="L57" i="15" s="1"/>
  <c r="G57" i="15"/>
  <c r="C14" i="14"/>
  <c r="C16" i="14" s="1"/>
  <c r="E21" i="14" s="1"/>
  <c r="J21" i="14" s="1"/>
  <c r="E22" i="14" s="1"/>
  <c r="J22" i="14" s="1"/>
  <c r="E23" i="14" s="1"/>
  <c r="J23" i="14" s="1"/>
  <c r="E24" i="14" s="1"/>
  <c r="J24" i="14" s="1"/>
  <c r="E25" i="14" s="1"/>
  <c r="J25" i="14" s="1"/>
  <c r="E26" i="14" s="1"/>
  <c r="J26" i="14" s="1"/>
  <c r="E27" i="14" s="1"/>
  <c r="J27" i="14" s="1"/>
  <c r="E28" i="14" s="1"/>
  <c r="J28" i="14" s="1"/>
  <c r="E29" i="14" s="1"/>
  <c r="J29" i="14" s="1"/>
  <c r="E30" i="14" s="1"/>
  <c r="J30" i="14" s="1"/>
  <c r="E31" i="14" s="1"/>
  <c r="J31" i="14" s="1"/>
  <c r="E32" i="14" s="1"/>
  <c r="J32" i="14" s="1"/>
  <c r="E33" i="14" s="1"/>
  <c r="J33" i="14" s="1"/>
  <c r="E34" i="14" s="1"/>
  <c r="J34" i="14" s="1"/>
  <c r="E35" i="14" s="1"/>
  <c r="J35" i="14" s="1"/>
  <c r="E36" i="14" s="1"/>
  <c r="J36" i="14" s="1"/>
  <c r="E37" i="14" s="1"/>
  <c r="J37" i="14" s="1"/>
  <c r="E38" i="14" s="1"/>
  <c r="J38" i="14" s="1"/>
  <c r="E39" i="14" s="1"/>
  <c r="J39" i="14" s="1"/>
  <c r="E40" i="14" s="1"/>
  <c r="J40" i="14" s="1"/>
  <c r="E41" i="14" s="1"/>
  <c r="J41" i="14" s="1"/>
  <c r="E42" i="14" s="1"/>
  <c r="J42" i="14" s="1"/>
  <c r="E43" i="14" s="1"/>
  <c r="J43" i="14" s="1"/>
  <c r="E44" i="14" s="1"/>
  <c r="J44" i="14" s="1"/>
  <c r="E45" i="14" s="1"/>
  <c r="J45" i="14" s="1"/>
  <c r="E46" i="14" s="1"/>
  <c r="J46" i="14" s="1"/>
  <c r="E47" i="14" s="1"/>
  <c r="J47" i="14" s="1"/>
  <c r="E48" i="14" s="1"/>
  <c r="J48" i="14" s="1"/>
  <c r="E49" i="14" s="1"/>
  <c r="J49" i="14" s="1"/>
  <c r="E50" i="14" s="1"/>
  <c r="J50" i="14" s="1"/>
  <c r="E51" i="14" s="1"/>
  <c r="J51" i="14" s="1"/>
  <c r="E52" i="14" s="1"/>
  <c r="J52" i="14" s="1"/>
  <c r="E53" i="14" s="1"/>
  <c r="J53" i="14" s="1"/>
  <c r="E54" i="14" s="1"/>
  <c r="J54" i="14" s="1"/>
  <c r="E55" i="14" s="1"/>
  <c r="J55" i="14" s="1"/>
  <c r="E56" i="14" s="1"/>
  <c r="J56" i="14" s="1"/>
  <c r="E57" i="14" s="1"/>
  <c r="J57" i="14" s="1"/>
  <c r="E58" i="14" s="1"/>
  <c r="J58" i="14" s="1"/>
  <c r="E59" i="14" s="1"/>
  <c r="J59" i="14" s="1"/>
  <c r="E60" i="14" s="1"/>
  <c r="J60" i="14" s="1"/>
  <c r="E61" i="14" s="1"/>
  <c r="J61" i="14" s="1"/>
  <c r="E62" i="14" s="1"/>
  <c r="J62" i="14" s="1"/>
  <c r="E63" i="14" s="1"/>
  <c r="J63" i="14" s="1"/>
  <c r="E64" i="14" s="1"/>
  <c r="J64" i="14" s="1"/>
  <c r="E65" i="14" s="1"/>
  <c r="J65" i="14" s="1"/>
  <c r="E66" i="14" s="1"/>
  <c r="J66" i="14" s="1"/>
  <c r="E67" i="14" s="1"/>
  <c r="J67" i="14" s="1"/>
  <c r="E68" i="14" s="1"/>
  <c r="J68" i="14" s="1"/>
  <c r="I21" i="14"/>
  <c r="L21" i="14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L63" i="14" s="1"/>
  <c r="L64" i="14" s="1"/>
  <c r="L65" i="14" s="1"/>
  <c r="L66" i="14" s="1"/>
  <c r="L67" i="14" s="1"/>
  <c r="L68" i="14" s="1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F69" i="14"/>
  <c r="F71" i="14" s="1"/>
  <c r="G69" i="14"/>
  <c r="G71" i="14" s="1"/>
  <c r="H69" i="14"/>
  <c r="H71" i="14" s="1"/>
  <c r="K69" i="14"/>
  <c r="K71" i="14" s="1"/>
  <c r="C14" i="13"/>
  <c r="C16" i="13" s="1"/>
  <c r="L21" i="13"/>
  <c r="L22" i="13" s="1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I22" i="13"/>
  <c r="I23" i="13"/>
  <c r="I24" i="13"/>
  <c r="I25" i="13"/>
  <c r="I26" i="13"/>
  <c r="I27" i="13"/>
  <c r="I28" i="13"/>
  <c r="I29" i="13"/>
  <c r="I30" i="13"/>
  <c r="I31" i="13"/>
  <c r="I32" i="13"/>
  <c r="F33" i="13"/>
  <c r="F35" i="13" s="1"/>
  <c r="G33" i="13"/>
  <c r="G35" i="13" s="1"/>
  <c r="H33" i="13"/>
  <c r="H35" i="13" s="1"/>
  <c r="K33" i="13"/>
  <c r="K35" i="13" s="1"/>
  <c r="C14" i="12"/>
  <c r="C16" i="12" s="1"/>
  <c r="I21" i="12"/>
  <c r="L21" i="12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L37" i="12" s="1"/>
  <c r="L38" i="12" s="1"/>
  <c r="L39" i="12" s="1"/>
  <c r="L40" i="12" s="1"/>
  <c r="L41" i="12" s="1"/>
  <c r="L42" i="12" s="1"/>
  <c r="L43" i="12" s="1"/>
  <c r="L44" i="12" s="1"/>
  <c r="L45" i="12" s="1"/>
  <c r="L46" i="12" s="1"/>
  <c r="L47" i="12" s="1"/>
  <c r="L48" i="12" s="1"/>
  <c r="L49" i="12" s="1"/>
  <c r="L50" i="12" s="1"/>
  <c r="L51" i="12" s="1"/>
  <c r="L52" i="12" s="1"/>
  <c r="L53" i="12" s="1"/>
  <c r="L54" i="12" s="1"/>
  <c r="L55" i="12" s="1"/>
  <c r="L56" i="12" s="1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F57" i="12"/>
  <c r="F59" i="12" s="1"/>
  <c r="G57" i="12"/>
  <c r="G59" i="12" s="1"/>
  <c r="H57" i="12"/>
  <c r="H59" i="12" s="1"/>
  <c r="K57" i="12"/>
  <c r="K59" i="12" s="1"/>
  <c r="C14" i="11"/>
  <c r="C16" i="11" s="1"/>
  <c r="I21" i="11"/>
  <c r="L21" i="11"/>
  <c r="L22" i="11" s="1"/>
  <c r="L23" i="11" s="1"/>
  <c r="L24" i="11" s="1"/>
  <c r="L25" i="11" s="1"/>
  <c r="L26" i="11" s="1"/>
  <c r="L27" i="11" s="1"/>
  <c r="L28" i="11" s="1"/>
  <c r="L29" i="11" s="1"/>
  <c r="L30" i="11" s="1"/>
  <c r="L31" i="11" s="1"/>
  <c r="L32" i="11" s="1"/>
  <c r="L33" i="11" s="1"/>
  <c r="L34" i="11" s="1"/>
  <c r="L35" i="11" s="1"/>
  <c r="L36" i="11" s="1"/>
  <c r="L37" i="11" s="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L49" i="11" s="1"/>
  <c r="L50" i="11" s="1"/>
  <c r="L51" i="11" s="1"/>
  <c r="L52" i="11" s="1"/>
  <c r="L53" i="11" s="1"/>
  <c r="L54" i="11" s="1"/>
  <c r="L55" i="11" s="1"/>
  <c r="L56" i="11" s="1"/>
  <c r="L57" i="11" s="1"/>
  <c r="L58" i="11" s="1"/>
  <c r="L59" i="11" s="1"/>
  <c r="L60" i="11" s="1"/>
  <c r="L61" i="11" s="1"/>
  <c r="L62" i="11" s="1"/>
  <c r="L63" i="11" s="1"/>
  <c r="L64" i="11" s="1"/>
  <c r="L65" i="11" s="1"/>
  <c r="L66" i="11" s="1"/>
  <c r="L67" i="11" s="1"/>
  <c r="L68" i="11" s="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F69" i="11"/>
  <c r="F71" i="11" s="1"/>
  <c r="G69" i="11"/>
  <c r="G71" i="11" s="1"/>
  <c r="H69" i="11"/>
  <c r="H71" i="11" s="1"/>
  <c r="K69" i="11"/>
  <c r="K71" i="11" s="1"/>
  <c r="C14" i="10"/>
  <c r="C16" i="10" s="1"/>
  <c r="I21" i="10"/>
  <c r="L21" i="10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L59" i="10" s="1"/>
  <c r="L60" i="10" s="1"/>
  <c r="L61" i="10" s="1"/>
  <c r="L62" i="10" s="1"/>
  <c r="L63" i="10" s="1"/>
  <c r="L64" i="10" s="1"/>
  <c r="L65" i="10" s="1"/>
  <c r="L66" i="10" s="1"/>
  <c r="L67" i="10" s="1"/>
  <c r="L68" i="10" s="1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F69" i="10"/>
  <c r="F71" i="10" s="1"/>
  <c r="G69" i="10"/>
  <c r="G71" i="10" s="1"/>
  <c r="H69" i="10"/>
  <c r="H71" i="10" s="1"/>
  <c r="K69" i="10"/>
  <c r="K71" i="10" s="1"/>
  <c r="C13" i="9"/>
  <c r="E18" i="9" s="1"/>
  <c r="I18" i="9" s="1"/>
  <c r="E19" i="9" s="1"/>
  <c r="I19" i="9" s="1"/>
  <c r="E20" i="9" s="1"/>
  <c r="I20" i="9" s="1"/>
  <c r="E21" i="9" s="1"/>
  <c r="I21" i="9" s="1"/>
  <c r="E22" i="9" s="1"/>
  <c r="I22" i="9" s="1"/>
  <c r="E23" i="9" s="1"/>
  <c r="I23" i="9" s="1"/>
  <c r="E24" i="9" s="1"/>
  <c r="I24" i="9" s="1"/>
  <c r="E25" i="9" s="1"/>
  <c r="I25" i="9" s="1"/>
  <c r="E26" i="9" s="1"/>
  <c r="I26" i="9" s="1"/>
  <c r="E27" i="9" s="1"/>
  <c r="I27" i="9" s="1"/>
  <c r="E28" i="9" s="1"/>
  <c r="I28" i="9" s="1"/>
  <c r="E29" i="9" s="1"/>
  <c r="I29" i="9" s="1"/>
  <c r="E30" i="9" s="1"/>
  <c r="I30" i="9" s="1"/>
  <c r="E31" i="9" s="1"/>
  <c r="I31" i="9" s="1"/>
  <c r="E32" i="9" s="1"/>
  <c r="I32" i="9" s="1"/>
  <c r="E33" i="9" s="1"/>
  <c r="I33" i="9" s="1"/>
  <c r="E34" i="9" s="1"/>
  <c r="I34" i="9" s="1"/>
  <c r="E35" i="9" s="1"/>
  <c r="I35" i="9" s="1"/>
  <c r="E36" i="9" s="1"/>
  <c r="I36" i="9" s="1"/>
  <c r="E37" i="9" s="1"/>
  <c r="I37" i="9" s="1"/>
  <c r="E38" i="9" s="1"/>
  <c r="I38" i="9" s="1"/>
  <c r="E39" i="9" s="1"/>
  <c r="I39" i="9" s="1"/>
  <c r="E40" i="9" s="1"/>
  <c r="I40" i="9" s="1"/>
  <c r="E41" i="9" s="1"/>
  <c r="I41" i="9" s="1"/>
  <c r="E42" i="9" s="1"/>
  <c r="I42" i="9" s="1"/>
  <c r="E43" i="9" s="1"/>
  <c r="I43" i="9" s="1"/>
  <c r="E44" i="9" s="1"/>
  <c r="I44" i="9" s="1"/>
  <c r="E45" i="9" s="1"/>
  <c r="I45" i="9" s="1"/>
  <c r="E46" i="9" s="1"/>
  <c r="I46" i="9" s="1"/>
  <c r="E47" i="9" s="1"/>
  <c r="I47" i="9" s="1"/>
  <c r="E48" i="9" s="1"/>
  <c r="I48" i="9" s="1"/>
  <c r="E49" i="9" s="1"/>
  <c r="I49" i="9" s="1"/>
  <c r="E50" i="9" s="1"/>
  <c r="I50" i="9" s="1"/>
  <c r="E51" i="9" s="1"/>
  <c r="I51" i="9" s="1"/>
  <c r="E52" i="9" s="1"/>
  <c r="I52" i="9" s="1"/>
  <c r="E53" i="9" s="1"/>
  <c r="I53" i="9" s="1"/>
  <c r="E54" i="9" s="1"/>
  <c r="I54" i="9" s="1"/>
  <c r="E55" i="9" s="1"/>
  <c r="I55" i="9" s="1"/>
  <c r="E56" i="9" s="1"/>
  <c r="I56" i="9" s="1"/>
  <c r="E57" i="9" s="1"/>
  <c r="I57" i="9" s="1"/>
  <c r="E58" i="9" s="1"/>
  <c r="I58" i="9" s="1"/>
  <c r="E59" i="9" s="1"/>
  <c r="I59" i="9" s="1"/>
  <c r="E60" i="9" s="1"/>
  <c r="I60" i="9" s="1"/>
  <c r="E61" i="9" s="1"/>
  <c r="I61" i="9" s="1"/>
  <c r="E62" i="9" s="1"/>
  <c r="I62" i="9" s="1"/>
  <c r="E63" i="9" s="1"/>
  <c r="I63" i="9" s="1"/>
  <c r="E64" i="9" s="1"/>
  <c r="I64" i="9" s="1"/>
  <c r="E65" i="9" s="1"/>
  <c r="I65" i="9" s="1"/>
  <c r="H18" i="9"/>
  <c r="K18" i="9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K46" i="9" s="1"/>
  <c r="K47" i="9" s="1"/>
  <c r="K48" i="9" s="1"/>
  <c r="K49" i="9" s="1"/>
  <c r="K50" i="9" s="1"/>
  <c r="K51" i="9" s="1"/>
  <c r="K52" i="9" s="1"/>
  <c r="K53" i="9" s="1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F66" i="9"/>
  <c r="F68" i="9" s="1"/>
  <c r="G66" i="9"/>
  <c r="G68" i="9" s="1"/>
  <c r="J66" i="9"/>
  <c r="J68" i="9" s="1"/>
  <c r="C13" i="8"/>
  <c r="C15" i="8" s="1"/>
  <c r="E20" i="8" s="1"/>
  <c r="J20" i="8" s="1"/>
  <c r="E21" i="8" s="1"/>
  <c r="J21" i="8" s="1"/>
  <c r="E22" i="8" s="1"/>
  <c r="J22" i="8" s="1"/>
  <c r="E23" i="8" s="1"/>
  <c r="J23" i="8" s="1"/>
  <c r="E24" i="8" s="1"/>
  <c r="J24" i="8" s="1"/>
  <c r="E25" i="8" s="1"/>
  <c r="J25" i="8" s="1"/>
  <c r="E26" i="8" s="1"/>
  <c r="J26" i="8" s="1"/>
  <c r="E27" i="8" s="1"/>
  <c r="J27" i="8" s="1"/>
  <c r="E28" i="8" s="1"/>
  <c r="J28" i="8" s="1"/>
  <c r="E29" i="8" s="1"/>
  <c r="J29" i="8" s="1"/>
  <c r="E30" i="8" s="1"/>
  <c r="J30" i="8" s="1"/>
  <c r="E31" i="8" s="1"/>
  <c r="J31" i="8" s="1"/>
  <c r="E32" i="8" s="1"/>
  <c r="J32" i="8" s="1"/>
  <c r="E33" i="8" s="1"/>
  <c r="J33" i="8" s="1"/>
  <c r="E34" i="8" s="1"/>
  <c r="J34" i="8" s="1"/>
  <c r="E35" i="8" s="1"/>
  <c r="J35" i="8" s="1"/>
  <c r="E36" i="8" s="1"/>
  <c r="J36" i="8" s="1"/>
  <c r="E37" i="8" s="1"/>
  <c r="J37" i="8" s="1"/>
  <c r="E38" i="8" s="1"/>
  <c r="J38" i="8" s="1"/>
  <c r="E39" i="8" s="1"/>
  <c r="J39" i="8" s="1"/>
  <c r="E40" i="8" s="1"/>
  <c r="J40" i="8" s="1"/>
  <c r="E41" i="8" s="1"/>
  <c r="J41" i="8" s="1"/>
  <c r="E42" i="8" s="1"/>
  <c r="J42" i="8" s="1"/>
  <c r="E43" i="8" s="1"/>
  <c r="J43" i="8" s="1"/>
  <c r="E44" i="8" s="1"/>
  <c r="J44" i="8" s="1"/>
  <c r="E45" i="8" s="1"/>
  <c r="J45" i="8" s="1"/>
  <c r="E46" i="8" s="1"/>
  <c r="J46" i="8" s="1"/>
  <c r="E47" i="8" s="1"/>
  <c r="J47" i="8" s="1"/>
  <c r="E48" i="8" s="1"/>
  <c r="J48" i="8" s="1"/>
  <c r="E49" i="8" s="1"/>
  <c r="J49" i="8" s="1"/>
  <c r="E50" i="8" s="1"/>
  <c r="J50" i="8" s="1"/>
  <c r="E51" i="8" s="1"/>
  <c r="J51" i="8" s="1"/>
  <c r="E52" i="8" s="1"/>
  <c r="J52" i="8" s="1"/>
  <c r="E53" i="8" s="1"/>
  <c r="J53" i="8" s="1"/>
  <c r="E54" i="8" s="1"/>
  <c r="J54" i="8" s="1"/>
  <c r="E55" i="8" s="1"/>
  <c r="J55" i="8" s="1"/>
  <c r="I20" i="8"/>
  <c r="L20" i="8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I21" i="8"/>
  <c r="I22" i="8"/>
  <c r="I23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F56" i="8"/>
  <c r="F59" i="8" s="1"/>
  <c r="G56" i="8"/>
  <c r="G59" i="8" s="1"/>
  <c r="H56" i="8"/>
  <c r="H59" i="8" s="1"/>
  <c r="K56" i="8"/>
  <c r="K59" i="8" s="1"/>
  <c r="C13" i="7"/>
  <c r="C15" i="7" s="1"/>
  <c r="I19" i="7"/>
  <c r="L19" i="7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F55" i="7"/>
  <c r="F57" i="7" s="1"/>
  <c r="G55" i="7"/>
  <c r="G57" i="7" s="1"/>
  <c r="H55" i="7"/>
  <c r="H57" i="7" s="1"/>
  <c r="C14" i="6"/>
  <c r="C16" i="6" s="1"/>
  <c r="E21" i="6" s="1"/>
  <c r="J21" i="6" s="1"/>
  <c r="E22" i="6" s="1"/>
  <c r="J22" i="6" s="1"/>
  <c r="E23" i="6" s="1"/>
  <c r="J23" i="6" s="1"/>
  <c r="E24" i="6" s="1"/>
  <c r="J24" i="6" s="1"/>
  <c r="E25" i="6" s="1"/>
  <c r="J25" i="6" s="1"/>
  <c r="E26" i="6" s="1"/>
  <c r="J26" i="6" s="1"/>
  <c r="E27" i="6" s="1"/>
  <c r="J27" i="6" s="1"/>
  <c r="E28" i="6" s="1"/>
  <c r="J28" i="6" s="1"/>
  <c r="E29" i="6" s="1"/>
  <c r="J29" i="6" s="1"/>
  <c r="E30" i="6" s="1"/>
  <c r="J30" i="6" s="1"/>
  <c r="E31" i="6" s="1"/>
  <c r="J31" i="6" s="1"/>
  <c r="E32" i="6" s="1"/>
  <c r="J32" i="6" s="1"/>
  <c r="E33" i="6" s="1"/>
  <c r="J33" i="6" s="1"/>
  <c r="E34" i="6" s="1"/>
  <c r="J34" i="6" s="1"/>
  <c r="E35" i="6" s="1"/>
  <c r="J35" i="6" s="1"/>
  <c r="E36" i="6" s="1"/>
  <c r="J36" i="6" s="1"/>
  <c r="E37" i="6" s="1"/>
  <c r="J37" i="6" s="1"/>
  <c r="E38" i="6" s="1"/>
  <c r="J38" i="6" s="1"/>
  <c r="E39" i="6" s="1"/>
  <c r="J39" i="6" s="1"/>
  <c r="E40" i="6" s="1"/>
  <c r="J40" i="6" s="1"/>
  <c r="E41" i="6" s="1"/>
  <c r="J41" i="6" s="1"/>
  <c r="E42" i="6" s="1"/>
  <c r="J42" i="6" s="1"/>
  <c r="E43" i="6" s="1"/>
  <c r="J43" i="6" s="1"/>
  <c r="E44" i="6" s="1"/>
  <c r="J44" i="6" s="1"/>
  <c r="E45" i="6" s="1"/>
  <c r="J45" i="6" s="1"/>
  <c r="E46" i="6" s="1"/>
  <c r="J46" i="6" s="1"/>
  <c r="E47" i="6" s="1"/>
  <c r="J47" i="6" s="1"/>
  <c r="E48" i="6" s="1"/>
  <c r="J48" i="6" s="1"/>
  <c r="E49" i="6" s="1"/>
  <c r="J49" i="6" s="1"/>
  <c r="E50" i="6" s="1"/>
  <c r="J50" i="6" s="1"/>
  <c r="E51" i="6" s="1"/>
  <c r="J51" i="6" s="1"/>
  <c r="E52" i="6" s="1"/>
  <c r="J52" i="6" s="1"/>
  <c r="E53" i="6" s="1"/>
  <c r="J53" i="6" s="1"/>
  <c r="E54" i="6" s="1"/>
  <c r="J54" i="6" s="1"/>
  <c r="E55" i="6" s="1"/>
  <c r="J55" i="6" s="1"/>
  <c r="E56" i="6" s="1"/>
  <c r="J56" i="6" s="1"/>
  <c r="I21" i="6"/>
  <c r="L21" i="6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F57" i="6"/>
  <c r="F59" i="6" s="1"/>
  <c r="G57" i="6"/>
  <c r="G59" i="6" s="1"/>
  <c r="H57" i="6"/>
  <c r="H59" i="6" s="1"/>
  <c r="K57" i="6"/>
  <c r="K59" i="6" s="1"/>
  <c r="C13" i="5"/>
  <c r="C15" i="5" s="1"/>
  <c r="I19" i="5"/>
  <c r="L19" i="5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F55" i="5"/>
  <c r="F57" i="5" s="1"/>
  <c r="G55" i="5"/>
  <c r="G57" i="5" s="1"/>
  <c r="H55" i="5"/>
  <c r="H57" i="5" s="1"/>
  <c r="C14" i="4"/>
  <c r="C16" i="4" s="1"/>
  <c r="I21" i="4"/>
  <c r="L21" i="4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F57" i="4"/>
  <c r="F59" i="4" s="1"/>
  <c r="F61" i="4" s="1"/>
  <c r="G57" i="4"/>
  <c r="G59" i="4" s="1"/>
  <c r="H57" i="4"/>
  <c r="H59" i="4" s="1"/>
  <c r="K57" i="4"/>
  <c r="K59" i="4" s="1"/>
  <c r="H35" i="17" l="1"/>
  <c r="G35" i="17"/>
  <c r="F37" i="17" s="1"/>
  <c r="F39" i="17" s="1"/>
  <c r="C18" i="6"/>
  <c r="D18" i="6" s="1"/>
  <c r="C15" i="9"/>
  <c r="E15" i="9" s="1"/>
  <c r="C18" i="14"/>
  <c r="D18" i="14" s="1"/>
  <c r="F19" i="15"/>
  <c r="K19" i="15" s="1"/>
  <c r="F20" i="15" s="1"/>
  <c r="K20" i="15" s="1"/>
  <c r="F21" i="15" s="1"/>
  <c r="K21" i="15" s="1"/>
  <c r="F22" i="15" s="1"/>
  <c r="K22" i="15" s="1"/>
  <c r="F23" i="15" s="1"/>
  <c r="K23" i="15" s="1"/>
  <c r="F24" i="15" s="1"/>
  <c r="K24" i="15" s="1"/>
  <c r="F25" i="15" s="1"/>
  <c r="K25" i="15" s="1"/>
  <c r="F26" i="15" s="1"/>
  <c r="K26" i="15" s="1"/>
  <c r="F27" i="15" s="1"/>
  <c r="K27" i="15" s="1"/>
  <c r="F28" i="15" s="1"/>
  <c r="K28" i="15" s="1"/>
  <c r="F29" i="15" s="1"/>
  <c r="K29" i="15" s="1"/>
  <c r="F30" i="15" s="1"/>
  <c r="K30" i="15" s="1"/>
  <c r="F31" i="15" s="1"/>
  <c r="K31" i="15" s="1"/>
  <c r="F32" i="15" s="1"/>
  <c r="K32" i="15" s="1"/>
  <c r="F33" i="15" s="1"/>
  <c r="K33" i="15" s="1"/>
  <c r="F34" i="15" s="1"/>
  <c r="K34" i="15" s="1"/>
  <c r="F35" i="15" s="1"/>
  <c r="K35" i="15" s="1"/>
  <c r="F36" i="15" s="1"/>
  <c r="K36" i="15" s="1"/>
  <c r="F37" i="15" s="1"/>
  <c r="K37" i="15" s="1"/>
  <c r="F38" i="15" s="1"/>
  <c r="K38" i="15" s="1"/>
  <c r="F39" i="15" s="1"/>
  <c r="K39" i="15" s="1"/>
  <c r="F40" i="15" s="1"/>
  <c r="K40" i="15" s="1"/>
  <c r="F41" i="15" s="1"/>
  <c r="K41" i="15" s="1"/>
  <c r="F42" i="15" s="1"/>
  <c r="K42" i="15" s="1"/>
  <c r="F43" i="15" s="1"/>
  <c r="K43" i="15" s="1"/>
  <c r="F44" i="15" s="1"/>
  <c r="K44" i="15" s="1"/>
  <c r="F45" i="15" s="1"/>
  <c r="K45" i="15" s="1"/>
  <c r="F46" i="15" s="1"/>
  <c r="K46" i="15" s="1"/>
  <c r="F47" i="15" s="1"/>
  <c r="K47" i="15" s="1"/>
  <c r="F48" i="15" s="1"/>
  <c r="K48" i="15" s="1"/>
  <c r="F49" i="15" s="1"/>
  <c r="K49" i="15" s="1"/>
  <c r="F50" i="15" s="1"/>
  <c r="K50" i="15" s="1"/>
  <c r="F51" i="15" s="1"/>
  <c r="K51" i="15" s="1"/>
  <c r="F52" i="15" s="1"/>
  <c r="K52" i="15" s="1"/>
  <c r="F53" i="15" s="1"/>
  <c r="K53" i="15" s="1"/>
  <c r="F54" i="15" s="1"/>
  <c r="K54" i="15" s="1"/>
  <c r="C18" i="10"/>
  <c r="D18" i="10" s="1"/>
  <c r="E21" i="10"/>
  <c r="J21" i="10" s="1"/>
  <c r="E22" i="10" s="1"/>
  <c r="J22" i="10" s="1"/>
  <c r="E23" i="10" s="1"/>
  <c r="J23" i="10" s="1"/>
  <c r="E24" i="10" s="1"/>
  <c r="J24" i="10" s="1"/>
  <c r="E25" i="10" s="1"/>
  <c r="J25" i="10" s="1"/>
  <c r="E26" i="10" s="1"/>
  <c r="J26" i="10" s="1"/>
  <c r="E27" i="10" s="1"/>
  <c r="J27" i="10" s="1"/>
  <c r="E28" i="10" s="1"/>
  <c r="J28" i="10" s="1"/>
  <c r="E29" i="10" s="1"/>
  <c r="J29" i="10" s="1"/>
  <c r="E30" i="10" s="1"/>
  <c r="J30" i="10" s="1"/>
  <c r="E31" i="10" s="1"/>
  <c r="J31" i="10" s="1"/>
  <c r="E32" i="10" s="1"/>
  <c r="J32" i="10" s="1"/>
  <c r="E33" i="10" s="1"/>
  <c r="J33" i="10" s="1"/>
  <c r="E34" i="10" s="1"/>
  <c r="J34" i="10" s="1"/>
  <c r="E35" i="10" s="1"/>
  <c r="J35" i="10" s="1"/>
  <c r="E36" i="10" s="1"/>
  <c r="J36" i="10" s="1"/>
  <c r="E37" i="10" s="1"/>
  <c r="J37" i="10" s="1"/>
  <c r="E38" i="10" s="1"/>
  <c r="J38" i="10" s="1"/>
  <c r="E39" i="10" s="1"/>
  <c r="J39" i="10" s="1"/>
  <c r="E40" i="10" s="1"/>
  <c r="J40" i="10" s="1"/>
  <c r="E41" i="10" s="1"/>
  <c r="J41" i="10" s="1"/>
  <c r="E42" i="10" s="1"/>
  <c r="J42" i="10" s="1"/>
  <c r="E43" i="10" s="1"/>
  <c r="J43" i="10" s="1"/>
  <c r="E44" i="10" s="1"/>
  <c r="J44" i="10" s="1"/>
  <c r="E45" i="10" s="1"/>
  <c r="J45" i="10" s="1"/>
  <c r="E46" i="10" s="1"/>
  <c r="J46" i="10" s="1"/>
  <c r="E47" i="10" s="1"/>
  <c r="J47" i="10" s="1"/>
  <c r="E48" i="10" s="1"/>
  <c r="J48" i="10" s="1"/>
  <c r="E49" i="10" s="1"/>
  <c r="J49" i="10" s="1"/>
  <c r="E50" i="10" s="1"/>
  <c r="J50" i="10" s="1"/>
  <c r="E51" i="10" s="1"/>
  <c r="J51" i="10" s="1"/>
  <c r="E52" i="10" s="1"/>
  <c r="J52" i="10" s="1"/>
  <c r="E53" i="10" s="1"/>
  <c r="J53" i="10" s="1"/>
  <c r="E54" i="10" s="1"/>
  <c r="J54" i="10" s="1"/>
  <c r="E55" i="10" s="1"/>
  <c r="J55" i="10" s="1"/>
  <c r="E56" i="10" s="1"/>
  <c r="J56" i="10" s="1"/>
  <c r="E57" i="10" s="1"/>
  <c r="J57" i="10" s="1"/>
  <c r="E58" i="10" s="1"/>
  <c r="J58" i="10" s="1"/>
  <c r="E59" i="10" s="1"/>
  <c r="J59" i="10" s="1"/>
  <c r="E60" i="10" s="1"/>
  <c r="J60" i="10" s="1"/>
  <c r="E61" i="10" s="1"/>
  <c r="J61" i="10" s="1"/>
  <c r="E62" i="10" s="1"/>
  <c r="J62" i="10" s="1"/>
  <c r="E63" i="10" s="1"/>
  <c r="J63" i="10" s="1"/>
  <c r="E64" i="10" s="1"/>
  <c r="J64" i="10" s="1"/>
  <c r="E65" i="10" s="1"/>
  <c r="J65" i="10" s="1"/>
  <c r="E66" i="10" s="1"/>
  <c r="D16" i="5"/>
  <c r="E19" i="5"/>
  <c r="J19" i="5" s="1"/>
  <c r="E20" i="5" s="1"/>
  <c r="J20" i="5" s="1"/>
  <c r="E21" i="5" s="1"/>
  <c r="J21" i="5" s="1"/>
  <c r="E22" i="5" s="1"/>
  <c r="J22" i="5" s="1"/>
  <c r="E23" i="5" s="1"/>
  <c r="J23" i="5" s="1"/>
  <c r="E24" i="5" s="1"/>
  <c r="J24" i="5" s="1"/>
  <c r="E25" i="5" s="1"/>
  <c r="J25" i="5" s="1"/>
  <c r="E26" i="5" s="1"/>
  <c r="J26" i="5" s="1"/>
  <c r="E27" i="5" s="1"/>
  <c r="J27" i="5" s="1"/>
  <c r="E28" i="5" s="1"/>
  <c r="J28" i="5" s="1"/>
  <c r="E29" i="5" s="1"/>
  <c r="J29" i="5" s="1"/>
  <c r="E30" i="5" s="1"/>
  <c r="J30" i="5" s="1"/>
  <c r="E31" i="5" s="1"/>
  <c r="J31" i="5" s="1"/>
  <c r="E32" i="5" s="1"/>
  <c r="J32" i="5" s="1"/>
  <c r="E33" i="5" s="1"/>
  <c r="J33" i="5" s="1"/>
  <c r="E34" i="5" s="1"/>
  <c r="J34" i="5" s="1"/>
  <c r="E35" i="5" s="1"/>
  <c r="J35" i="5" s="1"/>
  <c r="E36" i="5" s="1"/>
  <c r="J36" i="5" s="1"/>
  <c r="E37" i="5" s="1"/>
  <c r="J37" i="5" s="1"/>
  <c r="E38" i="5" s="1"/>
  <c r="J38" i="5" s="1"/>
  <c r="E39" i="5" s="1"/>
  <c r="J39" i="5" s="1"/>
  <c r="E40" i="5" s="1"/>
  <c r="J40" i="5" s="1"/>
  <c r="E41" i="5" s="1"/>
  <c r="J41" i="5" s="1"/>
  <c r="E42" i="5" s="1"/>
  <c r="J42" i="5" s="1"/>
  <c r="E43" i="5" s="1"/>
  <c r="J43" i="5" s="1"/>
  <c r="E44" i="5" s="1"/>
  <c r="J44" i="5" s="1"/>
  <c r="E45" i="5" s="1"/>
  <c r="J45" i="5" s="1"/>
  <c r="E46" i="5" s="1"/>
  <c r="J46" i="5" s="1"/>
  <c r="E47" i="5" s="1"/>
  <c r="J47" i="5" s="1"/>
  <c r="E48" i="5" s="1"/>
  <c r="J48" i="5" s="1"/>
  <c r="E49" i="5" s="1"/>
  <c r="J49" i="5" s="1"/>
  <c r="E50" i="5" s="1"/>
  <c r="J50" i="5" s="1"/>
  <c r="E51" i="5" s="1"/>
  <c r="J51" i="5" s="1"/>
  <c r="E52" i="5" s="1"/>
  <c r="J52" i="5" s="1"/>
  <c r="E53" i="5" s="1"/>
  <c r="J53" i="5" s="1"/>
  <c r="E54" i="5" s="1"/>
  <c r="J54" i="5" s="1"/>
  <c r="D15" i="16"/>
  <c r="F18" i="16"/>
  <c r="K18" i="16" s="1"/>
  <c r="F19" i="16" s="1"/>
  <c r="K19" i="16" s="1"/>
  <c r="F20" i="16" s="1"/>
  <c r="K20" i="16" s="1"/>
  <c r="F21" i="16" s="1"/>
  <c r="K21" i="16" s="1"/>
  <c r="F22" i="16" s="1"/>
  <c r="K22" i="16" s="1"/>
  <c r="F23" i="16" s="1"/>
  <c r="K23" i="16" s="1"/>
  <c r="F24" i="16" s="1"/>
  <c r="K24" i="16" s="1"/>
  <c r="F25" i="16" s="1"/>
  <c r="K25" i="16" s="1"/>
  <c r="F26" i="16" s="1"/>
  <c r="K26" i="16" s="1"/>
  <c r="F27" i="16" s="1"/>
  <c r="K27" i="16" s="1"/>
  <c r="F28" i="16" s="1"/>
  <c r="K28" i="16" s="1"/>
  <c r="F29" i="16" s="1"/>
  <c r="K29" i="16" s="1"/>
  <c r="F30" i="16" s="1"/>
  <c r="K30" i="16" s="1"/>
  <c r="F31" i="16" s="1"/>
  <c r="K31" i="16" s="1"/>
  <c r="F32" i="16" s="1"/>
  <c r="K32" i="16" s="1"/>
  <c r="F33" i="16" s="1"/>
  <c r="K33" i="16" s="1"/>
  <c r="F34" i="16" s="1"/>
  <c r="K34" i="16" s="1"/>
  <c r="F35" i="16" s="1"/>
  <c r="K35" i="16" s="1"/>
  <c r="F36" i="16" s="1"/>
  <c r="K36" i="16" s="1"/>
  <c r="F37" i="16" s="1"/>
  <c r="K37" i="16" s="1"/>
  <c r="F38" i="16" s="1"/>
  <c r="K38" i="16" s="1"/>
  <c r="F39" i="16" s="1"/>
  <c r="K39" i="16" s="1"/>
  <c r="F40" i="16" s="1"/>
  <c r="K40" i="16" s="1"/>
  <c r="F41" i="16" s="1"/>
  <c r="K41" i="16" s="1"/>
  <c r="F42" i="16" s="1"/>
  <c r="K42" i="16" s="1"/>
  <c r="F43" i="16" s="1"/>
  <c r="K43" i="16" s="1"/>
  <c r="F44" i="16" s="1"/>
  <c r="K44" i="16" s="1"/>
  <c r="F45" i="16" s="1"/>
  <c r="K45" i="16" s="1"/>
  <c r="F46" i="16" s="1"/>
  <c r="K46" i="16" s="1"/>
  <c r="F47" i="16" s="1"/>
  <c r="K47" i="16" s="1"/>
  <c r="F48" i="16" s="1"/>
  <c r="K48" i="16" s="1"/>
  <c r="F49" i="16" s="1"/>
  <c r="K49" i="16" s="1"/>
  <c r="F50" i="16" s="1"/>
  <c r="K50" i="16" s="1"/>
  <c r="F51" i="16" s="1"/>
  <c r="K51" i="16" s="1"/>
  <c r="F52" i="16" s="1"/>
  <c r="K52" i="16" s="1"/>
  <c r="F53" i="16" s="1"/>
  <c r="K53" i="16" s="1"/>
  <c r="C17" i="8"/>
  <c r="E17" i="8" s="1"/>
  <c r="F57" i="20"/>
  <c r="F59" i="20" s="1"/>
  <c r="F61" i="20" s="1"/>
  <c r="K31" i="22"/>
  <c r="E32" i="22" s="1"/>
  <c r="F61" i="8"/>
  <c r="F63" i="8" s="1"/>
  <c r="F63" i="19"/>
  <c r="F65" i="19" s="1"/>
  <c r="G59" i="15"/>
  <c r="G61" i="15" s="1"/>
  <c r="F73" i="14"/>
  <c r="F75" i="14" s="1"/>
  <c r="F37" i="13"/>
  <c r="F39" i="13" s="1"/>
  <c r="F41" i="13" s="1"/>
  <c r="F73" i="11"/>
  <c r="F75" i="11" s="1"/>
  <c r="F73" i="10"/>
  <c r="F75" i="10" s="1"/>
  <c r="F59" i="5"/>
  <c r="F61" i="5" s="1"/>
  <c r="G58" i="16"/>
  <c r="G60" i="16" s="1"/>
  <c r="J37" i="24"/>
  <c r="E38" i="24" s="1"/>
  <c r="F63" i="4"/>
  <c r="F59" i="7"/>
  <c r="F61" i="7" s="1"/>
  <c r="F61" i="6"/>
  <c r="F63" i="6" s="1"/>
  <c r="C18" i="4"/>
  <c r="D18" i="4" s="1"/>
  <c r="E21" i="4"/>
  <c r="J21" i="4" s="1"/>
  <c r="E22" i="4" s="1"/>
  <c r="J22" i="4" s="1"/>
  <c r="E23" i="4" s="1"/>
  <c r="J23" i="4" s="1"/>
  <c r="E24" i="4" s="1"/>
  <c r="J24" i="4" s="1"/>
  <c r="E25" i="4" s="1"/>
  <c r="J25" i="4" s="1"/>
  <c r="E26" i="4" s="1"/>
  <c r="J26" i="4" s="1"/>
  <c r="E27" i="4" s="1"/>
  <c r="J27" i="4" s="1"/>
  <c r="E28" i="4" s="1"/>
  <c r="J28" i="4" s="1"/>
  <c r="E29" i="4" s="1"/>
  <c r="J29" i="4" s="1"/>
  <c r="E30" i="4" s="1"/>
  <c r="J30" i="4" s="1"/>
  <c r="E31" i="4" s="1"/>
  <c r="J31" i="4" s="1"/>
  <c r="E32" i="4" s="1"/>
  <c r="J32" i="4" s="1"/>
  <c r="E33" i="4" s="1"/>
  <c r="J33" i="4" s="1"/>
  <c r="E34" i="4" s="1"/>
  <c r="J34" i="4" s="1"/>
  <c r="E35" i="4" s="1"/>
  <c r="J35" i="4" s="1"/>
  <c r="E36" i="4" s="1"/>
  <c r="J36" i="4" s="1"/>
  <c r="E37" i="4" s="1"/>
  <c r="J37" i="4" s="1"/>
  <c r="E38" i="4" s="1"/>
  <c r="J38" i="4" s="1"/>
  <c r="E39" i="4" s="1"/>
  <c r="J39" i="4" s="1"/>
  <c r="E40" i="4" s="1"/>
  <c r="J40" i="4" s="1"/>
  <c r="E41" i="4" s="1"/>
  <c r="J41" i="4" s="1"/>
  <c r="E42" i="4" s="1"/>
  <c r="J42" i="4" s="1"/>
  <c r="E43" i="4" s="1"/>
  <c r="J43" i="4" s="1"/>
  <c r="E44" i="4" s="1"/>
  <c r="J44" i="4" s="1"/>
  <c r="E45" i="4" s="1"/>
  <c r="J45" i="4" s="1"/>
  <c r="E46" i="4" s="1"/>
  <c r="J46" i="4" s="1"/>
  <c r="E47" i="4" s="1"/>
  <c r="J47" i="4" s="1"/>
  <c r="E48" i="4" s="1"/>
  <c r="J48" i="4" s="1"/>
  <c r="E49" i="4" s="1"/>
  <c r="J49" i="4" s="1"/>
  <c r="E50" i="4" s="1"/>
  <c r="J50" i="4" s="1"/>
  <c r="E51" i="4" s="1"/>
  <c r="J51" i="4" s="1"/>
  <c r="E52" i="4" s="1"/>
  <c r="J52" i="4" s="1"/>
  <c r="E53" i="4" s="1"/>
  <c r="J53" i="4" s="1"/>
  <c r="E54" i="4" s="1"/>
  <c r="J54" i="4" s="1"/>
  <c r="E55" i="4" s="1"/>
  <c r="J55" i="4" s="1"/>
  <c r="E56" i="4" s="1"/>
  <c r="J56" i="4" s="1"/>
  <c r="F70" i="9"/>
  <c r="F72" i="9" s="1"/>
  <c r="D16" i="7"/>
  <c r="E19" i="7"/>
  <c r="J19" i="7" s="1"/>
  <c r="E20" i="7" s="1"/>
  <c r="J20" i="7" s="1"/>
  <c r="E21" i="7" s="1"/>
  <c r="J21" i="7" s="1"/>
  <c r="E22" i="7" s="1"/>
  <c r="J22" i="7" s="1"/>
  <c r="E23" i="7" s="1"/>
  <c r="J23" i="7" s="1"/>
  <c r="E24" i="7" s="1"/>
  <c r="J24" i="7" s="1"/>
  <c r="E25" i="7" s="1"/>
  <c r="J25" i="7" s="1"/>
  <c r="E26" i="7" s="1"/>
  <c r="J26" i="7" s="1"/>
  <c r="E27" i="7" s="1"/>
  <c r="J27" i="7" s="1"/>
  <c r="E28" i="7" s="1"/>
  <c r="J28" i="7" s="1"/>
  <c r="E29" i="7" s="1"/>
  <c r="J29" i="7" s="1"/>
  <c r="E30" i="7" s="1"/>
  <c r="J30" i="7" s="1"/>
  <c r="E31" i="7" s="1"/>
  <c r="J31" i="7" s="1"/>
  <c r="E32" i="7" s="1"/>
  <c r="J32" i="7" s="1"/>
  <c r="E33" i="7" s="1"/>
  <c r="J33" i="7" s="1"/>
  <c r="E34" i="7" s="1"/>
  <c r="J34" i="7" s="1"/>
  <c r="E35" i="7" s="1"/>
  <c r="J35" i="7" s="1"/>
  <c r="E36" i="7" s="1"/>
  <c r="J36" i="7" s="1"/>
  <c r="E37" i="7" s="1"/>
  <c r="J37" i="7" s="1"/>
  <c r="E38" i="7" s="1"/>
  <c r="J38" i="7" s="1"/>
  <c r="E39" i="7" s="1"/>
  <c r="J39" i="7" s="1"/>
  <c r="E40" i="7" s="1"/>
  <c r="J40" i="7" s="1"/>
  <c r="E41" i="7" s="1"/>
  <c r="J41" i="7" s="1"/>
  <c r="E42" i="7" s="1"/>
  <c r="J42" i="7" s="1"/>
  <c r="E43" i="7" s="1"/>
  <c r="J43" i="7" s="1"/>
  <c r="E44" i="7" s="1"/>
  <c r="J44" i="7" s="1"/>
  <c r="E45" i="7" s="1"/>
  <c r="J45" i="7" s="1"/>
  <c r="E46" i="7" s="1"/>
  <c r="J46" i="7" s="1"/>
  <c r="E47" i="7" s="1"/>
  <c r="J47" i="7" s="1"/>
  <c r="E48" i="7" s="1"/>
  <c r="J48" i="7" s="1"/>
  <c r="E49" i="7" s="1"/>
  <c r="J49" i="7" s="1"/>
  <c r="E50" i="7" s="1"/>
  <c r="J50" i="7" s="1"/>
  <c r="E51" i="7" s="1"/>
  <c r="J51" i="7" s="1"/>
  <c r="E52" i="7" s="1"/>
  <c r="J52" i="7" s="1"/>
  <c r="E53" i="7" s="1"/>
  <c r="J53" i="7" s="1"/>
  <c r="E54" i="7" s="1"/>
  <c r="J54" i="7" s="1"/>
  <c r="E21" i="12"/>
  <c r="J21" i="12" s="1"/>
  <c r="E22" i="12" s="1"/>
  <c r="J22" i="12" s="1"/>
  <c r="E23" i="12" s="1"/>
  <c r="J23" i="12" s="1"/>
  <c r="E24" i="12" s="1"/>
  <c r="J24" i="12" s="1"/>
  <c r="E25" i="12" s="1"/>
  <c r="J25" i="12" s="1"/>
  <c r="E26" i="12" s="1"/>
  <c r="J26" i="12" s="1"/>
  <c r="E27" i="12" s="1"/>
  <c r="J27" i="12" s="1"/>
  <c r="E28" i="12" s="1"/>
  <c r="J28" i="12" s="1"/>
  <c r="E29" i="12" s="1"/>
  <c r="J29" i="12" s="1"/>
  <c r="E30" i="12" s="1"/>
  <c r="J30" i="12" s="1"/>
  <c r="E31" i="12" s="1"/>
  <c r="J31" i="12" s="1"/>
  <c r="E32" i="12" s="1"/>
  <c r="J32" i="12" s="1"/>
  <c r="E33" i="12" s="1"/>
  <c r="J33" i="12" s="1"/>
  <c r="E34" i="12" s="1"/>
  <c r="J34" i="12" s="1"/>
  <c r="E35" i="12" s="1"/>
  <c r="J35" i="12" s="1"/>
  <c r="E36" i="12" s="1"/>
  <c r="J36" i="12" s="1"/>
  <c r="E37" i="12" s="1"/>
  <c r="J37" i="12" s="1"/>
  <c r="E38" i="12" s="1"/>
  <c r="J38" i="12" s="1"/>
  <c r="E39" i="12" s="1"/>
  <c r="J39" i="12" s="1"/>
  <c r="E40" i="12" s="1"/>
  <c r="J40" i="12" s="1"/>
  <c r="E41" i="12" s="1"/>
  <c r="J41" i="12" s="1"/>
  <c r="E42" i="12" s="1"/>
  <c r="J42" i="12" s="1"/>
  <c r="E43" i="12" s="1"/>
  <c r="J43" i="12" s="1"/>
  <c r="E44" i="12" s="1"/>
  <c r="J44" i="12" s="1"/>
  <c r="E45" i="12" s="1"/>
  <c r="J45" i="12" s="1"/>
  <c r="E46" i="12" s="1"/>
  <c r="J46" i="12" s="1"/>
  <c r="E47" i="12" s="1"/>
  <c r="J47" i="12" s="1"/>
  <c r="E48" i="12" s="1"/>
  <c r="J48" i="12" s="1"/>
  <c r="E49" i="12" s="1"/>
  <c r="J49" i="12" s="1"/>
  <c r="E50" i="12" s="1"/>
  <c r="J50" i="12" s="1"/>
  <c r="E51" i="12" s="1"/>
  <c r="J51" i="12" s="1"/>
  <c r="E52" i="12" s="1"/>
  <c r="J52" i="12" s="1"/>
  <c r="E53" i="12" s="1"/>
  <c r="J53" i="12" s="1"/>
  <c r="E54" i="12" s="1"/>
  <c r="J54" i="12" s="1"/>
  <c r="E55" i="12" s="1"/>
  <c r="J55" i="12" s="1"/>
  <c r="E56" i="12" s="1"/>
  <c r="J56" i="12" s="1"/>
  <c r="C18" i="12"/>
  <c r="D18" i="12" s="1"/>
  <c r="E21" i="17"/>
  <c r="J21" i="17" s="1"/>
  <c r="E22" i="17" s="1"/>
  <c r="J22" i="17" s="1"/>
  <c r="E23" i="17" s="1"/>
  <c r="J23" i="17" s="1"/>
  <c r="E24" i="17" s="1"/>
  <c r="J24" i="17" s="1"/>
  <c r="E25" i="17" s="1"/>
  <c r="J25" i="17" s="1"/>
  <c r="E26" i="17" s="1"/>
  <c r="J26" i="17" s="1"/>
  <c r="E27" i="17" s="1"/>
  <c r="J27" i="17" s="1"/>
  <c r="E28" i="17" s="1"/>
  <c r="J28" i="17" s="1"/>
  <c r="E29" i="17" s="1"/>
  <c r="J29" i="17" s="1"/>
  <c r="E30" i="17" s="1"/>
  <c r="J30" i="17" s="1"/>
  <c r="E31" i="17" s="1"/>
  <c r="J31" i="17" s="1"/>
  <c r="E32" i="17" s="1"/>
  <c r="J32" i="17" s="1"/>
  <c r="C18" i="13"/>
  <c r="D18" i="13" s="1"/>
  <c r="E21" i="13"/>
  <c r="J21" i="13" s="1"/>
  <c r="E22" i="13" s="1"/>
  <c r="J22" i="13" s="1"/>
  <c r="E23" i="13" s="1"/>
  <c r="J23" i="13" s="1"/>
  <c r="E24" i="13" s="1"/>
  <c r="J24" i="13" s="1"/>
  <c r="E25" i="13" s="1"/>
  <c r="J25" i="13" s="1"/>
  <c r="E26" i="13" s="1"/>
  <c r="J26" i="13" s="1"/>
  <c r="E27" i="13" s="1"/>
  <c r="J27" i="13" s="1"/>
  <c r="E28" i="13" s="1"/>
  <c r="J28" i="13" s="1"/>
  <c r="E29" i="13" s="1"/>
  <c r="J29" i="13" s="1"/>
  <c r="E30" i="13" s="1"/>
  <c r="J30" i="13" s="1"/>
  <c r="E31" i="13" s="1"/>
  <c r="J31" i="13" s="1"/>
  <c r="E32" i="13" s="1"/>
  <c r="J32" i="13" s="1"/>
  <c r="C18" i="11"/>
  <c r="D18" i="11" s="1"/>
  <c r="E21" i="11"/>
  <c r="J21" i="11" s="1"/>
  <c r="E22" i="11" s="1"/>
  <c r="J22" i="11" s="1"/>
  <c r="E23" i="11" s="1"/>
  <c r="J23" i="11" s="1"/>
  <c r="E24" i="11" s="1"/>
  <c r="J24" i="11" s="1"/>
  <c r="E25" i="11" s="1"/>
  <c r="J25" i="11" s="1"/>
  <c r="E26" i="11" s="1"/>
  <c r="J26" i="11" s="1"/>
  <c r="E27" i="11" s="1"/>
  <c r="J27" i="11" s="1"/>
  <c r="E28" i="11" s="1"/>
  <c r="J28" i="11" s="1"/>
  <c r="E29" i="11" s="1"/>
  <c r="J29" i="11" s="1"/>
  <c r="E30" i="11" s="1"/>
  <c r="J30" i="11" s="1"/>
  <c r="E31" i="11" s="1"/>
  <c r="J31" i="11" s="1"/>
  <c r="E32" i="11" s="1"/>
  <c r="J32" i="11" s="1"/>
  <c r="E33" i="11" s="1"/>
  <c r="J33" i="11" s="1"/>
  <c r="E34" i="11" s="1"/>
  <c r="J34" i="11" s="1"/>
  <c r="E35" i="11" s="1"/>
  <c r="J35" i="11" s="1"/>
  <c r="E36" i="11" s="1"/>
  <c r="J36" i="11" s="1"/>
  <c r="E37" i="11" s="1"/>
  <c r="J37" i="11" s="1"/>
  <c r="E38" i="11" s="1"/>
  <c r="J38" i="11" s="1"/>
  <c r="E39" i="11" s="1"/>
  <c r="J39" i="11" s="1"/>
  <c r="E40" i="11" s="1"/>
  <c r="J40" i="11" s="1"/>
  <c r="E41" i="11" s="1"/>
  <c r="J41" i="11" s="1"/>
  <c r="E42" i="11" s="1"/>
  <c r="J42" i="11" s="1"/>
  <c r="E43" i="11" s="1"/>
  <c r="J43" i="11" s="1"/>
  <c r="E44" i="11" s="1"/>
  <c r="J44" i="11" s="1"/>
  <c r="E45" i="11" s="1"/>
  <c r="J45" i="11" s="1"/>
  <c r="E46" i="11" s="1"/>
  <c r="J46" i="11" s="1"/>
  <c r="E47" i="11" s="1"/>
  <c r="J47" i="11" s="1"/>
  <c r="E48" i="11" s="1"/>
  <c r="J48" i="11" s="1"/>
  <c r="E49" i="11" s="1"/>
  <c r="J49" i="11" s="1"/>
  <c r="E50" i="11" s="1"/>
  <c r="J50" i="11" s="1"/>
  <c r="E51" i="11" s="1"/>
  <c r="J51" i="11" s="1"/>
  <c r="E52" i="11" s="1"/>
  <c r="J52" i="11" s="1"/>
  <c r="E53" i="11" s="1"/>
  <c r="J53" i="11" s="1"/>
  <c r="E54" i="11" s="1"/>
  <c r="J54" i="11" s="1"/>
  <c r="E55" i="11" s="1"/>
  <c r="J55" i="11" s="1"/>
  <c r="E56" i="11" s="1"/>
  <c r="J56" i="11" s="1"/>
  <c r="E57" i="11" s="1"/>
  <c r="J57" i="11" s="1"/>
  <c r="E58" i="11" s="1"/>
  <c r="J58" i="11" s="1"/>
  <c r="E59" i="11" s="1"/>
  <c r="J59" i="11" s="1"/>
  <c r="E60" i="11" s="1"/>
  <c r="J60" i="11" s="1"/>
  <c r="E61" i="11" s="1"/>
  <c r="J61" i="11" s="1"/>
  <c r="E62" i="11" s="1"/>
  <c r="J62" i="11" s="1"/>
  <c r="E63" i="11" s="1"/>
  <c r="J63" i="11" s="1"/>
  <c r="E64" i="11" s="1"/>
  <c r="J64" i="11" s="1"/>
  <c r="E65" i="11" s="1"/>
  <c r="J65" i="11" s="1"/>
  <c r="E66" i="11" s="1"/>
  <c r="J66" i="11" s="1"/>
  <c r="E67" i="11" s="1"/>
  <c r="J67" i="11" s="1"/>
  <c r="E68" i="11" s="1"/>
  <c r="J68" i="11" s="1"/>
  <c r="F61" i="12"/>
  <c r="F63" i="12" s="1"/>
  <c r="C18" i="19"/>
  <c r="D18" i="19" s="1"/>
  <c r="E21" i="19"/>
  <c r="J21" i="19" s="1"/>
  <c r="E22" i="19" s="1"/>
  <c r="J22" i="19" s="1"/>
  <c r="E23" i="19" s="1"/>
  <c r="J23" i="19" s="1"/>
  <c r="E24" i="19" s="1"/>
  <c r="J24" i="19" s="1"/>
  <c r="E25" i="19" s="1"/>
  <c r="J25" i="19" s="1"/>
  <c r="E26" i="19" s="1"/>
  <c r="J26" i="19" s="1"/>
  <c r="E27" i="19" s="1"/>
  <c r="J27" i="19" s="1"/>
  <c r="E28" i="19" s="1"/>
  <c r="J28" i="19" s="1"/>
  <c r="E29" i="19" s="1"/>
  <c r="J29" i="19" s="1"/>
  <c r="E30" i="19" s="1"/>
  <c r="J30" i="19" s="1"/>
  <c r="E31" i="19" s="1"/>
  <c r="J31" i="19" s="1"/>
  <c r="E32" i="19" s="1"/>
  <c r="J32" i="19" s="1"/>
  <c r="E33" i="19" s="1"/>
  <c r="J33" i="19" s="1"/>
  <c r="E34" i="19" s="1"/>
  <c r="J34" i="19" s="1"/>
  <c r="E35" i="19" s="1"/>
  <c r="J35" i="19" s="1"/>
  <c r="E36" i="19" s="1"/>
  <c r="J36" i="19" s="1"/>
  <c r="E37" i="19" s="1"/>
  <c r="J37" i="19" s="1"/>
  <c r="E38" i="19" s="1"/>
  <c r="J38" i="19" s="1"/>
  <c r="E39" i="19" s="1"/>
  <c r="J39" i="19" s="1"/>
  <c r="E40" i="19" s="1"/>
  <c r="J40" i="19" s="1"/>
  <c r="E41" i="19" s="1"/>
  <c r="J41" i="19" s="1"/>
  <c r="E42" i="19" s="1"/>
  <c r="J42" i="19" s="1"/>
  <c r="E43" i="19" s="1"/>
  <c r="J43" i="19" s="1"/>
  <c r="E44" i="19" s="1"/>
  <c r="J44" i="19" s="1"/>
  <c r="E45" i="19" s="1"/>
  <c r="J45" i="19" s="1"/>
  <c r="E46" i="19" s="1"/>
  <c r="J46" i="19" s="1"/>
  <c r="E47" i="19" s="1"/>
  <c r="J47" i="19" s="1"/>
  <c r="E48" i="19" s="1"/>
  <c r="J48" i="19" s="1"/>
  <c r="E49" i="19" s="1"/>
  <c r="J49" i="19" s="1"/>
  <c r="E50" i="19" s="1"/>
  <c r="J50" i="19" s="1"/>
  <c r="E51" i="19" s="1"/>
  <c r="J51" i="19" s="1"/>
  <c r="E52" i="19" s="1"/>
  <c r="J52" i="19" s="1"/>
  <c r="E53" i="19" s="1"/>
  <c r="J53" i="19" s="1"/>
  <c r="E54" i="19" s="1"/>
  <c r="J54" i="19" s="1"/>
  <c r="E55" i="19" s="1"/>
  <c r="J55" i="19" s="1"/>
  <c r="E56" i="19" s="1"/>
  <c r="J56" i="19" s="1"/>
  <c r="C13" i="3"/>
  <c r="C15" i="3" s="1"/>
  <c r="I19" i="3"/>
  <c r="L19" i="3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F55" i="3"/>
  <c r="F57" i="3" s="1"/>
  <c r="G55" i="3"/>
  <c r="G57" i="3" s="1"/>
  <c r="H55" i="3"/>
  <c r="H57" i="3" s="1"/>
  <c r="C14" i="2"/>
  <c r="C16" i="2" s="1"/>
  <c r="E21" i="2" s="1"/>
  <c r="L21" i="2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F57" i="2"/>
  <c r="F59" i="2" s="1"/>
  <c r="G57" i="2"/>
  <c r="G59" i="2" s="1"/>
  <c r="H57" i="2"/>
  <c r="H59" i="2" s="1"/>
  <c r="K57" i="2"/>
  <c r="K59" i="2" s="1"/>
  <c r="J66" i="10" l="1"/>
  <c r="E67" i="10" s="1"/>
  <c r="J67" i="10" s="1"/>
  <c r="E68" i="10" s="1"/>
  <c r="J68" i="10" s="1"/>
  <c r="F61" i="2"/>
  <c r="K32" i="22"/>
  <c r="E33" i="22" s="1"/>
  <c r="J38" i="24"/>
  <c r="E39" i="24" s="1"/>
  <c r="F59" i="3"/>
  <c r="F61" i="3" s="1"/>
  <c r="C18" i="2"/>
  <c r="D18" i="2" s="1"/>
  <c r="J21" i="2"/>
  <c r="E22" i="2" s="1"/>
  <c r="J22" i="2" s="1"/>
  <c r="E23" i="2" s="1"/>
  <c r="J23" i="2" s="1"/>
  <c r="E24" i="2" s="1"/>
  <c r="J24" i="2" s="1"/>
  <c r="E25" i="2" s="1"/>
  <c r="J25" i="2" s="1"/>
  <c r="E26" i="2" s="1"/>
  <c r="J26" i="2" s="1"/>
  <c r="E27" i="2" s="1"/>
  <c r="J27" i="2" s="1"/>
  <c r="E28" i="2" s="1"/>
  <c r="J28" i="2" s="1"/>
  <c r="E29" i="2" s="1"/>
  <c r="J29" i="2" s="1"/>
  <c r="E30" i="2" s="1"/>
  <c r="J30" i="2" s="1"/>
  <c r="E31" i="2" s="1"/>
  <c r="J31" i="2" s="1"/>
  <c r="E32" i="2" s="1"/>
  <c r="J32" i="2" s="1"/>
  <c r="E33" i="2" s="1"/>
  <c r="J33" i="2" s="1"/>
  <c r="E34" i="2" s="1"/>
  <c r="J34" i="2" s="1"/>
  <c r="E35" i="2" s="1"/>
  <c r="J35" i="2" s="1"/>
  <c r="E36" i="2" s="1"/>
  <c r="J36" i="2" s="1"/>
  <c r="E37" i="2" s="1"/>
  <c r="J37" i="2" s="1"/>
  <c r="E38" i="2" s="1"/>
  <c r="J38" i="2" s="1"/>
  <c r="E39" i="2" s="1"/>
  <c r="J39" i="2" s="1"/>
  <c r="E40" i="2" s="1"/>
  <c r="J40" i="2" s="1"/>
  <c r="E41" i="2" s="1"/>
  <c r="J41" i="2" s="1"/>
  <c r="E42" i="2" s="1"/>
  <c r="J42" i="2" s="1"/>
  <c r="E43" i="2" s="1"/>
  <c r="J43" i="2" s="1"/>
  <c r="E44" i="2" s="1"/>
  <c r="J44" i="2" s="1"/>
  <c r="E45" i="2" s="1"/>
  <c r="J45" i="2" s="1"/>
  <c r="E46" i="2" s="1"/>
  <c r="J46" i="2" s="1"/>
  <c r="E47" i="2" s="1"/>
  <c r="J47" i="2" s="1"/>
  <c r="E48" i="2" s="1"/>
  <c r="J48" i="2" s="1"/>
  <c r="E49" i="2" s="1"/>
  <c r="J49" i="2" s="1"/>
  <c r="E50" i="2" s="1"/>
  <c r="J50" i="2" s="1"/>
  <c r="E51" i="2" s="1"/>
  <c r="J51" i="2" s="1"/>
  <c r="E52" i="2" s="1"/>
  <c r="J52" i="2" s="1"/>
  <c r="E53" i="2" s="1"/>
  <c r="J53" i="2" s="1"/>
  <c r="E54" i="2" s="1"/>
  <c r="J54" i="2" s="1"/>
  <c r="E55" i="2" s="1"/>
  <c r="J55" i="2" s="1"/>
  <c r="E56" i="2" s="1"/>
  <c r="J56" i="2" s="1"/>
  <c r="E19" i="3"/>
  <c r="J19" i="3" s="1"/>
  <c r="E20" i="3" s="1"/>
  <c r="J20" i="3" s="1"/>
  <c r="E21" i="3" s="1"/>
  <c r="J21" i="3" s="1"/>
  <c r="E22" i="3" s="1"/>
  <c r="J22" i="3" s="1"/>
  <c r="E23" i="3" s="1"/>
  <c r="J23" i="3" s="1"/>
  <c r="E24" i="3" s="1"/>
  <c r="J24" i="3" s="1"/>
  <c r="E25" i="3" s="1"/>
  <c r="J25" i="3" s="1"/>
  <c r="E26" i="3" s="1"/>
  <c r="J26" i="3" s="1"/>
  <c r="E27" i="3" s="1"/>
  <c r="J27" i="3" s="1"/>
  <c r="E28" i="3" s="1"/>
  <c r="J28" i="3" s="1"/>
  <c r="E29" i="3" s="1"/>
  <c r="J29" i="3" s="1"/>
  <c r="E30" i="3" s="1"/>
  <c r="J30" i="3" s="1"/>
  <c r="E31" i="3" s="1"/>
  <c r="J31" i="3" s="1"/>
  <c r="E32" i="3" s="1"/>
  <c r="J32" i="3" s="1"/>
  <c r="E33" i="3" s="1"/>
  <c r="J33" i="3" s="1"/>
  <c r="E34" i="3" s="1"/>
  <c r="J34" i="3" s="1"/>
  <c r="E35" i="3" s="1"/>
  <c r="J35" i="3" s="1"/>
  <c r="E36" i="3" s="1"/>
  <c r="J36" i="3" s="1"/>
  <c r="E37" i="3" s="1"/>
  <c r="J37" i="3" s="1"/>
  <c r="E38" i="3" s="1"/>
  <c r="J38" i="3" s="1"/>
  <c r="E39" i="3" s="1"/>
  <c r="J39" i="3" s="1"/>
  <c r="E40" i="3" s="1"/>
  <c r="J40" i="3" s="1"/>
  <c r="E41" i="3" s="1"/>
  <c r="J41" i="3" s="1"/>
  <c r="E42" i="3" s="1"/>
  <c r="J42" i="3" s="1"/>
  <c r="E43" i="3" s="1"/>
  <c r="J43" i="3" s="1"/>
  <c r="E44" i="3" s="1"/>
  <c r="J44" i="3" s="1"/>
  <c r="E45" i="3" s="1"/>
  <c r="J45" i="3" s="1"/>
  <c r="E46" i="3" s="1"/>
  <c r="J46" i="3" s="1"/>
  <c r="E47" i="3" s="1"/>
  <c r="J47" i="3" s="1"/>
  <c r="E48" i="3" s="1"/>
  <c r="J48" i="3" s="1"/>
  <c r="E49" i="3" s="1"/>
  <c r="J49" i="3" s="1"/>
  <c r="E50" i="3" s="1"/>
  <c r="J50" i="3" s="1"/>
  <c r="E51" i="3" s="1"/>
  <c r="J51" i="3" s="1"/>
  <c r="E52" i="3" s="1"/>
  <c r="J52" i="3" s="1"/>
  <c r="E53" i="3" s="1"/>
  <c r="J53" i="3" s="1"/>
  <c r="E54" i="3" s="1"/>
  <c r="J54" i="3" s="1"/>
  <c r="D16" i="3"/>
  <c r="K33" i="22" l="1"/>
  <c r="E34" i="22" s="1"/>
  <c r="J39" i="24"/>
  <c r="E40" i="24" s="1"/>
  <c r="K34" i="22" l="1"/>
  <c r="E35" i="22" s="1"/>
  <c r="J40" i="24"/>
  <c r="E41" i="24" s="1"/>
  <c r="K35" i="22" l="1"/>
  <c r="E36" i="22" s="1"/>
  <c r="J41" i="24"/>
  <c r="E42" i="24" s="1"/>
  <c r="K36" i="22" l="1"/>
  <c r="E37" i="22" s="1"/>
  <c r="J42" i="24"/>
  <c r="E43" i="24" s="1"/>
  <c r="K37" i="22" l="1"/>
  <c r="E38" i="22" s="1"/>
  <c r="J43" i="24"/>
  <c r="E44" i="24" s="1"/>
  <c r="K38" i="22" l="1"/>
  <c r="E39" i="22" s="1"/>
  <c r="J44" i="24"/>
  <c r="E45" i="24" s="1"/>
  <c r="K39" i="22" l="1"/>
  <c r="E40" i="22" s="1"/>
  <c r="J45" i="24"/>
  <c r="E46" i="24" s="1"/>
  <c r="K40" i="22" l="1"/>
  <c r="E41" i="22" s="1"/>
  <c r="J46" i="24"/>
  <c r="E47" i="24" s="1"/>
  <c r="K41" i="22" l="1"/>
  <c r="E42" i="22" s="1"/>
  <c r="J47" i="24"/>
  <c r="E48" i="24" s="1"/>
  <c r="K42" i="22" l="1"/>
  <c r="E43" i="22" s="1"/>
  <c r="J48" i="24"/>
  <c r="E49" i="24" s="1"/>
  <c r="K43" i="22" l="1"/>
  <c r="E44" i="22" s="1"/>
  <c r="J49" i="24"/>
  <c r="E50" i="24" s="1"/>
  <c r="K44" i="22" l="1"/>
  <c r="E45" i="22" s="1"/>
  <c r="J50" i="24"/>
  <c r="E51" i="24" s="1"/>
  <c r="K45" i="22" l="1"/>
  <c r="E46" i="22" s="1"/>
  <c r="J51" i="24"/>
  <c r="E52" i="24" s="1"/>
  <c r="K46" i="22" l="1"/>
  <c r="E47" i="22" s="1"/>
  <c r="J52" i="24"/>
  <c r="E53" i="24" s="1"/>
  <c r="K47" i="22" l="1"/>
  <c r="E48" i="22" s="1"/>
  <c r="J53" i="24"/>
  <c r="E54" i="24" s="1"/>
  <c r="K48" i="22" l="1"/>
  <c r="E49" i="22" s="1"/>
  <c r="J54" i="24"/>
  <c r="E55" i="24" s="1"/>
  <c r="K49" i="22" l="1"/>
  <c r="E50" i="22" s="1"/>
  <c r="J55" i="24"/>
  <c r="E56" i="24" s="1"/>
  <c r="K50" i="22" l="1"/>
  <c r="E51" i="22" s="1"/>
  <c r="J56" i="24"/>
  <c r="E57" i="24" s="1"/>
  <c r="K51" i="22" l="1"/>
  <c r="E52" i="22" s="1"/>
  <c r="J57" i="24"/>
  <c r="E58" i="24" s="1"/>
  <c r="K52" i="22" l="1"/>
  <c r="E53" i="22" s="1"/>
  <c r="J58" i="24"/>
  <c r="E59" i="24" s="1"/>
  <c r="K53" i="22" l="1"/>
  <c r="E54" i="22" s="1"/>
  <c r="J59" i="24"/>
  <c r="E60" i="24" s="1"/>
  <c r="K54" i="22" l="1"/>
  <c r="E55" i="22" s="1"/>
  <c r="J60" i="24"/>
  <c r="E61" i="24" s="1"/>
  <c r="K55" i="22" l="1"/>
  <c r="E56" i="22" s="1"/>
  <c r="J61" i="24"/>
  <c r="E62" i="24" s="1"/>
  <c r="K56" i="22" l="1"/>
  <c r="E57" i="22" s="1"/>
  <c r="J62" i="24"/>
  <c r="E63" i="24" s="1"/>
  <c r="K57" i="22" l="1"/>
  <c r="E58" i="22" s="1"/>
  <c r="J63" i="24"/>
  <c r="E64" i="24" s="1"/>
  <c r="K58" i="22" l="1"/>
  <c r="E59" i="22" s="1"/>
  <c r="J64" i="24"/>
  <c r="E65" i="24" s="1"/>
  <c r="K59" i="22" l="1"/>
  <c r="E60" i="22" s="1"/>
  <c r="J65" i="24"/>
  <c r="E66" i="24" s="1"/>
  <c r="K60" i="22" l="1"/>
  <c r="E61" i="22" s="1"/>
  <c r="J66" i="24"/>
  <c r="E67" i="24" s="1"/>
  <c r="K61" i="22" l="1"/>
  <c r="E62" i="22" s="1"/>
  <c r="J67" i="24"/>
  <c r="E68" i="24" s="1"/>
  <c r="J68" i="24" s="1"/>
  <c r="K62" i="22" l="1"/>
  <c r="E63" i="22" s="1"/>
  <c r="K63" i="22" l="1"/>
  <c r="E64" i="22" s="1"/>
  <c r="K64" i="22" l="1"/>
  <c r="E65" i="22" s="1"/>
  <c r="K65" i="22" l="1"/>
  <c r="E66" i="22" s="1"/>
  <c r="K66" i="22" l="1"/>
  <c r="E67" i="22" s="1"/>
  <c r="K67" i="22" l="1"/>
  <c r="E68" i="22" s="1"/>
  <c r="K68" i="22" l="1"/>
  <c r="E69" i="22" s="1"/>
  <c r="K69" i="22" s="1"/>
  <c r="E70" i="22" s="1"/>
  <c r="K70" i="22" s="1"/>
  <c r="E71" i="22" s="1"/>
  <c r="K71" i="22" s="1"/>
  <c r="E72" i="22" s="1"/>
  <c r="K72" i="22" s="1"/>
  <c r="E73" i="22" s="1"/>
  <c r="K73" i="22" s="1"/>
  <c r="E74" i="22" s="1"/>
  <c r="K74" i="22" s="1"/>
  <c r="E75" i="22" s="1"/>
  <c r="K75" i="22" s="1"/>
  <c r="E76" i="22" s="1"/>
  <c r="K76" i="22" s="1"/>
  <c r="E77" i="22" s="1"/>
  <c r="K77" i="22" s="1"/>
  <c r="E78" i="22" s="1"/>
  <c r="K78" i="22" s="1"/>
  <c r="E79" i="22" s="1"/>
  <c r="K79" i="22" s="1"/>
  <c r="E80" i="22" s="1"/>
  <c r="K80" i="22" s="1"/>
  <c r="E81" i="22" s="1"/>
  <c r="K81" i="22" s="1"/>
  <c r="E82" i="22" s="1"/>
  <c r="K82" i="22" s="1"/>
  <c r="E83" i="22" s="1"/>
  <c r="K83" i="22" s="1"/>
  <c r="E84" i="22" s="1"/>
  <c r="K84" i="22" s="1"/>
  <c r="E85" i="22" s="1"/>
  <c r="K85" i="22" s="1"/>
  <c r="E86" i="22" s="1"/>
  <c r="K86" i="22" s="1"/>
  <c r="E87" i="22" s="1"/>
  <c r="K87" i="22" s="1"/>
  <c r="E88" i="22" s="1"/>
  <c r="K88" i="22" s="1"/>
  <c r="E89" i="22" s="1"/>
  <c r="K89" i="22" s="1"/>
  <c r="E90" i="22" s="1"/>
  <c r="K90" i="22" s="1"/>
  <c r="E91" i="22" s="1"/>
  <c r="K91" i="22" s="1"/>
  <c r="E92" i="22" s="1"/>
  <c r="K92" i="22" s="1"/>
  <c r="E93" i="22" s="1"/>
  <c r="K93" i="22" s="1"/>
  <c r="E94" i="22" s="1"/>
  <c r="K94" i="22" s="1"/>
  <c r="E95" i="22" s="1"/>
  <c r="K95" i="22" s="1"/>
  <c r="E96" i="22" s="1"/>
  <c r="K96" i="22" s="1"/>
  <c r="E97" i="22" s="1"/>
  <c r="K97" i="22" s="1"/>
  <c r="E98" i="22" s="1"/>
  <c r="K98" i="22" s="1"/>
  <c r="E99" i="22" s="1"/>
  <c r="K99" i="22" s="1"/>
  <c r="E100" i="22" s="1"/>
  <c r="K100" i="22" s="1"/>
  <c r="E101" i="22" s="1"/>
  <c r="K101" i="22" s="1"/>
  <c r="E102" i="22" s="1"/>
  <c r="K102" i="22" s="1"/>
  <c r="E103" i="22" s="1"/>
  <c r="K103" i="22" s="1"/>
  <c r="E104" i="22" s="1"/>
  <c r="K104" i="22" s="1"/>
  <c r="E105" i="22" s="1"/>
  <c r="K105" i="22" s="1"/>
  <c r="E106" i="22" s="1"/>
  <c r="K106" i="22" s="1"/>
  <c r="E107" i="22" s="1"/>
  <c r="K107" i="22" s="1"/>
  <c r="E108" i="22" s="1"/>
  <c r="K108" i="22" s="1"/>
  <c r="E109" i="22" s="1"/>
  <c r="K109" i="22" s="1"/>
  <c r="E110" i="22" s="1"/>
  <c r="K110" i="22" s="1"/>
  <c r="E111" i="22" s="1"/>
  <c r="K111" i="22" s="1"/>
  <c r="E112" i="22" s="1"/>
  <c r="K112" i="22" s="1"/>
  <c r="E113" i="22" s="1"/>
  <c r="K113" i="22" s="1"/>
  <c r="E114" i="22" s="1"/>
  <c r="K114" i="22" s="1"/>
  <c r="E115" i="22" s="1"/>
  <c r="K115" i="22" s="1"/>
  <c r="E116" i="22" s="1"/>
  <c r="K116" i="22" s="1"/>
  <c r="E117" i="22" s="1"/>
  <c r="K117" i="22" s="1"/>
  <c r="E118" i="22" s="1"/>
  <c r="K118" i="22" s="1"/>
  <c r="E119" i="22" s="1"/>
  <c r="K119" i="22" s="1"/>
  <c r="E120" i="22" s="1"/>
  <c r="K120" i="22" s="1"/>
  <c r="E121" i="22" s="1"/>
  <c r="K121" i="22" s="1"/>
  <c r="E122" i="22" s="1"/>
  <c r="K122" i="22" s="1"/>
  <c r="E123" i="22" s="1"/>
  <c r="K123" i="22" s="1"/>
  <c r="E124" i="22" s="1"/>
  <c r="K124" i="22" s="1"/>
  <c r="E125" i="22" s="1"/>
  <c r="K125" i="22" s="1"/>
  <c r="E126" i="22" s="1"/>
  <c r="K126" i="22" s="1"/>
  <c r="E127" i="22" s="1"/>
  <c r="K127" i="22" s="1"/>
  <c r="E128" i="22" s="1"/>
  <c r="K128" i="22" s="1"/>
  <c r="E129" i="22" s="1"/>
  <c r="K129" i="22" s="1"/>
  <c r="E130" i="22" s="1"/>
  <c r="K130" i="22" s="1"/>
  <c r="E131" i="22" s="1"/>
  <c r="K131" i="22" s="1"/>
  <c r="E132" i="22" s="1"/>
  <c r="K132" i="22" s="1"/>
  <c r="E133" i="22" s="1"/>
  <c r="K133" i="22" s="1"/>
  <c r="E134" i="22" s="1"/>
  <c r="K134" i="22" s="1"/>
  <c r="E135" i="22" s="1"/>
  <c r="K135" i="22" s="1"/>
  <c r="E136" i="22" s="1"/>
  <c r="K136" i="22" s="1"/>
  <c r="E137" i="22" s="1"/>
  <c r="K137" i="22" s="1"/>
  <c r="E138" i="22" s="1"/>
  <c r="K138" i="22" s="1"/>
  <c r="E139" i="22" s="1"/>
  <c r="K139" i="22" s="1"/>
  <c r="E140" i="22" s="1"/>
  <c r="K140" i="22" s="1"/>
  <c r="E141" i="22" s="1"/>
  <c r="K141" i="22" s="1"/>
  <c r="E142" i="22" s="1"/>
  <c r="K142" i="22" s="1"/>
  <c r="E143" i="22" s="1"/>
  <c r="K143" i="22" s="1"/>
  <c r="E144" i="22" s="1"/>
  <c r="K144" i="22" s="1"/>
  <c r="E145" i="22" s="1"/>
  <c r="K145" i="22" s="1"/>
  <c r="E146" i="22" s="1"/>
  <c r="K146" i="22" s="1"/>
  <c r="E147" i="22" s="1"/>
  <c r="K147" i="22" s="1"/>
  <c r="E148" i="22" s="1"/>
  <c r="K148" i="22" s="1"/>
  <c r="E149" i="22" s="1"/>
  <c r="K149" i="22" s="1"/>
  <c r="E150" i="22" s="1"/>
  <c r="K150" i="22" s="1"/>
  <c r="E151" i="22" s="1"/>
  <c r="K151" i="22" s="1"/>
  <c r="E152" i="22" s="1"/>
  <c r="K152" i="22" s="1"/>
  <c r="E153" i="22" s="1"/>
  <c r="K153" i="22" s="1"/>
  <c r="E154" i="22" s="1"/>
  <c r="K154" i="22" s="1"/>
  <c r="E155" i="22" s="1"/>
  <c r="K155" i="22" s="1"/>
  <c r="E156" i="22" s="1"/>
  <c r="K156" i="22" s="1"/>
  <c r="E157" i="22" s="1"/>
  <c r="K157" i="22" s="1"/>
  <c r="E158" i="22" s="1"/>
  <c r="K158" i="22" s="1"/>
  <c r="E159" i="22" s="1"/>
  <c r="K159" i="22" s="1"/>
  <c r="E160" i="22" s="1"/>
  <c r="K160" i="22" s="1"/>
  <c r="E161" i="22" s="1"/>
  <c r="K161" i="22" s="1"/>
  <c r="E162" i="22" s="1"/>
  <c r="K162" i="22" s="1"/>
  <c r="E163" i="22" s="1"/>
  <c r="K163" i="22" s="1"/>
  <c r="E164" i="22" s="1"/>
  <c r="K164" i="22" s="1"/>
  <c r="E165" i="22" s="1"/>
  <c r="K165" i="22" s="1"/>
  <c r="E166" i="22" s="1"/>
  <c r="K166" i="22" s="1"/>
  <c r="E167" i="22" s="1"/>
  <c r="K167" i="22" s="1"/>
  <c r="E168" i="22" s="1"/>
  <c r="K168" i="22" s="1"/>
  <c r="E169" i="22" s="1"/>
  <c r="K169" i="22" s="1"/>
  <c r="E170" i="22" s="1"/>
  <c r="K170" i="22" s="1"/>
  <c r="E171" i="22" s="1"/>
  <c r="K171" i="22" s="1"/>
  <c r="E172" i="22" s="1"/>
  <c r="K172" i="22" s="1"/>
  <c r="E173" i="22" s="1"/>
  <c r="K173" i="22" s="1"/>
  <c r="E174" i="22" s="1"/>
  <c r="K174" i="22" s="1"/>
  <c r="E175" i="22" s="1"/>
  <c r="K175" i="22" s="1"/>
  <c r="E176" i="22" s="1"/>
  <c r="K176" i="22" s="1"/>
  <c r="E177" i="22" s="1"/>
  <c r="K177" i="22" s="1"/>
  <c r="E178" i="22" s="1"/>
  <c r="K178" i="22" s="1"/>
  <c r="E179" i="22" s="1"/>
  <c r="K179" i="22" s="1"/>
  <c r="E180" i="22" s="1"/>
  <c r="K180" i="22" s="1"/>
  <c r="E181" i="22" s="1"/>
  <c r="K181" i="22" s="1"/>
  <c r="E182" i="22" s="1"/>
  <c r="K182" i="22" s="1"/>
  <c r="E183" i="22" s="1"/>
  <c r="K183" i="22" s="1"/>
  <c r="E184" i="22" s="1"/>
  <c r="K184" i="22" s="1"/>
  <c r="E185" i="22" s="1"/>
  <c r="K185" i="22" s="1"/>
  <c r="E186" i="22" s="1"/>
  <c r="K186" i="22" s="1"/>
  <c r="E187" i="22" s="1"/>
  <c r="K187" i="22" s="1"/>
  <c r="E188" i="22" s="1"/>
  <c r="K188" i="22" s="1"/>
  <c r="E189" i="22" s="1"/>
  <c r="K189" i="22" s="1"/>
  <c r="E190" i="22" s="1"/>
  <c r="K190" i="22" s="1"/>
  <c r="E191" i="22" s="1"/>
  <c r="K191" i="22" s="1"/>
  <c r="E192" i="22" s="1"/>
  <c r="K192" i="22" s="1"/>
  <c r="E193" i="22" s="1"/>
  <c r="K193" i="22" s="1"/>
  <c r="E194" i="22" s="1"/>
  <c r="K194" i="22" s="1"/>
  <c r="E195" i="22" s="1"/>
  <c r="K195" i="22" s="1"/>
  <c r="E196" i="22" s="1"/>
  <c r="K196" i="22" s="1"/>
  <c r="E197" i="22" s="1"/>
  <c r="K197" i="22" l="1"/>
  <c r="E198" i="22" l="1"/>
  <c r="K198" i="22" s="1"/>
</calcChain>
</file>

<file path=xl/sharedStrings.xml><?xml version="1.0" encoding="utf-8"?>
<sst xmlns="http://schemas.openxmlformats.org/spreadsheetml/2006/main" count="11574" uniqueCount="2206">
  <si>
    <t>TOTAL BALANCE UBS:</t>
  </si>
  <si>
    <t>BALANCE:</t>
  </si>
  <si>
    <t>PAID: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</si>
  <si>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</si>
  <si>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</si>
  <si>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</si>
  <si>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</si>
  <si>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</si>
  <si>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</si>
  <si>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</si>
  <si>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</si>
  <si>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</si>
  <si>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</si>
  <si>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</si>
  <si>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</si>
  <si>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Cumulative interest</t>
  </si>
  <si>
    <t>Other charges</t>
  </si>
  <si>
    <t>Closing Balance</t>
  </si>
  <si>
    <t>Total Payment</t>
  </si>
  <si>
    <t>Interest Paid</t>
  </si>
  <si>
    <t>Service charge</t>
  </si>
  <si>
    <t>Principal Paid</t>
  </si>
  <si>
    <t>Opening Balance</t>
  </si>
  <si>
    <t>Payment Date</t>
  </si>
  <si>
    <t>Month</t>
  </si>
  <si>
    <t>Period</t>
  </si>
  <si>
    <t>Year</t>
  </si>
  <si>
    <t>INST. PER MTH:</t>
  </si>
  <si>
    <t xml:space="preserve">Other charges
(RM10x 36mth): </t>
  </si>
  <si>
    <t>Total Loan Amt:</t>
  </si>
  <si>
    <t>(3%)</t>
  </si>
  <si>
    <t xml:space="preserve">Total Interest: </t>
  </si>
  <si>
    <t>(Kbb)</t>
  </si>
  <si>
    <t>Service Chg:</t>
  </si>
  <si>
    <t>(Rasyid)</t>
  </si>
  <si>
    <t xml:space="preserve">Loan Amount: </t>
  </si>
  <si>
    <t>Tenor - 36 months</t>
  </si>
  <si>
    <t>Summary:</t>
  </si>
  <si>
    <t>Loan Date:  18 November 2020</t>
  </si>
  <si>
    <t>Abd. Aziz Azmirul Bin Jaferry / IC NO: 920327-13-5137</t>
  </si>
  <si>
    <t>Loan Repayment Schedule</t>
  </si>
  <si>
    <t>Rounding figure:</t>
  </si>
  <si>
    <t>Total:</t>
  </si>
  <si>
    <t>MONTHLY INST.</t>
  </si>
  <si>
    <t>Loan Date:  03 May 2021</t>
  </si>
  <si>
    <t>Adiona Vee Anak Adin / IC NO: 990509-13-5422</t>
  </si>
  <si>
    <t>Loan Date:  10 November 2020</t>
  </si>
  <si>
    <t>(3.1%)</t>
  </si>
  <si>
    <t>Loan Date:  17 November 2020</t>
  </si>
  <si>
    <t>(5%)</t>
  </si>
  <si>
    <t>Loan Date:  24 November 2020</t>
  </si>
  <si>
    <t>Ahmad Muqris Bin Kasdi / IC NO: 871210-13-6007</t>
  </si>
  <si>
    <t>Loan Date:  24 December 2020</t>
  </si>
  <si>
    <t>(3.5%)</t>
  </si>
  <si>
    <t>Loan Date: 02 July 2021</t>
  </si>
  <si>
    <t>Akmal Khairulnizar Julia / IC NO: 010121-13-0231</t>
  </si>
  <si>
    <t xml:space="preserve">Interest </t>
  </si>
  <si>
    <t xml:space="preserve">Principal </t>
  </si>
  <si>
    <t>LOAN PYMT PER MTH:</t>
  </si>
  <si>
    <t xml:space="preserve">Other charges
(RM10x 48mth): </t>
  </si>
  <si>
    <t>Tenor - 48 months</t>
  </si>
  <si>
    <t>Loan Date: 08 March 2020</t>
  </si>
  <si>
    <t xml:space="preserve">Other charges
(RM8x 48mth): </t>
  </si>
  <si>
    <t>Loan Date:  04 January 2021</t>
  </si>
  <si>
    <t>Alphonsus Anak Angnga / IC NO: 900929-13-6059</t>
  </si>
  <si>
    <t>Service Charge</t>
  </si>
  <si>
    <t>Other charges
RM10x48 mths:</t>
  </si>
  <si>
    <t>Total Loan Amt</t>
  </si>
  <si>
    <t>(3.2%)</t>
  </si>
  <si>
    <t>Total Interest:</t>
  </si>
  <si>
    <t>(kbb)</t>
  </si>
  <si>
    <t>Service Charges:</t>
  </si>
  <si>
    <t>(Matezahudin)</t>
  </si>
  <si>
    <t>Loan Date: 10 May 2021</t>
  </si>
  <si>
    <t>Alrazzaaqu Bin Mohamad / IC: 790930-13-5841</t>
  </si>
  <si>
    <t>(4%)</t>
  </si>
  <si>
    <t>(Desmond)</t>
  </si>
  <si>
    <t>Loan Date:  01 December 2020</t>
  </si>
  <si>
    <t>Amsler Anak Mady / IC NO: 891214-13-5931</t>
  </si>
  <si>
    <t xml:space="preserve">Other charges
(RM10x 12mth): </t>
  </si>
  <si>
    <t>Tenor - 12 months</t>
  </si>
  <si>
    <t>Loan Date:  13 April 2021</t>
  </si>
  <si>
    <t>Andy Daglish Anak Satar / IC NO: 930603-13-6363</t>
  </si>
  <si>
    <t xml:space="preserve">Service charges
(RM10x 48mth): </t>
  </si>
  <si>
    <t>Loan Date:  06 June 2021</t>
  </si>
  <si>
    <t>Arthur Anak Popie / IC NO: 860527-52-5939</t>
  </si>
  <si>
    <t>Loan Date:  15 September 2020</t>
  </si>
  <si>
    <t>Customer Name: Awang Shahbudin Bin Awang Ibrahim</t>
  </si>
  <si>
    <t>-</t>
  </si>
  <si>
    <t>Loan Date:  26 Sept 2020</t>
  </si>
  <si>
    <t>(Comm to Cliford)</t>
  </si>
  <si>
    <t>Loan Date:  07 November 2020</t>
  </si>
  <si>
    <t>Customer Name: Azizur Rahim B. Mohd Bukri / IC NO: 981014-13-5477</t>
  </si>
  <si>
    <t>Tenor - 24 months</t>
  </si>
  <si>
    <t>Azizur Rahim B. Mohd Bukri / IC NO: 981014-13-5477</t>
  </si>
  <si>
    <t>Loan Date:  16 November 2020</t>
  </si>
  <si>
    <t>Azwan Bin Rosli / IC NO: 970409-13-6649</t>
  </si>
  <si>
    <t>Tenor - 36 months ( 3 yrs)</t>
  </si>
  <si>
    <t>Loan Date:  09 March 2021</t>
  </si>
  <si>
    <t>Bryan Aldridge Anak Samuel / IC NO: 891019-13-5987</t>
  </si>
  <si>
    <t>Azuan Bin Zazul / IC NO: 931227-13-5563</t>
  </si>
  <si>
    <t>(Mohd Asril)</t>
  </si>
  <si>
    <t>Loan Date:  02 August 2021</t>
  </si>
  <si>
    <t>Rounding adj:</t>
  </si>
  <si>
    <t>Abdul Aziz Bin Amran / IC NO: 810101-13-5751</t>
  </si>
  <si>
    <t>(Muhd Ali Najibullah)</t>
  </si>
  <si>
    <t>Loan Date:  04 August 2021</t>
  </si>
  <si>
    <t>Amit Bin Amat / IC NO: 921201-13-5515</t>
  </si>
  <si>
    <t>Loan Date: 06 September 2021</t>
  </si>
  <si>
    <t>Abang Sabri Bin Abang Othman / IC NO: 740504-13-5229</t>
  </si>
  <si>
    <t>Loan Date: 29 September 2021</t>
  </si>
  <si>
    <t>Azura Zuraini Binti Suhaili / IC NO: 840720-13-5272</t>
  </si>
  <si>
    <t>Loan Date: 14 October 2021</t>
  </si>
  <si>
    <t>(2.5%)</t>
  </si>
  <si>
    <t>Abdul Rahman Bin Abdul Talib / IC NO: 871106-52-6531</t>
  </si>
  <si>
    <t>Ahamad Bin Mohamad Musa / IC NO: 941028-13-5295</t>
  </si>
  <si>
    <t>Loan Date:  19 October 2021</t>
  </si>
  <si>
    <t xml:space="preserve">Other charges
(RM12x 36mth): </t>
  </si>
  <si>
    <t>Addrain Anak Freddie / IC NO: 931001-13-5579</t>
  </si>
  <si>
    <t>Bryan Elbine Anak Nicholas / IC NO: 930724-13-5527</t>
  </si>
  <si>
    <t>Loan Date:  15 November 2021</t>
  </si>
  <si>
    <t>(Mark Easton)</t>
  </si>
  <si>
    <t>Abdul Wahid Bin Pauzi / IC NO: 651127-13-5535</t>
  </si>
  <si>
    <t>Loan Date: 16 November 2021</t>
  </si>
  <si>
    <t>Tenor - 18 months</t>
  </si>
  <si>
    <t xml:space="preserve">Other charges
(RM11x 18mth): </t>
  </si>
  <si>
    <t>(Received -  under Desmond Charlie account)</t>
  </si>
  <si>
    <t>Aminul Ashraf Bin Ibrahim / IC NO: 980228-13-5427</t>
  </si>
  <si>
    <t>(5.5%)</t>
  </si>
  <si>
    <t xml:space="preserve">Other charges
(RM12x 12mth): </t>
  </si>
  <si>
    <t>Loan Date: 01 December 2021</t>
  </si>
  <si>
    <t>Loan Date:  10 December 2021</t>
  </si>
  <si>
    <t>Tenor - 6 months</t>
  </si>
  <si>
    <t xml:space="preserve">Other charges
(RM12x 6mth): </t>
  </si>
  <si>
    <t>Loan Date:  07 January 2022</t>
  </si>
  <si>
    <t>Loan Date:  13 February 2022</t>
  </si>
  <si>
    <t>Adriel Reynold Anak Alexander Treang / IC NO: 910707-13-6319</t>
  </si>
  <si>
    <t>Loan Date:   08 February 2022</t>
  </si>
  <si>
    <t>Other Income (ST)</t>
  </si>
  <si>
    <t>Loan Date:  21 February 2022</t>
  </si>
  <si>
    <t>Anthony Tan Sin Chin / IC NO: 780726-13-5263</t>
  </si>
  <si>
    <t xml:space="preserve">Service charges
(RM12x 36mth): </t>
  </si>
  <si>
    <t>04/10/21
-rm0
02/11/21
-rm96.95</t>
  </si>
  <si>
    <t>04/10/21
-rm6.58
02/11/21
-rm3.05</t>
  </si>
  <si>
    <t>04/10/21
-rm133.42
02/11/21
-rm0</t>
  </si>
  <si>
    <t>02/11/21
-rm56.55
04/01/22
-rm40.40</t>
  </si>
  <si>
    <t>02/11/21
-rm5.62
04/01/22
-rm4.01</t>
  </si>
  <si>
    <t>02/11/21
-rm77.83
04/01/22
-rm55.59</t>
  </si>
  <si>
    <t>04/01/22
-rm58.17
01/03/22
-rm38.78</t>
  </si>
  <si>
    <t>04/01/22
-rm5.78
01/03/22
-rm3.85</t>
  </si>
  <si>
    <t>04/01/22
-rm80.05
01/03/22
-rm53.37</t>
  </si>
  <si>
    <t>04/01/22
-rm6
01/03/22
-rm4</t>
  </si>
  <si>
    <t>04/10/21
-rm10</t>
  </si>
  <si>
    <t>02/11/21
-rm10</t>
  </si>
  <si>
    <t>12/01/22
-rm86.48
05/03/22
-rm63.74</t>
  </si>
  <si>
    <t>12/01/22
-rm1.61
05/03/22
-rm1.17</t>
  </si>
  <si>
    <t>12/01/22
-rm95
05/03/22
-rm70</t>
  </si>
  <si>
    <t>12/01/22
-rm6.91
05/03/22
-rm5.09</t>
  </si>
  <si>
    <t>Bennet Nyanggau Anak Augustine / IC NO: 980518-13-5409</t>
  </si>
  <si>
    <t>Loan Date:  07 March 2022</t>
  </si>
  <si>
    <t>(Joeshua)</t>
  </si>
  <si>
    <t xml:space="preserve">Other charges
(RM10x 24mth): </t>
  </si>
  <si>
    <t>Loan Date:  09 March 2022</t>
  </si>
  <si>
    <t>Tenor - 20 months</t>
  </si>
  <si>
    <t xml:space="preserve">Other charges
(RM10x 20mth): </t>
  </si>
  <si>
    <t>Loan Date:  28 March 2022</t>
  </si>
  <si>
    <t xml:space="preserve">Loan Amount:
(Previous loan) </t>
  </si>
  <si>
    <t xml:space="preserve">Other charges
(RM10x 24mths): </t>
  </si>
  <si>
    <t>INST. PER MTH</t>
  </si>
  <si>
    <t>(3.05%)</t>
  </si>
  <si>
    <t>Abang Ismuni Bin Abang Omar Ali / IC NO: 800909-13-6301</t>
  </si>
  <si>
    <t>Loan Date:  04 April 2022</t>
  </si>
  <si>
    <t>01/03/22
-rm58.17
31/03/22
-rm38.78</t>
  </si>
  <si>
    <t>01/03/22
-rm5.78
31/03/22
-rm3.85</t>
  </si>
  <si>
    <t>01/03/22
-rm80.05
31/03/22
-rm53.37</t>
  </si>
  <si>
    <t>01/03/22
-rm6
31/03/22
-rm4</t>
  </si>
  <si>
    <t>Loan Date: 08 April 2022</t>
  </si>
  <si>
    <t>(5.6%)</t>
  </si>
  <si>
    <t>Loan Date: 26 April 2022</t>
  </si>
  <si>
    <t>Advance:</t>
  </si>
  <si>
    <t>Adv Interest:</t>
  </si>
  <si>
    <t>31/03/22
-rm3.85
27/04/22
-rm5.78</t>
  </si>
  <si>
    <t>31/03/22
-rm38.78
27/04/22
-rm58.17</t>
  </si>
  <si>
    <t>31/03/22
-rm53.37
27/04/22
-rm80.05</t>
  </si>
  <si>
    <t>31/03/22
-rm4
27/04/22
-rm6</t>
  </si>
  <si>
    <t>INST./MTH:</t>
  </si>
  <si>
    <t>Loan Date: 07 April 2022 (Revised)</t>
  </si>
  <si>
    <t>Oustanding til Jul'22:</t>
  </si>
  <si>
    <t>2.5%</t>
  </si>
  <si>
    <t>27/04/22
rm19.39
30/05/22
-rm77.56</t>
  </si>
  <si>
    <t>27/04/22
-rm1.93
30/05/22
-rm7.7</t>
  </si>
  <si>
    <t>27/04/22
-rm26.68
30/05/22
-rm106.74</t>
  </si>
  <si>
    <t>27/04/22
-rm2
30/05/22
-rm8</t>
  </si>
  <si>
    <t>Loan Date:  31 May 2022</t>
  </si>
  <si>
    <t xml:space="preserve">Advance: </t>
  </si>
  <si>
    <t xml:space="preserve">Advance interest: </t>
  </si>
  <si>
    <t>Adv Interest</t>
  </si>
  <si>
    <t>Interest</t>
  </si>
  <si>
    <t>Loan Date:  12 July 2022</t>
  </si>
  <si>
    <t xml:space="preserve">Advance Interest: </t>
  </si>
  <si>
    <t xml:space="preserve">(RM10x 6mth): </t>
  </si>
  <si>
    <t xml:space="preserve">Service Charge: </t>
  </si>
  <si>
    <t>Advance
Interest</t>
  </si>
  <si>
    <t>06/05/22
-rm18.72
15/07/22
-rm56.17</t>
  </si>
  <si>
    <t>06/05/22
-rm2.66
15/07/22
-rm7.98</t>
  </si>
  <si>
    <t>06/05/22
-rm6.12
15/07/22
-rm18.35</t>
  </si>
  <si>
    <t>06/05/22
-rm2.5
15/07/22
-rm7.5</t>
  </si>
  <si>
    <t>Principal 
Paid</t>
  </si>
  <si>
    <t>Interest 
Paid</t>
  </si>
  <si>
    <t>01/07/22
-rm77.56
29/07/22
-rm19.39</t>
  </si>
  <si>
    <t>01/07/22
-rm7.7
29/07/22
-rm1.93</t>
  </si>
  <si>
    <t>01/07/22
-rm106.74
29/07/22
-rm26.68</t>
  </si>
  <si>
    <t>01/07/22
-rm8
29/07/22
-rm2</t>
  </si>
  <si>
    <t>03/08/22
-rm107.58
04/08/22
-rm57.32</t>
  </si>
  <si>
    <t>03/08/22
-rm2.02
04/08/22
-rm1.08</t>
  </si>
  <si>
    <t>03/08/22
-rm157.88
04/08/22
-rm84.12</t>
  </si>
  <si>
    <t>03/08/22
-rm6.52
04/08/22
-rm3.48</t>
  </si>
  <si>
    <t xml:space="preserve">(RM10x 24mths): </t>
  </si>
  <si>
    <t>Service Charges</t>
  </si>
  <si>
    <t>Loan Date:  06 August 2022</t>
  </si>
  <si>
    <t>15/07/21
-rm0
02/09/22
-rm99.65</t>
  </si>
  <si>
    <t>15/07/21
-rm0
02/09/22
-rm1.85</t>
  </si>
  <si>
    <t>15/07/21
-rm135
02/09/22
-rm46.50</t>
  </si>
  <si>
    <t>15/07/21
-rm10
02/09/22
-rm0</t>
  </si>
  <si>
    <t>02/09/22
-paid</t>
  </si>
  <si>
    <t>Anthony Anak Mula / IC NO: 910328-13-5367</t>
  </si>
  <si>
    <t>Loan Date:  01 September 2022</t>
  </si>
  <si>
    <t xml:space="preserve">(RM13x 48mths): </t>
  </si>
  <si>
    <t>(Ronald Goh)</t>
  </si>
  <si>
    <t>09/08/22
-rm96.05
14/09/22
-rm43.45</t>
  </si>
  <si>
    <t>09/08/22
-rm1.72
14/09/22
-rm0.78</t>
  </si>
  <si>
    <t>09/08/22
-rm136.34
14/09/22
-rm61.66</t>
  </si>
  <si>
    <t>09/08/22
-rm6.89
14/09/22
-rm3.11</t>
  </si>
  <si>
    <t>29/07/22
-rm58.17
14/09/22
-rm38.78</t>
  </si>
  <si>
    <t>29/07/22
-rm5.78
14/09/22
-rm3.85</t>
  </si>
  <si>
    <t>29/07/22
-rm80.05
14/09/22
-rm53.37</t>
  </si>
  <si>
    <t>29/07/22
-rm6
14/09/22
-rm4</t>
  </si>
  <si>
    <t>Loan Date:  15 September 2022</t>
  </si>
  <si>
    <t>(Ronald)</t>
  </si>
  <si>
    <t>INST. /MTH:</t>
  </si>
  <si>
    <t>Alberla Anak Laus  / IC NO: 800413-13-5647</t>
  </si>
  <si>
    <t>(Muhd Afiq)</t>
  </si>
  <si>
    <t xml:space="preserve">(RM10x 12mth): </t>
  </si>
  <si>
    <t>Loan Date:  19 September 2022</t>
  </si>
  <si>
    <t>RM10 x 12 mths:</t>
  </si>
  <si>
    <t>Azura Anak Beren / IC NO: 860619-52-5418</t>
  </si>
  <si>
    <t>Loan Date:  01 October 2022 (21/09/2022)</t>
  </si>
  <si>
    <t>RM10 x 36 mths:</t>
  </si>
  <si>
    <t>Amylin Anak Goliang / IC NO: 000503-01-0906</t>
  </si>
  <si>
    <t>Loan Date:  03 October 2022</t>
  </si>
  <si>
    <t>(2.9%)</t>
  </si>
  <si>
    <t>RM10 x 24 mths:</t>
  </si>
  <si>
    <t>Adib Asyraf Bin Asuandi / IC NO: 930110-13-5151</t>
  </si>
  <si>
    <t>Loan Date:  05 October 2022</t>
  </si>
  <si>
    <t xml:space="preserve">(RM12x 72mths): </t>
  </si>
  <si>
    <t>15/08/22
-rm145.69
14/09/22
-rm18.38
10/10/22
-rm1.38</t>
  </si>
  <si>
    <t>15/08/22
-rm2.69
14/09/22
-rm0.33
10/10/22
-rm0.03</t>
  </si>
  <si>
    <t>15/08/22
-rm159.82
14/09/22
-rm20.17
10/10/22
-rm1.51</t>
  </si>
  <si>
    <t>15/08/22
-rm8.80
14/09/22
-rm1.12
10/10/22
-rm0.08</t>
  </si>
  <si>
    <t>14/09/22
-rm74.13
10/10/22
-rm65.37</t>
  </si>
  <si>
    <t>14/09/22
-rm1.33
10/10/22
-rm1.17</t>
  </si>
  <si>
    <t>14/09/22
-rm105.22
10/10/22
-rm92.78</t>
  </si>
  <si>
    <t>14/09/22
-rm5.32
10/10/22
-rm4.68</t>
  </si>
  <si>
    <t>Address: No.360, Jalan Haji Mataim, 93400 Kuching, Sarawak.</t>
  </si>
  <si>
    <t>Contact: 017 8528539</t>
  </si>
  <si>
    <t>Contact: -</t>
  </si>
  <si>
    <t>Address: 149, Lot 3701, Taman Sri Wangi, Jalan Menggeris, Petra Jaya, 93050 Kuching, Sarawak.</t>
  </si>
  <si>
    <t>Contact: 012 8567791</t>
  </si>
  <si>
    <t>Address: Lot 2412, RPR, Bandar Baru Semariang, Jalan Sultan Tengah, 93050 Kuching, Sarawak.</t>
  </si>
  <si>
    <t>Contact: 017 892 7033</t>
  </si>
  <si>
    <t>Address: No.85A, Kampung Selabat, Jalan Bako, Petra Jaya, 93050 Kuching, Sarawak.</t>
  </si>
  <si>
    <t>Contact: 011 1200 4908</t>
  </si>
  <si>
    <t>Address: No.18, Kampung Panshor Dayak, Batu 27, Jalan Kuching Serian, 94700 Serian, Sarawak.</t>
  </si>
  <si>
    <t>Contact: 017 803 9718</t>
  </si>
  <si>
    <t>Address: No.3784, Lorong 2B, Taman Sourabaya Indah, Jalan Bako, Petra Jaya, 93050 Kuching Sarawak.</t>
  </si>
  <si>
    <t>Contact: 011 3173 9877</t>
  </si>
  <si>
    <t>Tenor - 72 months (6 yrs)</t>
  </si>
  <si>
    <t>Address: Kampung Tarat Mawang, 94700 Serian, Sarawak.</t>
  </si>
  <si>
    <t>Contact: 012 885 0791</t>
  </si>
  <si>
    <t>Address: Lorong 1101, Jalan 12, Lorong, Mamongan, Desa Pabahan, 98700 Limbang, Sarawak.</t>
  </si>
  <si>
    <t>Address: No.50, Kampung Sindang Baru, 94300 Kota Samarahan, Sarawak.</t>
  </si>
  <si>
    <t>Contact: 019 439 0933</t>
  </si>
  <si>
    <t>Address: No.604, Lorong 2D5 PPR, Taman Banjaran Serapi, Sungai Tengah 2, 93050 Kuching, Sarawak.</t>
  </si>
  <si>
    <t>Contact: 016 896 5989</t>
  </si>
  <si>
    <t>Address: Lot 157 S/L234, Taman Dusun Indah, Jalan Sejijak Matang, 93050 Kuching Sarawak.</t>
  </si>
  <si>
    <t>Contact: 013 848 2005</t>
  </si>
  <si>
    <t>Address: Kampung Bunga, 94700 Serian Sarawak.</t>
  </si>
  <si>
    <t>Contact: 013 565 6576</t>
  </si>
  <si>
    <t>Address: No.20, Kampung Riih Daso, Jalan Riih Baki, 94700 Serian, Sarawak.</t>
  </si>
  <si>
    <t>Contact: 013 555 9838</t>
  </si>
  <si>
    <t>Address: Lot 518, Fasa II, Kampung Hijrah, 94800 Simunjan, Sarawak.</t>
  </si>
  <si>
    <t>Address: No.510, Lorong Meranti 1A, Rampangi, Jalan Santubong, 93050 Kuching, Sarawak.</t>
  </si>
  <si>
    <t>Contact: 018 980 1529</t>
  </si>
  <si>
    <t>Address: Kampung Rimba Padi, Samarahan Estate, 94700 Serian, Sarawak.</t>
  </si>
  <si>
    <t>Contact: 019 409 8300</t>
  </si>
  <si>
    <t>Address: No.57, Kampung Petag, Batu 14, Jalan Mambong Sarig, Penrissen, 93250 Kuching, Sarawak.</t>
  </si>
  <si>
    <t>Contact: 013 327 8204</t>
  </si>
  <si>
    <t>Address: Samajaya Apartment 1460-3-196, Block J5, Jalan Muara Tabuan 93350 Kuching Sarawak.</t>
  </si>
  <si>
    <t>Address: Kampung Sungai Lingkau, 94800 Simunjan, Sarawak.</t>
  </si>
  <si>
    <t>Address: No.284, RPR Batu 10 Landeh, Fasa 1, Jalan Landeh, Kota Padawan, 93250 Kuching, Sarawak.</t>
  </si>
  <si>
    <t>Contact: 018 979 7601</t>
  </si>
  <si>
    <t>Contact: 016 865 4992</t>
  </si>
  <si>
    <t>Address: No.142, Lorong A5B, Taman BDC Stampin, 93350 Kuching Sarawak.</t>
  </si>
  <si>
    <t>Address: No.18, Kampung Sungei Duuh, Jalan Kuching Serian, 94200 Kuching, Sarawak.</t>
  </si>
  <si>
    <t>Contact: 014 965  9376</t>
  </si>
  <si>
    <t>Address: No.541, Kampung No.5, Jalan Datuk Ajibah Abol, 93400 Kuching, Sarawak.</t>
  </si>
  <si>
    <t>Contact: 010 933 0322</t>
  </si>
  <si>
    <t>Address: Kampung Sadong Jaya Ulu, Sadong Jaya, 94600 Asajaya Sarawak.</t>
  </si>
  <si>
    <t>Address: No.16, Kampung Tanjung Bako, JalaN Bako, 93050 Kuching, Sarawak.</t>
  </si>
  <si>
    <t>Contact: 011 1272 5576</t>
  </si>
  <si>
    <t>Address: No.3 Blok A1, Tingkat Bawah, RPR Malihah 3, Jalan Matang, 93050 Kuching, Sarawak.</t>
  </si>
  <si>
    <t>Contact: 012 873 4181</t>
  </si>
  <si>
    <t>Address: Kampung Baru, 96300 Dalat Sarawak.</t>
  </si>
  <si>
    <t>Contact: 012 324 8680</t>
  </si>
  <si>
    <t>Address: Kampung Sampat, Sebangan, 94800 Simunjan, Sarawak.</t>
  </si>
  <si>
    <t>Address: No.31, Lot 1009, Lorong 1B8A5, Taman Meroang Gayam, Jalan Muarta Tuang, 94300 Kota Samarahan, Sarawak.</t>
  </si>
  <si>
    <t>Contact: 012 804 8903</t>
  </si>
  <si>
    <t>Address: Kampung Sungai Mawang, 94700 Serian, Sarawak.</t>
  </si>
  <si>
    <t>21/09/22
-rm38.78
20/10/22
-rm58.17</t>
  </si>
  <si>
    <t>21/09/22
-rm3.85
20/10/22
-rm5.78</t>
  </si>
  <si>
    <t>21/09/22
-rm53.37
20/10/22
-rm80.05</t>
  </si>
  <si>
    <t>21/09/22
-rm4
20/10/22
-rm6</t>
  </si>
  <si>
    <t>09/08/22
-rm192.63
31/10/22
-rm2.77</t>
  </si>
  <si>
    <t>09/08/22
-rm3.55
31/10/22
-rm0.05</t>
  </si>
  <si>
    <t>09/08/22
-rm211.96
31/10/22
-rm3.04</t>
  </si>
  <si>
    <t>09/08/22
-rm9.86
31/10/22
-rm0.14</t>
  </si>
  <si>
    <t>Akui Anak Nyandau / IC NO: 890407-13-5183</t>
  </si>
  <si>
    <t>Address: Kampung Siol Kandis, Lorong 5, Petra Jaya 93050 Kuching, Sarawak.</t>
  </si>
  <si>
    <t>Contact: 013 201 6796</t>
  </si>
  <si>
    <t>Loan Date:  31 October 2022</t>
  </si>
  <si>
    <t>15/07/22
-rm6.24
14/09/22
-rm31.20
01/11/22
-rm37.45</t>
  </si>
  <si>
    <t>15/07/22
-rm0.89
14/09/22
-rm4.43
01/11/22
-rm5.32</t>
  </si>
  <si>
    <t>15/07/22
-rm2.04
14/09/22
-rm10.20
01/11/22
rm12.23</t>
  </si>
  <si>
    <t>15/07/22
-rm0.83
14/09/22
rm4.17
01/11/22
rm5</t>
  </si>
  <si>
    <t>12/10/22
-rm91.09
19/10/22
-rm58.89
07/11/22
-rm14.92</t>
  </si>
  <si>
    <t>12/10/22
-rm1.71
19/10/22
-rm1.11
07/11/22
-rm0.28</t>
  </si>
  <si>
    <t>12/10/22
-rm133.68
19/10/22
-rm86.43
07/11/22
-rm21.89</t>
  </si>
  <si>
    <t>12/10/22
-rm5.52
19/10/22
-rm3.57
07/11/22
-rm0.91</t>
  </si>
  <si>
    <t>10/10/22
-rm17.00
08/11/22
-rm148.45</t>
  </si>
  <si>
    <t>10/10/22
-rm0.32
08/11/22
-rm2.73</t>
  </si>
  <si>
    <t>10/10/22
-rm18.65
08/11/22
-rm162.85</t>
  </si>
  <si>
    <t>10/10/22
-rm1.03
08/11/22
-rm8.97</t>
  </si>
  <si>
    <t>07/11/22
-rm76.17
08/11/22
-rm88.73</t>
  </si>
  <si>
    <t>07/11/22
-rm1.43
08/11/22
-rm1.67</t>
  </si>
  <si>
    <t>07/11/22
-rm111.78
08/11/22
-rm130.22</t>
  </si>
  <si>
    <t>07/11/22
-rm4.62
08/11/22
-rm5.38</t>
  </si>
  <si>
    <t>10/10/22
-rm12.35
17/10/22
-rm39.86
12/11/22
-rm87.29</t>
  </si>
  <si>
    <t>10/10/22
-rm0.22
17/10/22
-rm0.71
12/11/22
-rm1.57</t>
  </si>
  <si>
    <t>10/10/22
-rm17.54
17/10/22
-rm56.57
12/11/22
-rm123.89</t>
  </si>
  <si>
    <t>10/10/22
-rm0.89
17/10/22
-rm2.86
12/11/22
-rm6.25</t>
  </si>
  <si>
    <t>Loan Date:  15 November 2022</t>
  </si>
  <si>
    <t xml:space="preserve">(RM10x 18mth): </t>
  </si>
  <si>
    <t>Loan Date:  25 November 2022</t>
  </si>
  <si>
    <t>Tenor - 174 months (14yrs 6mths)</t>
  </si>
  <si>
    <t>Advance Amount:</t>
  </si>
  <si>
    <t>(1.5%)</t>
  </si>
  <si>
    <t xml:space="preserve">Previous loan revised: </t>
  </si>
  <si>
    <t xml:space="preserve">RM9-Ronald: </t>
  </si>
  <si>
    <t>RM9-Kbb</t>
  </si>
  <si>
    <t>Loan Date:  01 December 2022</t>
  </si>
  <si>
    <t>RM10-Kbb</t>
  </si>
  <si>
    <t>RM10-Ronald</t>
  </si>
  <si>
    <t>Tenor - 72 months</t>
  </si>
  <si>
    <t xml:space="preserve">Revised Loan Amount: </t>
  </si>
  <si>
    <t>(3.03%)</t>
  </si>
  <si>
    <t>08/11/22
-rm9.42
01/12/22
-rm137.42
02/12/22
-rm18.06</t>
  </si>
  <si>
    <t>08/11/22
-rm0.18
01/12/22
-rm2.58
02/12/22
-rm0.34</t>
  </si>
  <si>
    <t>08/11/22
-rm13.83
01/12/22
-rm201.67
02/12/22
-rm26.50</t>
  </si>
  <si>
    <t>08/11/22
-rm0.57
01/12/22
-rm8.33
02/12/22
-rm1.10</t>
  </si>
  <si>
    <t>28/02/22
-rm736.31
01/12/22
-rm305.69</t>
  </si>
  <si>
    <t>28/02/22
-rm1236.62
01/12/22
-rm513.38</t>
  </si>
  <si>
    <t>28/02/22
-rm7.07
01/12/22
-rm2.93</t>
  </si>
  <si>
    <t>01/11/22
-rm12.48
01/12/22
-rm62.41</t>
  </si>
  <si>
    <t>01/11/22
-rm1.77
01/12/22
-rm8.87</t>
  </si>
  <si>
    <t>01/11/22
-rm4.08
01/12/22
-rm20.39</t>
  </si>
  <si>
    <t>01/11/22
-rm1.67
01/12/22
-rm8.33</t>
  </si>
  <si>
    <t>08/11/22
-rm35.39
08/12/22
-rm130.06</t>
  </si>
  <si>
    <t>08/11/22
-rm0.65
08/12/22
-rm2.40</t>
  </si>
  <si>
    <t>08/11/22
-rm38.82
08/12/22
-rm142.68</t>
  </si>
  <si>
    <t>08/11/22
-rm2.14
08/12/22
-rm7.86</t>
  </si>
  <si>
    <t>13/11/22
-rm30.29
16/12/22
rm109.21</t>
  </si>
  <si>
    <t>13/11/22
-rm0.54
16/12/22
-rm1.96</t>
  </si>
  <si>
    <t>13/11/22
-rm43
16/12/22
-rm155</t>
  </si>
  <si>
    <t>13/11/22
-rm2.17
16/12/22
-rm7.83</t>
  </si>
  <si>
    <t>01/12/22
-rm62.41
20/12/22
-rm12.48</t>
  </si>
  <si>
    <t>01/12/22
-rm8.87
20/12/22
-rm1.77</t>
  </si>
  <si>
    <t>01/12/22
-rm8.33
20/12/22
-rm1.67</t>
  </si>
  <si>
    <t>01/12/22
-rm20.39
20/12/22
-rm4.08</t>
  </si>
  <si>
    <t>Ahmad Afiq Bin Hamadan / IC NO: 870729-52-5709</t>
  </si>
  <si>
    <t>Contact: 017 817 3404</t>
  </si>
  <si>
    <t>Loan Date:  20 December 2022</t>
  </si>
  <si>
    <t>(Ahamad)</t>
  </si>
  <si>
    <t xml:space="preserve">(RM10x 36mths): </t>
  </si>
  <si>
    <t>Address: No.310, Kampung Asajaya Ulu, 94600 Asajaya Sarawak.</t>
  </si>
  <si>
    <t>20/10/22
-rm19.39
25/11/22
-rm38.78
23/12/22
-rm38.78</t>
  </si>
  <si>
    <t>20/10/22
-rm1.93
25/11/22
-rm3.85
23/12/22
-rm3.85</t>
  </si>
  <si>
    <t>20/10/22
-rm26.68
25/11/22
-rm53.37
23/12/22
-rm53.37</t>
  </si>
  <si>
    <t>20/10/22
-rm2
25/11/22
-rm4
23/12/22
-rm4</t>
  </si>
  <si>
    <t>Ahmad Tarmizi Bin Sazali Abd. Karim / IC NO: 860331-52-6155</t>
  </si>
  <si>
    <t>Address: No.167 Lot 158 Lorong Mawar 4, Taman Bunga Mawar, Petra Jaya, 93050 Kuching, Sarawak.</t>
  </si>
  <si>
    <t>Contact: 011  3371 8440</t>
  </si>
  <si>
    <t>Loan Date:  28 December 2022</t>
  </si>
  <si>
    <t>Abang Mohamad Faisal Bin Abg Mohd Mansor / IC NO: 800405-13-5057</t>
  </si>
  <si>
    <t>Address: No.6, Lot 5836 Rania Residency, Lorong Cenderawasih 6E, Jalan Semariang Petra Jaya, 93050 Kuching Sarawak.</t>
  </si>
  <si>
    <t>Contact: 011 4000 0449</t>
  </si>
  <si>
    <t>RM10 x 72 mths:</t>
  </si>
  <si>
    <t>(2.2%)</t>
  </si>
  <si>
    <t>Loan Date:  06 January 2023</t>
  </si>
  <si>
    <t>08/12/22
-rm53.77
09/01/23
-rm111.68</t>
  </si>
  <si>
    <t>08/12/22
-rm0.99
09/01/23
-rm2.06</t>
  </si>
  <si>
    <t>08/12/22
-rm58.99
09/01/23
-rm122.51</t>
  </si>
  <si>
    <t>08/12/22
-rm3.25
09/01/23
-rm6.75</t>
  </si>
  <si>
    <t>Amin Nasriq Bin Amat / IC NO: 940404-13-5367</t>
  </si>
  <si>
    <t>Address: Lot 1927, Lorong 5B, Kampung Semariang Baru Fasa 3, Siol Kana Petra Jaya, 93050 Kuching Sarawak.</t>
  </si>
  <si>
    <t>Contact: 012 891 8477</t>
  </si>
  <si>
    <t>Loan Date:  12 January 2023</t>
  </si>
  <si>
    <t>(Tham Wee Lung)</t>
  </si>
  <si>
    <t>RM7.5 x 12 mths:</t>
  </si>
  <si>
    <t>02/12/22
-rm9.42
07/01/23
-rm51.83
17/01/23
-rm103.65</t>
  </si>
  <si>
    <t>02/12/22
-rm0.18
07/01/23
-rm0.97
17/01/23
-rm1.95</t>
  </si>
  <si>
    <t>02/12/22
-rm13.83
07/01/23
-rm76.06
17/01/23
-rm152.11</t>
  </si>
  <si>
    <t>02/12/22
-rm0.57
07/01/23
-rm3.14
17/01/23
-rm6.29</t>
  </si>
  <si>
    <t>19/12/22
-rm64.36
17/01/23
-rm102.97</t>
  </si>
  <si>
    <t>19/12/22
-rm6.41
17/01/23
-rm10.26</t>
  </si>
  <si>
    <t>19/12/22
-rm3.85
17/01/23
-rm6.15</t>
  </si>
  <si>
    <t>19/12/22
-rm25.38
17/01/23
-rm40.62</t>
  </si>
  <si>
    <t>20/12/22
-rm37.45
07/02/23
-rm37.44</t>
  </si>
  <si>
    <t>20/12/22
-rm5.31
07/02/23
-rm5.33</t>
  </si>
  <si>
    <t>20/12/22
-rm12.24
07/02/23
-rm12.23</t>
  </si>
  <si>
    <t>20/12/22
-rm5
07/02/23
-rm5</t>
  </si>
  <si>
    <t>16/12/22
-rm8.37
17/01/23
-rm117.58
11/02/23
-rm13.55</t>
  </si>
  <si>
    <t>16/12/22
-rm0.15
17/01/23
-rm2.10
11/02/23
-rm0.25</t>
  </si>
  <si>
    <t>16/12/22
-rm11.88
17/01/23
-rm166.89
11/02/23
-rm19.23</t>
  </si>
  <si>
    <t>16/12/22
-rm0.60
17/01/23
-rm8.43
11/02/23
-rm0.97</t>
  </si>
  <si>
    <t xml:space="preserve">Advance interest (prv): </t>
  </si>
  <si>
    <t>Adv Interest (prv)</t>
  </si>
  <si>
    <t>17/01/23
-rm53.40
09/02/23
-rm51.82
16/02/23
-rm59.68</t>
  </si>
  <si>
    <t>17/01/23
-rm1.00
09/02/23
-rm0.98
16/02/23
-rm1.12</t>
  </si>
  <si>
    <t>17/01/23
-rm78.36
09/02/23
-rm76.06
16/02/23
-rm87.58</t>
  </si>
  <si>
    <t>17/01/23
-rm3.24
09/02/23
-rm3.14
16/02/23
-rm3.62</t>
  </si>
  <si>
    <t>27/01/23
-rm77.56
20/02/23
-rm19.39</t>
  </si>
  <si>
    <t>27/01/23
-rm7.70
20/02/23
-rm1.93</t>
  </si>
  <si>
    <t>27/01/23
-rm106.74
20/02/23
-rm26.68</t>
  </si>
  <si>
    <t>27/01/23
-rm8
20/02/23
-rm2</t>
  </si>
  <si>
    <t>18/01/23
-rm73.77
24/02/23
-rm12.30</t>
  </si>
  <si>
    <t>18/01/23
-rm7.35
24/02/23
-rm1.23</t>
  </si>
  <si>
    <t>18/01/23
-rm5.45
24/02/23
-rm0.90</t>
  </si>
  <si>
    <t>18/01/23
-rm211.16
24/02/23
-rm35.19</t>
  </si>
  <si>
    <t>18/01/23
-rm2.27
24/02/23
-rm0.38</t>
  </si>
  <si>
    <t>31/10/22
-rm4.94
03/01/23
-rm7.63
01/02/23
-rm7.63
03/03/23
-rm0.9</t>
  </si>
  <si>
    <t>31/10/22
-rm0.29
03/01/23
-rm0.45
01/02/23
-rm0.46
03/03/23
-rm0.05</t>
  </si>
  <si>
    <t>31/10/22
-rm5.77
03/01/23
-rm8.92
01/02/23
-rm8.91
03/03/23
-rm1.05</t>
  </si>
  <si>
    <t>07/02/23
-rm12.48
04/03/23
-rm62.41</t>
  </si>
  <si>
    <t>07/02/23
-rm1.77
04/03/23
-rm8.87</t>
  </si>
  <si>
    <t>07/02/23
-rm4.08
04/03/23
-rm20.39</t>
  </si>
  <si>
    <t>07/02/23
-rm1.67
04/03/23
-rm8.33</t>
  </si>
  <si>
    <t>11/02/23
-rm64.17
16/02/23
-rm39.86
11/03/23
-rm35.47</t>
  </si>
  <si>
    <t>11/02/23
-rm1.15
16/02/23
-rm0.71
11/03/23
-rm0.64</t>
  </si>
  <si>
    <t>11/02/23
-rm91.08
16/02/23
-rm56.57
11/03/23
-rm50.35</t>
  </si>
  <si>
    <t>11/02/23
-rm4.6
16/02/23
-rm2.86
11/03/23
-rm2.54</t>
  </si>
  <si>
    <t>Albert Edmund Anak Tody / IC NO: 941230-13-5459</t>
  </si>
  <si>
    <t>Address: No.940, Kampung Apar, Singai, 94000 Bau Sarawak.</t>
  </si>
  <si>
    <t>Contact: 014 232 3607</t>
  </si>
  <si>
    <t>Loan Date:  01 March 2023</t>
  </si>
  <si>
    <t>RM11 x 18 mths:</t>
  </si>
  <si>
    <t>20/02/23
-rm19.39
20/03/23
-rm77.56</t>
  </si>
  <si>
    <t>20/02/23
-rm1.93
20/03/23
-rm7.70</t>
  </si>
  <si>
    <t>20/02/23
-rm26.68
20/03/23
-rm106.74</t>
  </si>
  <si>
    <t>20/02/23
-rm2
20/03/23
-rm8</t>
  </si>
  <si>
    <t>Abang Ikmal Bin Abang Sabtuee / IC NO: 000407-13-1361</t>
  </si>
  <si>
    <t>Address: Kuarters Balai Bomba, Daerah Simunjan, 94800 Simunkan Sarawak.</t>
  </si>
  <si>
    <t>Contact: 017 922 0153</t>
  </si>
  <si>
    <t>Loan Date:  03 April 2023</t>
  </si>
  <si>
    <t>RM12 x 18 mths:</t>
  </si>
  <si>
    <t>04/03/23
rm62.41
05/04/23
-rm12.48</t>
  </si>
  <si>
    <t>04/03/23
rm8.87
05/04/23
-rm1.77</t>
  </si>
  <si>
    <t>04/03/23
-rm20.39
05/04/23
-rm4.08</t>
  </si>
  <si>
    <t>04/03/23
-rm8.33
05/04/23
-rm1.67</t>
  </si>
  <si>
    <t>11/03/23
-rm42.25
17/03/23
-rm39.85
10/04/23
-rm37.87
11/04/23
-rm19.53</t>
  </si>
  <si>
    <t>11/03/23
-rm0.75
17/03/23
-rm0.72
10/04/23
-rm0.68
11/04/23
-rm0.35</t>
  </si>
  <si>
    <t>11/03/23
-rm59.97
17/03/23
-rm56.57
10/04/23
-rm53.74
11/04/23
-rm27.72</t>
  </si>
  <si>
    <t>11/03/23
-rm3.03
17/03/23
-rm2.86
10/04/23
-rm2.71
11/04/23
-rm1.40</t>
  </si>
  <si>
    <t>Aizza Shahira Binti Annuar / IC NO: 991230-13-5438</t>
  </si>
  <si>
    <t>Address: Lot 1263 Lorong Arawana 1, Kampung Hijrah, Jalan Bako, 93050 Kuching Sarawak.</t>
  </si>
  <si>
    <t>Contact: 016 653 6112</t>
  </si>
  <si>
    <t>Loan Date:  14 April 2023</t>
  </si>
  <si>
    <t>(Masdiah)</t>
  </si>
  <si>
    <t>01/04/23
-rm153.98
29/04/23
-rm11.89</t>
  </si>
  <si>
    <t>01/04/23
-rm15.64
29/04/23
-rm1.21</t>
  </si>
  <si>
    <t>01/04/23
-rm3.10
29/04/23
-rm0.23</t>
  </si>
  <si>
    <t>01/04/23
-rm375.36
29/04/23
-rm28.98</t>
  </si>
  <si>
    <t>01/04/23
-rm1.84
29/04/23
-rm0.14</t>
  </si>
  <si>
    <t>01/04/23
-rm0.89
29/04/23
-rm0.07</t>
  </si>
  <si>
    <t>01/04/23
-rm6.19
29/04/23
-rm0.48</t>
  </si>
  <si>
    <r>
      <t xml:space="preserve">05/03/22
-rm4.55
11/04/22
-rm45.52
</t>
    </r>
    <r>
      <rPr>
        <b/>
        <sz val="11"/>
        <color rgb="FF7030A0"/>
        <rFont val="Calibri"/>
        <family val="2"/>
        <scheme val="minor"/>
      </rPr>
      <t>05/04/23
-rm95.60
03/05/23
-rm4.55</t>
    </r>
  </si>
  <si>
    <t>05/03/22
-rm0.09
11/04/22
-rm0.84
05/04/23
-rm1.76
03/05/23
-rm0.09</t>
  </si>
  <si>
    <t>05/03/22
-rm5
11/04/22
-rm50
05/04/23
-rm105
03/05/23
-rm5</t>
  </si>
  <si>
    <t>05/03/22
-rm0.36
11/04/22
-rm3.64
05/04/23
-rm7.64
03/05/23
-rm0.36</t>
  </si>
  <si>
    <t>03/05/23
-rm150.22</t>
  </si>
  <si>
    <t>Biza Anak Ondik / IC NO: 890109-13-6014</t>
  </si>
  <si>
    <t>Address: Kampung Sebuyau Ensengei, 94800 Simunjan Sarawak.</t>
  </si>
  <si>
    <t>Contact: 019 898 0288</t>
  </si>
  <si>
    <t>Loan Date:  05 May 2023</t>
  </si>
  <si>
    <t xml:space="preserve">(RM11x 36mths): </t>
  </si>
  <si>
    <t>28/03/23
-rm95.01
08/05/23
-rm69.89</t>
  </si>
  <si>
    <t>28/03/23
-rm1.79
08/05/23
-rm1.31</t>
  </si>
  <si>
    <t>28/03/23
-rm139.44
08/05/23
-rm102.56</t>
  </si>
  <si>
    <t>28/03/23
-rm5.76
08/05/23
-rm4.24</t>
  </si>
  <si>
    <t>06/05/23
-rm311.78
08/05/23
-rm17.09</t>
  </si>
  <si>
    <t>06/05/23
-rm14.83
08/05/23
-rm0.80</t>
  </si>
  <si>
    <t>06/05/23
-rm12.32
08/05/23
-rm0.68</t>
  </si>
  <si>
    <t>06/05/23
-rm391.07
08/05/23
-rm21.43</t>
  </si>
  <si>
    <t>11/04/23
-rm60.18
16/05/23
-rm79.32</t>
  </si>
  <si>
    <t>11/04/23
-rm1.08
16/05/23
-rm1.42</t>
  </si>
  <si>
    <t>11/04/23
-rm85.42
16/05/23
-rm112.58</t>
  </si>
  <si>
    <t>11/04/23
-rm4.32
16/05/23
-rm5.68</t>
  </si>
  <si>
    <t>20/03/23
-rm19.39
25/04/23
-rm38.78
29/05/23
-rm38.78</t>
  </si>
  <si>
    <t>20/03/23
-rm1.93
25/04/23
-rm3.85
29/05/23
-rm3.85</t>
  </si>
  <si>
    <t>20/03/23
-rm26.68
25/04/23
-rm53.37
29/05/23
-rm53.37</t>
  </si>
  <si>
    <t>20/03/23
-rm2
25/04/23
-rm4
29/05/23
-rm4</t>
  </si>
  <si>
    <t>29/04/23
-rm147.62
30/05/23
-rm18.25</t>
  </si>
  <si>
    <t>29/04/23
-rm15
30/05/23
-rm1.85</t>
  </si>
  <si>
    <t>29/04/23
-rm2.96
30/05/23
-rm0.37</t>
  </si>
  <si>
    <t>29/04/23
-rm359.86
30/05/23
-rm44.48</t>
  </si>
  <si>
    <t>29/04/23
-rm1.76
30/05/23
-rm0.22</t>
  </si>
  <si>
    <t>29/04/23
-rm0.85
30/05/23
rm0.11</t>
  </si>
  <si>
    <t>29/04/23
-rm5.95
30/05/23
-rm0.72</t>
  </si>
  <si>
    <t>03/05/23
-rm9.10
08/06/23
-rm141.12</t>
  </si>
  <si>
    <t>03/05/23
-rm0.17
08/06/23
-rm2.61</t>
  </si>
  <si>
    <t>03/05/23
-rm10
08/06/23
-rm155</t>
  </si>
  <si>
    <t>03/05/23
-rm0.73
08/06/23
-rm11.27</t>
  </si>
  <si>
    <t>Abang Bahtiar Bin Busri / IC NO: 760329-13-5915</t>
  </si>
  <si>
    <t>Address: FL 3 Block E E3-3A, Demak Laut Commercial Centre, Fasa 2 Jalan Bako, 93050 Kuching Sarawak.</t>
  </si>
  <si>
    <t>Contact: 019 898 7123</t>
  </si>
  <si>
    <t>Loan Date:  13 June 2023</t>
  </si>
  <si>
    <t xml:space="preserve">(RM9x 36mths): </t>
  </si>
  <si>
    <t>16/05/23
-rm38.26
16/06/23
-rm101.24</t>
  </si>
  <si>
    <t>16/05/23
-rm54.31
16/06/23
-rm143.69</t>
  </si>
  <si>
    <t>16/05/23
-rm2.74
16/06/23
-rm7.26</t>
  </si>
  <si>
    <t>16/05/23
-rm0.69
16/06/23
-rm1.81</t>
  </si>
  <si>
    <t>08/05/23
-rm36.12
10/05/23
-rm66.75
23/06/23
-rm62.03</t>
  </si>
  <si>
    <t>08/05/23
-rm0.68
10/05/23
-rm1.25
23/06/23
-rm1.17</t>
  </si>
  <si>
    <t>08/05/23
-rm53.01
10/05/23
-rm97.95
23/06/23
-rm91.04</t>
  </si>
  <si>
    <t>08/05/23
-rm2.19
10/05/23
-rm4.05
23/06/23
-rm3.76</t>
  </si>
  <si>
    <t>31/05/23
-rm39.90
28/06/23
-rm238.32</t>
  </si>
  <si>
    <t>31/05/23
-rm3.99
28/06/23
-rm23.79</t>
  </si>
  <si>
    <t>31/05/23
-rm1.44
28/06/23
-rm8.56</t>
  </si>
  <si>
    <t>31/05/23
-rm23.67
28/06/23
-rm141.33</t>
  </si>
  <si>
    <t>30/05/23
-rm147.62
30/06/23
-rm18.25</t>
  </si>
  <si>
    <t>30/05/23
-rm15
30/06/23
-rm1.85</t>
  </si>
  <si>
    <t>30/05/23
-rm2.96
30/06/23
-rm0.37</t>
  </si>
  <si>
    <t>30/05/23
-rm359.86
30/06/23
-rm44.48</t>
  </si>
  <si>
    <t>30/05/23
-rm1.76
30/06/23
-rm0.22</t>
  </si>
  <si>
    <t>30/05/23
-rm0.85
30/06/23
rm0.11</t>
  </si>
  <si>
    <t>30/05/23
-rm5.95
30/06/23
-rm0.72</t>
  </si>
  <si>
    <t>03/03/23
-rm6.73
30/05/23
-rm7.63
30/06/23
-rm6.74</t>
  </si>
  <si>
    <t>03/03/23
-rm7.87
30/05/23
-rm8.92
30/06/23
-rm7.86</t>
  </si>
  <si>
    <t>03/03/23
-rm0.40
30/05/23
-rm0.45
30/06/23
-rm0.40</t>
  </si>
  <si>
    <t>08/06/23
-rm18.21
07/07/23
-rm132.01</t>
  </si>
  <si>
    <t>08/06/23
-rm0.34
07/07/23
-rm2.44</t>
  </si>
  <si>
    <t>08/06/23
-rm20
07/07/23
-rm145</t>
  </si>
  <si>
    <t>08/06/23
-rm1.45
07/07/23
-rm10.55</t>
  </si>
  <si>
    <t>29/05/23
-rm19.39
07/07/23
-rm77.56</t>
  </si>
  <si>
    <t>29/05/23
-rm1.93
07/07/23
-rm7.70</t>
  </si>
  <si>
    <t>29/05/23
-rm26.68
07/07/23
-rm106.74</t>
  </si>
  <si>
    <t>29/05/23
-rm2
07/07/23
-rm8</t>
  </si>
  <si>
    <t>Loan Date:  18 July 2023</t>
  </si>
  <si>
    <t xml:space="preserve">Ronald
(RM10x 12mth): </t>
  </si>
  <si>
    <t>Bong Chong Sin / IC NO: 831207-13-5349</t>
  </si>
  <si>
    <t>Address: No 41, Pasar Serian, 94700 Serian Sarawak.</t>
  </si>
  <si>
    <t>Contact: 011 1186 9825</t>
  </si>
  <si>
    <t>Loan Date:  20 July 2023</t>
  </si>
  <si>
    <t>RM10 x 18 mths:</t>
  </si>
  <si>
    <t>23/06/23
-rm73.77
25/07/23
-rm12.30</t>
  </si>
  <si>
    <t>23/06/23
-rm7.35
25/07/23
-rm1.23</t>
  </si>
  <si>
    <t>23/06/23
-rm5.45
25/07/23
-rm0.90</t>
  </si>
  <si>
    <t>23/06/23
-rm211.16
25/07/23
-rm35.19</t>
  </si>
  <si>
    <t>23/06/23
-rm2.27
25/07/23
-rm0.38</t>
  </si>
  <si>
    <t>30/06/23
-rm147.62
01/08/23
-rm18.25</t>
  </si>
  <si>
    <t>30/06/23
-rm15
01/08/23
-rm1.85</t>
  </si>
  <si>
    <t>30/06/23
-rm2.96
01/08/23
-rm0.37</t>
  </si>
  <si>
    <t>30/06/23
-rm359.86
01/08/23
-rm44.48</t>
  </si>
  <si>
    <t>30/06/23
-rm1.76
01/08/23
-rm0.22</t>
  </si>
  <si>
    <t>30/06/23
-rm0.85
01/08/23
rm0.11</t>
  </si>
  <si>
    <t>30/06/23
-rm5.95
01/08/23
-rm0.72</t>
  </si>
  <si>
    <t>28/06/23
-rm39.90
02/08/23
-rm238.32</t>
  </si>
  <si>
    <t>28/06/23
-rm3.99
02/08/23
-rm23.79</t>
  </si>
  <si>
    <t>28/06/23
-rm1.44
02/08/23
-rm8.56</t>
  </si>
  <si>
    <t>28/06/23
-rm23.67
02/08/23
-rm141.33</t>
  </si>
  <si>
    <t>23/06/23
-rm107.58
05/08/23
-rm57.32</t>
  </si>
  <si>
    <t>23/06/23
-rm2.02
05/08/23
-rm1.08</t>
  </si>
  <si>
    <t>23/06/23
-rm157.88
05/08/23
-rm84.12</t>
  </si>
  <si>
    <t>23/06/23
-rm6.52
05/08/23
-rm3.48</t>
  </si>
  <si>
    <t>07/07/23
-rm27.31
08/08/23
-rm122.91</t>
  </si>
  <si>
    <t>07/07/23
-rm0.51
08/08/23
-rm2.27</t>
  </si>
  <si>
    <t>07/07/23
-rm30
08/08/23
-rm135</t>
  </si>
  <si>
    <t>07/07/23
-rm2.18
08/08/23
-rm9.82</t>
  </si>
  <si>
    <t>Ronald Comm</t>
  </si>
  <si>
    <t>Ami Zuriah Binti Abdullah / IC NO: 940425-13-5024</t>
  </si>
  <si>
    <t>Address: No.151 Kampung Sungai Bedil Besar, Petra Jaya 93050 Kuching Sarawak.</t>
  </si>
  <si>
    <t>Contact: 016 719 4807</t>
  </si>
  <si>
    <t>Loan Date:  17 August 2023</t>
  </si>
  <si>
    <t>RM14 x 24 mths:</t>
  </si>
  <si>
    <t>24/05/23
-rm53.73
24/08/23
-rm37.60</t>
  </si>
  <si>
    <t>24/05/23
-rm0.98
24/08/23
-rm0.69</t>
  </si>
  <si>
    <t>24/05/23
-rm38.82
24/08/23
-rm27.18</t>
  </si>
  <si>
    <t>24/05/23
-rm6.47
24/08/23
-rm4.53</t>
  </si>
  <si>
    <t>24/08/23
-rm16.12</t>
  </si>
  <si>
    <t>24/08/23
-rm0.29</t>
  </si>
  <si>
    <t>24/08/23
-rm11.65</t>
  </si>
  <si>
    <t>24/08/23
-rm1.94</t>
  </si>
  <si>
    <t>25/07/23
-rm73.77
25/08/23
-rm12.30</t>
  </si>
  <si>
    <t>25/07/23
-rm7.35
25/08/23
-rm1.23</t>
  </si>
  <si>
    <t>25/07/23
-rm5.45
25/08/23
-rm0.90</t>
  </si>
  <si>
    <t>25/07/23
-rm211.16
25/08/23
-rm35.19</t>
  </si>
  <si>
    <t>25/07/23
-rm2.27
25/08/23
-rm0.38</t>
  </si>
  <si>
    <t>01/08/23
-rm153.15
01/09/23
-rm12.72</t>
  </si>
  <si>
    <t>01/08/23
-rm15.56
01/09/23
-rm1.29</t>
  </si>
  <si>
    <t>01/08/23
-rm3.07
01/09/23
-rm0.26</t>
  </si>
  <si>
    <t>01/08/23
-rm373.32
01/09/23
-rm31.02</t>
  </si>
  <si>
    <t>01/08/23
-rm1.83
01/09/23
-rm0.15</t>
  </si>
  <si>
    <t>01/08/23
-rm0.89
01/09/23
-rm0.07</t>
  </si>
  <si>
    <t>01/08/23
-rm6.18
01/09/23
-rm0.49</t>
  </si>
  <si>
    <t>07/07/23
-rm19.39
18/08/23
-rm58.17
01/09/23
-rm19.39</t>
  </si>
  <si>
    <t>07/07/23
-rm2
18/08/23
-rm6
01/09/23
-rm2</t>
  </si>
  <si>
    <t>07/07/23
-rm1.93
18/08/23
-rm5.78
01/09/23
-rm1.92</t>
  </si>
  <si>
    <t>07/07/23
-rm26.68
18/08/23
-rm80.05
01/09/23
-rm26.69</t>
  </si>
  <si>
    <t>02/08/23
-rm39.90
04/09/23
-rm238.32</t>
  </si>
  <si>
    <t>02/08/23
-rm3.99
04/09/23
-rm23.79</t>
  </si>
  <si>
    <t>02/08/23
-rm1.44
04/09/23
-rm8.56</t>
  </si>
  <si>
    <t>02/08/23
-rm23.67
04/09/23
-rm141.33</t>
  </si>
  <si>
    <t>08/08/23
-rm27.31
07/09/23
-rm122.91</t>
  </si>
  <si>
    <t>08/08/23
-rm0.51
07/09/23
-rm2.27</t>
  </si>
  <si>
    <t>08/08/23
-rm30
07/09/23
-rm135</t>
  </si>
  <si>
    <t>08/08/23
-rm2.18
07/09/23
-rm9.82</t>
  </si>
  <si>
    <t>*purple is penalty*</t>
  </si>
  <si>
    <t>15/08/23
-rm0.51
13/09/23
-rm9.49</t>
  </si>
  <si>
    <t>15/08/23
-rm9.10
13/09/23
-rm168</t>
  </si>
  <si>
    <t>15/08/23
-rm6.37
13/09/23
-rm117.53</t>
  </si>
  <si>
    <t>05/08/23
-rm107.58
19/09/23
-rm57.32</t>
  </si>
  <si>
    <t>05/08/23
-rm2.02
19/09/23
-rm1.08</t>
  </si>
  <si>
    <t>05/08/23
-rm157.88
19/09/23
-rm84.12</t>
  </si>
  <si>
    <t>05/08/23
-rm6.52
19/09/23
-rm3.48</t>
  </si>
  <si>
    <t>25/08/23
-rm73.77
25/09/23
-rm12.30</t>
  </si>
  <si>
    <t>25/08/23
-rm7.35
25/09/23
-rm1.23</t>
  </si>
  <si>
    <t>25/08/23
-rm5.45
25/09/23
-rm0.90</t>
  </si>
  <si>
    <t>25/08/23
-rm211.16
25/09/23
-rm35.19</t>
  </si>
  <si>
    <t>25/08/23
-rm2.27
25/09/23
-rm0.38</t>
  </si>
  <si>
    <t>01/09/23
-rm158.68
30/09/23
-rm7.19</t>
  </si>
  <si>
    <t>01/09/23
-rm16.12
30/09/23
-rm0.73</t>
  </si>
  <si>
    <t>01/09/23
-rm3.19
30/09/23
-rm0.14</t>
  </si>
  <si>
    <t>01/09/23
-rm386.82
30/09/23
-rm17.52</t>
  </si>
  <si>
    <t>01/09/23
-rm1.89
30/09/23
-rm0.09</t>
  </si>
  <si>
    <t>01/09/23
-rm0.92
30/09/23
-rm0.04</t>
  </si>
  <si>
    <t>01/09/23
-rm6.38
30/09/23
-rm0.29</t>
  </si>
  <si>
    <t>01/09/23
-rm1.63
02/10/23
-rm217.95</t>
  </si>
  <si>
    <t>01/09/23
-rm0.08
02/10/23
-rm10.34</t>
  </si>
  <si>
    <t>01/09/23
-rm0.07
02/10/23
-rm9.93</t>
  </si>
  <si>
    <t>01/09/23
-rm1.22
02/10/23
-rm163.78</t>
  </si>
  <si>
    <t>04/09/23
-rm39.90
03/10/23
-rm238.32</t>
  </si>
  <si>
    <t>04/09/23
-rm3.99
03/10/23
-rm23.79</t>
  </si>
  <si>
    <t>04/09/23
-rm1.44
03/10/23
-rm8.56</t>
  </si>
  <si>
    <t>04/09/23
-rm23.67
03/10/23
-rm141.33</t>
  </si>
  <si>
    <t>07/09/23
-rm36.42
06/10/23
-rm113.80</t>
  </si>
  <si>
    <t>07/09/23
-rm0.67
06/10/23
-rm2.11</t>
  </si>
  <si>
    <t>07/09/23
-rm40
06/10/23
-rm125</t>
  </si>
  <si>
    <t>07/09/23
-rm2.91
06/10/23
-rm9.09</t>
  </si>
  <si>
    <t>Loan Date:  07 October 2023</t>
  </si>
  <si>
    <t>RM13 x 36 mths:</t>
  </si>
  <si>
    <t>13/09/23
-rm8.56
13/10/23
-rm168.54</t>
  </si>
  <si>
    <t>13/09/23
-rm0.48
13/10/23
-rm9.52</t>
  </si>
  <si>
    <t>13/09/23
-rm6
13/10/23
-rm117.9</t>
  </si>
  <si>
    <t>25/09/23
-rm73.77
25/10/23
-rm12.30</t>
  </si>
  <si>
    <t>25/09/23
-rm7.35
25/10/23
-rm1.23</t>
  </si>
  <si>
    <t>25/09/23
-rm5.45
25/10/23
-rm0.90</t>
  </si>
  <si>
    <t>25/09/23
-rm211.16
25/10/23
-rm35.19</t>
  </si>
  <si>
    <t>25/09/23
-rm2.27
25/10/23
-rm0.38</t>
  </si>
  <si>
    <t>19/09/23
-rm73.03
25/09/23
-rm70.67
25/10/23
-rm21.20</t>
  </si>
  <si>
    <t>19/09/23
-rm1.37
25/09/23
-rm1.33
25/10/23
-rm0.40</t>
  </si>
  <si>
    <t>19/09/23
-rm107.17
25/09/23
-rm103.72
25/10/23
-rm31.11</t>
  </si>
  <si>
    <t>19/09/23
-rm4.43
25/09/23
-rm4.28
25/10/23
-rm1.29</t>
  </si>
  <si>
    <t>01/09/23
-rm19.39
31/10/23
-rm77.56</t>
  </si>
  <si>
    <t>01/09/23
-rm1.93
31/10/23
-rm7.7</t>
  </si>
  <si>
    <t>01/09/23
-rm26.68
31/10/23
-rm106.74</t>
  </si>
  <si>
    <t>01/09/23
-rm2
31/10/23
-rm8</t>
  </si>
  <si>
    <t>(400x5
mths)</t>
  </si>
  <si>
    <t>30/09/23
-rm164.21
31/10/23
-rm1.66</t>
  </si>
  <si>
    <t>30/09/23
-rm16.68
31/10/23
-rm0.17</t>
  </si>
  <si>
    <t>30/09/23
-rm3.30
31/10/23
-rm0.03</t>
  </si>
  <si>
    <t>30/09/23
-rm400.30
31/10/23
-rm4.04</t>
  </si>
  <si>
    <t>30/09/23
-rm1.96
31/10/23
-rm0.02</t>
  </si>
  <si>
    <t>30/09/23
-rm0.95
31/10/23
-rm0.01</t>
  </si>
  <si>
    <t>30/09/23
-rm6.6
31/10/23
-rm0.07</t>
  </si>
  <si>
    <t>06/10/23
-rm45.52
01/11/23
-rm104.7</t>
  </si>
  <si>
    <t>06/10/23
-rm0.84
01/11/23
-rm1.94</t>
  </si>
  <si>
    <t>06/10/23
-rm50
01/11/23
-rm115</t>
  </si>
  <si>
    <t>06/10/23
-rm3.64
01/11/23
-rm8.36</t>
  </si>
  <si>
    <t>Angela Chai / IC NO: 840710-13-5084</t>
  </si>
  <si>
    <t>Address: Kampung Plaman, Skiat Baru, Jalan Jambusan, 94000 Bau Sarawak.</t>
  </si>
  <si>
    <t>Contact: 014 599 2125</t>
  </si>
  <si>
    <t>Loan Date:  31 October 2023</t>
  </si>
  <si>
    <t>(8%)</t>
  </si>
  <si>
    <t xml:space="preserve">(RM13x 12mths): </t>
  </si>
  <si>
    <t>03/10/23
-rm39.90
03/11/23
-rm238.32</t>
  </si>
  <si>
    <t>03/10/23
-rm3.99
03/11/23
-rm23.79</t>
  </si>
  <si>
    <t>03/10/23
-rm1.44
03/11/23
-rm8.56</t>
  </si>
  <si>
    <t>03/10/23
-rm23.67
03/11/23
-rm141.33</t>
  </si>
  <si>
    <t>04/10/23
-rm132.9
07/11/23
-rm44.30</t>
  </si>
  <si>
    <t>04/10/23
-rm7.5
07/11/23
-rm2.50</t>
  </si>
  <si>
    <t>04/10/23
-rm141.6
07/11/23
-rm47.2</t>
  </si>
  <si>
    <t>04/10/23
-rm10.50
07/11/23
-rm3.50</t>
  </si>
  <si>
    <t>Bical Anak Sam / IC NO: 700617-13-5560</t>
  </si>
  <si>
    <t>Address: Kampung Bengang, 94500 Lundu Sarawak.</t>
  </si>
  <si>
    <t>Contact: 011 886 4967</t>
  </si>
  <si>
    <t>Loan Date:  09 November 2023</t>
  </si>
  <si>
    <t>(4.5%)</t>
  </si>
  <si>
    <t>RM13 x 18 mths:</t>
  </si>
  <si>
    <t>31/10/23
-rm77.56
11/11/23
-rm19.39</t>
  </si>
  <si>
    <t>31/10/23
-rm7.7
11/11/23
-rm1.93</t>
  </si>
  <si>
    <t>31/10/23
-rm106.74
11/11/23
-rm26.68</t>
  </si>
  <si>
    <t>31/10/23
-rm8
11/11/23
-rm2</t>
  </si>
  <si>
    <t>25/10/23
-rm156.26
24/11/23
-rm8.64</t>
  </si>
  <si>
    <t>25/10/23
-rm2.94
24/11/23
-rm0.16</t>
  </si>
  <si>
    <t>25/10/23
-rm229.32
24/11/23
-rm12.68</t>
  </si>
  <si>
    <t>25/10/23
-rm9.48
24/11/23
-rm0.52</t>
  </si>
  <si>
    <t>25/10/23
-rm73.77
24/11/23
-rm12.30</t>
  </si>
  <si>
    <t>25/10/23
-rm7.35
24/11/23
-rm1.23</t>
  </si>
  <si>
    <t>25/10/23
-rm5.45
24/11/23
-rm0.90</t>
  </si>
  <si>
    <t>25/10/23
-rm211.16
24/11/23
-rm35.19</t>
  </si>
  <si>
    <t>25/10/23
-rm2.27
24/11/23
-rm0.38</t>
  </si>
  <si>
    <t>03/11/23 collected rm140, comm 1% (23.53) to tham wee lung</t>
  </si>
  <si>
    <t>Ang Siew Kim / IC NO: 620326-13-5608</t>
  </si>
  <si>
    <t>Address: Lot 2143 Central Park, Lorong Permata 4, Jalan Permata, 93200 Kuching Sarawak.</t>
  </si>
  <si>
    <t>Contact: 016 808 3859</t>
  </si>
  <si>
    <t>Loan Date:  30 November 2023</t>
  </si>
  <si>
    <t>(Bong Siang Ling)</t>
  </si>
  <si>
    <t>(4.1%)</t>
  </si>
  <si>
    <t>(169x3 mths
167x1mths)</t>
  </si>
  <si>
    <t>Abdul Hamid Bin Salleh / IC NO: 740616-13-5717</t>
  </si>
  <si>
    <t>Address: No.463 Kampung Bintawa Tengah, Petra Jaya, 93050 Kuching Sarawak.</t>
  </si>
  <si>
    <t>Contact: 014 682 2825</t>
  </si>
  <si>
    <t>31/10/23
-rm3.87
30/11/23
-rm162</t>
  </si>
  <si>
    <t>31/10/23
-rm0.39
30/11/23
-rm16.46</t>
  </si>
  <si>
    <t>31/10/23
-rm0.08
30/11/23
-rm3.25</t>
  </si>
  <si>
    <t>31/10/23
-rm9.43
30/11/23
-rm394.91</t>
  </si>
  <si>
    <t>31/10/23
-rm0.05
30/11/23
-rm1.93</t>
  </si>
  <si>
    <t>31/10/23
-rm0.02
30/11/23
-rm0.94</t>
  </si>
  <si>
    <t>31/10/23
-rm0.16
30/11/23
-rm6.51</t>
  </si>
  <si>
    <t>27/10/23
-rm44.04
01/12/23
-rm39.63</t>
  </si>
  <si>
    <t>27/10/23
-rm4.38
01/12/23
-rm3.95</t>
  </si>
  <si>
    <t>27/10/23
-rm46.32
01/12/23
-rm41.68</t>
  </si>
  <si>
    <t>27/10/23
-rm5.26
01/12/23
-rm4.74</t>
  </si>
  <si>
    <t>01/11/23
-rm54.63
02/12/23
-rm95.59</t>
  </si>
  <si>
    <t>01/11/23
-rm1.01
02/12/23
-rm1.77</t>
  </si>
  <si>
    <t>01/11/23
-rm60
02/12/23
-rm105</t>
  </si>
  <si>
    <t>01/11/23
-rm4.36
02/12/23
-rm7.64</t>
  </si>
  <si>
    <t>03/11/23
-rm39.90
04/12/23
-rm238.32</t>
  </si>
  <si>
    <t>03/11/23
-rm3.99
04/12/23
-rm23.79</t>
  </si>
  <si>
    <t>03/11/23
-rm1.44
04/12/23
-rm8.56</t>
  </si>
  <si>
    <t>03/11/23
-rm23.67
04/12/23
-rm141.33</t>
  </si>
  <si>
    <t>13/10/23
-rm8.03
18/11/23
-rm133.76
06/12/23
-rm35.31</t>
  </si>
  <si>
    <t>13/10/23
-rm0.45
18/11/23
-rm7.56
06/12/23
-rm1.99</t>
  </si>
  <si>
    <t>13/10/23
-rm0.45
18/11/23
-rm7.55
06/12/23
-rm2</t>
  </si>
  <si>
    <t>13/10/23
-rm5.62
18/11/23
-rm93.58
06/12/23
-rm24.7</t>
  </si>
  <si>
    <t>11/11/23
-rm19.39
06/12/23
-rm77.56</t>
  </si>
  <si>
    <t>11/11/23
-rm1.93
06/12/23
-rm7.7</t>
  </si>
  <si>
    <t>11/11/23
-rm26.68
06/12/23
-rm106.74</t>
  </si>
  <si>
    <t>11/11/23
-rm2
06/12/23
-rm8</t>
  </si>
  <si>
    <t>Awang Ahmad Bin Awang Moss / IC NO: 530405-13-5543</t>
  </si>
  <si>
    <t>Address: No.1425 Lorong 6D, Taman Malihah, Jalan Matang, 93050 Kuching Sarawak.</t>
  </si>
  <si>
    <t>Contact: 018 251 5826</t>
  </si>
  <si>
    <t>Loan Date:  15 December 2023</t>
  </si>
  <si>
    <t>(Wong Zhong Zhen)</t>
  </si>
  <si>
    <t>(6.8%)</t>
  </si>
  <si>
    <t xml:space="preserve">(RM12x 18mths): </t>
  </si>
  <si>
    <t>24/11/23
-rm39.26
01/12/23
-rm117.79
19/12/23
-rm7.85</t>
  </si>
  <si>
    <t>24/11/23
-rm0.74
01/12/23
-rm2.21
19/12/23
-rm0.15</t>
  </si>
  <si>
    <t>24/11/23
-rm57.62
01/12/23
-rm172.86
19/12/23
-rm11.52</t>
  </si>
  <si>
    <t>24/11/23
-rm2.38
01/12/23
-rm7.14
19/12/23
-rm0.48</t>
  </si>
  <si>
    <t>24/11/23
-rm73.77
19/12/23
-rm12.30</t>
  </si>
  <si>
    <t>24/11/23
-rm7.35
19/12/23
-rm1.23</t>
  </si>
  <si>
    <t>24/11/23
-rm5.45
19/12/23
-rm0.90</t>
  </si>
  <si>
    <t>24/11/23
-rm211.16
19/12/23
-rm35.19</t>
  </si>
  <si>
    <t>24/11/23
-rm2.27
19/12/23
-rm0.38</t>
  </si>
  <si>
    <t>25/10/23
-rm107.57
24/11/23
-rm107.57
21/12/23
-rm47.76</t>
  </si>
  <si>
    <t>25/10/23
-rm5.11
24/11/23
-rm5.11
21/12/23
-rm2.28</t>
  </si>
  <si>
    <t>25/10/23
-rm4.09
24/11/23
-rm4.09
21/12/23
-rm1.82</t>
  </si>
  <si>
    <t>25/10/23
-rm178.23
24/11/23
-rm178.23
21/12/23
-rm79.14</t>
  </si>
  <si>
    <t>Loan Date:  22 December 2023</t>
  </si>
  <si>
    <t>Advance bal:</t>
  </si>
  <si>
    <t xml:space="preserve">(RM9x 12mth): </t>
  </si>
  <si>
    <t>Other Chg</t>
  </si>
  <si>
    <t>Anderson Joe Anak Albert Nyungkang / IC NO: 860304-13-5589</t>
  </si>
  <si>
    <t>Address: Kampung Lanchang, 94700 Serian Sarawak.</t>
  </si>
  <si>
    <t>Contact: 010 360 8579</t>
  </si>
  <si>
    <t>Loan Date: 22 December 2023</t>
  </si>
  <si>
    <t>RM15 x 24 mths:</t>
  </si>
  <si>
    <t>06/12/23
-rm108.62
22/12/23
-rm68.48</t>
  </si>
  <si>
    <t>06/12/23
-rm6.13
22/12/23
-rm3.87</t>
  </si>
  <si>
    <t>06/12/23
-rm75.99
22/12/23
-rm47.91</t>
  </si>
  <si>
    <t>22/12/23
-rm32.09</t>
  </si>
  <si>
    <t>22/12/23
-rm3.84</t>
  </si>
  <si>
    <t>22/12/23
-rm7.48</t>
  </si>
  <si>
    <t>22/12/23
-rm51.59</t>
  </si>
  <si>
    <t>Awang Fairuz Bin Awang Aibis / IC NO: 960802-13-5651</t>
  </si>
  <si>
    <t>Address: Kampung Stunggang Melayu, 94500 Lundu Sarawak.</t>
  </si>
  <si>
    <t>Contact: 014 748 6627</t>
  </si>
  <si>
    <t>Loan Date:  27 December 2023</t>
  </si>
  <si>
    <t>(Nur Farisya)</t>
  </si>
  <si>
    <t>25/10/23 collected rm452, comm 1% (65.11) to twl
24/11/23 collected rm122, comm 1%(17.58) to twl</t>
  </si>
  <si>
    <t>01/12/23 collected rm300, comm 1%(43.22) to twl
19/12/23 collected rm312, comm1%(44.94) to twl</t>
  </si>
  <si>
    <t xml:space="preserve">     06/12/23 collected 600, comm 1%(64.17) to twl</t>
  </si>
  <si>
    <t xml:space="preserve">     22/12/23 collected 500, comm 1%(53.48) to twl</t>
  </si>
  <si>
    <t>30/11/23
-rm9.40
29/12/23
-rm156.47</t>
  </si>
  <si>
    <t>30/11/23
-rm0.95
29/12/23
-rm15.9</t>
  </si>
  <si>
    <t>30/11/23
-rm0.20
29/12/23
-rm3.13</t>
  </si>
  <si>
    <t>30/11/23
-rm22.91
29/12/23
-rm381.43</t>
  </si>
  <si>
    <t>30/11/23
-rm0.11
29/12/23
-rm1.87</t>
  </si>
  <si>
    <t>30/11/23
-rm0.05
29/12/23
-rm0.91</t>
  </si>
  <si>
    <t>30/11/23
-rm0.38
29/12/23
-rm6.29</t>
  </si>
  <si>
    <t>01/08/23
-rm7.63
31/10/23
-rm7.63
29/12/23
-rm5.84</t>
  </si>
  <si>
    <t>01/08/23
-rm0.45
31/10/23
-rm0.45
29/12/23
-rm0.35</t>
  </si>
  <si>
    <t>01/08/23
-rm8.92
31/10/23
-rm8.92
29/12/23
-rm6.81</t>
  </si>
  <si>
    <t>04/12/23
-rm39.33
03/01/24
-rm238.89</t>
  </si>
  <si>
    <t>04/12/23
-rm1.41
03/01/24
-rm8.59</t>
  </si>
  <si>
    <t>04/12/23
-rm23.33
03/01/24
-rm141.67</t>
  </si>
  <si>
    <t>04/12/23
-rm3.93
03/01/24
-rm23.85</t>
  </si>
  <si>
    <t>02/12/23
-rm63.73
05/01/24
-rm86.49</t>
  </si>
  <si>
    <t>02/12/23
-rm1.18
05/01/24
-rm1.60</t>
  </si>
  <si>
    <t>02/12/23
-rm70
05/01/24
-rm95</t>
  </si>
  <si>
    <t>02/12/23
-rm5.09
05/01/24
-rm6.91</t>
  </si>
  <si>
    <t>22/12/23
-rm21.93
08/01/24
-rm155.17</t>
  </si>
  <si>
    <t>22/12/23
-rm1.24
08/01/24
-rm8.76</t>
  </si>
  <si>
    <t>22/12/23
-rm15.35
08/01/24
-rm108.55</t>
  </si>
  <si>
    <t>08/01/24
-rm6.98</t>
  </si>
  <si>
    <t>08/01/24
-rm86.47</t>
  </si>
  <si>
    <t>08/01/24
-rm123.59</t>
  </si>
  <si>
    <t>35.4*9</t>
  </si>
  <si>
    <t xml:space="preserve">      08/01/24 collected 3500, comm 1%(374.32) to twl</t>
  </si>
  <si>
    <t>16/12/23
-rm19.39
10/01/24
-rm77.56</t>
  </si>
  <si>
    <t>16/12/23
-rm1.93
10/01/24
-rm7.7</t>
  </si>
  <si>
    <t>16/12/23
-rm26.68
10/01/24
-rm106.74</t>
  </si>
  <si>
    <t>12/12/23
-rm2
10/01/24
-rm8</t>
  </si>
  <si>
    <t>Aizatul Adawiyah Binti Rosli / IC NO: 020401-13-0972</t>
  </si>
  <si>
    <t>Address: 40 Kampung Tambirat, 94600 Asajaya Sarawak.</t>
  </si>
  <si>
    <t>Contact: 018 660 3758</t>
  </si>
  <si>
    <t>Loan Date:  18 January 2024</t>
  </si>
  <si>
    <t>19/12/23
-rm114.64
13/01/24
-rm41.23
24/01/24
-rm9.03</t>
  </si>
  <si>
    <t>19/12/23
-rm2.16
13/01/24
-rm0.77
24/01/24
-rm0.17</t>
  </si>
  <si>
    <t>19/12/23
-rm168.25
13/01/24
-rm60.50
24/01/24
-rm13.25</t>
  </si>
  <si>
    <t>19/12/23
-rm6.95
13/01/24
-rm2.50
24/01/24
-rm0.55</t>
  </si>
  <si>
    <t>Ady Yan Anak Michael / IC NO: 970407-13-6135</t>
  </si>
  <si>
    <t>Address: No.78 Kampung Sungai Laru, 93350 Kuching Sarawak.</t>
  </si>
  <si>
    <t>Contact: 014 640 1325</t>
  </si>
  <si>
    <t>Loan Date:  26 January 2024</t>
  </si>
  <si>
    <t>RM13 x 18mths:</t>
  </si>
  <si>
    <t>03/01/24
-rm114.10
29/01/24
-rm4.56</t>
  </si>
  <si>
    <t>03/01/24
-rm6.41
29/01/24
-rm0.26</t>
  </si>
  <si>
    <t>03/01/24
-rm9.62
29/01/24
-rm0.38</t>
  </si>
  <si>
    <t>03/01/24
-rm113.46
29/01/24
-rm4.54</t>
  </si>
  <si>
    <t>13/01/24 collected rm105, comm 1%(15.13)</t>
  </si>
  <si>
    <t>31/12/23
-rm408.94
31/01/24
-rm3.18</t>
  </si>
  <si>
    <t>31/12/23
-rm19.43
31/01/24
-rm0.15</t>
  </si>
  <si>
    <t>31/12/23
-rm9.92
31/01/24
-rm0.08</t>
  </si>
  <si>
    <t>31/12/23
-rm461.71
31/01/24
-rm3.59</t>
  </si>
  <si>
    <t>29/12/23
-rm14.93
31/01/24
-rm150.94</t>
  </si>
  <si>
    <t>29/12/23
-rm1.52
31/01/24
-rm15.33</t>
  </si>
  <si>
    <t>29/12/23
-rm0.30
31/01/24
-rm3.03</t>
  </si>
  <si>
    <t>29/12/23
-rm36.39
31/01/24
-rm367.95</t>
  </si>
  <si>
    <t>29/12/23
-rm0.18
31/01/24
-rm1.80</t>
  </si>
  <si>
    <t>29/12/23
-rm0.08
31/01/24
-rm0.88</t>
  </si>
  <si>
    <t>29/12/23
-rm0.60
31/01/24
-rm6.07</t>
  </si>
  <si>
    <t>03/01/24
-rm39.33
05/02/24
-rm238.89</t>
  </si>
  <si>
    <t>03/01/24
-rm3.93
05/02/24
-rm23.85</t>
  </si>
  <si>
    <t>03/01/24
-rm1.41
05/02/24
-rm8.59</t>
  </si>
  <si>
    <t>03/01/24
-rm23.33
05/02/24
-rm141.67</t>
  </si>
  <si>
    <t>09/01/23
-rm44.58
03/11/23
-rm64.34
07/02/24
-rm56.53</t>
  </si>
  <si>
    <t>09/01/23
-rm0.83
03/11/23
-rm1.18
07/02/24
-rm1.04</t>
  </si>
  <si>
    <t>09/01/23
-rm48.90
03/11/23
-rm70.59
07/02/24
-rm62.01</t>
  </si>
  <si>
    <t>09/01/23
-rm2.69
03/11/23
-rm3.89
07/02/24
-rm3.42</t>
  </si>
  <si>
    <t>Awang Junainie Bin Awang Sulong / IC NO: 801219-13-6181</t>
  </si>
  <si>
    <t>Address: Kampung Paloh, 94650 Kabong Sarawak.</t>
  </si>
  <si>
    <t>Contact: 011 1400 1061</t>
  </si>
  <si>
    <t>Loan Date:  02 February 2024</t>
  </si>
  <si>
    <t>(312x8 mths)
(306x1 mth)</t>
  </si>
  <si>
    <t>(160x6 mths)
(154x1 mth)</t>
  </si>
  <si>
    <t>24/01/24
-rm157.38
23/02/24
-rm11.12</t>
  </si>
  <si>
    <t>24/01/24
-rm1.42
23/02/24
-rm0.08</t>
  </si>
  <si>
    <t>24/01/24
-rm228.75
23/02/24
-rm13.25</t>
  </si>
  <si>
    <t>24/01/24
-rm9.45
23/02/24
-rm0.55</t>
  </si>
  <si>
    <t>24/01/24
-rm73.77
23/02/24
-rm12.30</t>
  </si>
  <si>
    <t>24/01/24
-rm7.35
23/02/24
-rm1.23</t>
  </si>
  <si>
    <t>24/01/24
-rm5.45
23/02/24
-rm0.90</t>
  </si>
  <si>
    <t>24/01/24
-rm211.16
23/02/24
-rm35.19</t>
  </si>
  <si>
    <t>24/01/24
-rm2.27
23/02/24
-rm0.38</t>
  </si>
  <si>
    <t>19/12/23
-rm73.77
24/01/24
-rm12.30</t>
  </si>
  <si>
    <t>19/12/23
-rm7.35
24/01/24
-rm1.23</t>
  </si>
  <si>
    <t>19/12/23
-rm5.45
24/01/24
-rm0.90</t>
  </si>
  <si>
    <t>19/12/23
-rm211.16
24/01/24
-rm35.19</t>
  </si>
  <si>
    <t>19/12/23
-rm2.27
24/01/24
-rm0.38</t>
  </si>
  <si>
    <t>21/12/23
-rm59.80
24/01/24
-rm123.97
25/02/24
-rm79.13</t>
  </si>
  <si>
    <t>21/12/23
-rm2.85
24/01/24
-rm5.89
25/02/24
-rm3.76</t>
  </si>
  <si>
    <t>21/12/23
-rm2.27
24/01/24
-rm4.72
25/02/24
-rm3.01</t>
  </si>
  <si>
    <t>21/12/23
-rm99.08
24/01/24
-rm205.42
25/02/24
-rm131.10</t>
  </si>
  <si>
    <t xml:space="preserve">24/01/24 collected 420, comm 1%(60.50)
</t>
  </si>
  <si>
    <t>23/02/24 collected 25, comm 1%(3.31)</t>
  </si>
  <si>
    <t>31/01/24
-rm20.46
01/03/24
-rm145.41</t>
  </si>
  <si>
    <t>31/01/24
-rm2.08
01/03/24
-rm14.77</t>
  </si>
  <si>
    <t>31/01/24
-rm0.41
01/03/24
-rm2.92</t>
  </si>
  <si>
    <t>31/01/24
-rm49.87
01/03/24
-rm354.47</t>
  </si>
  <si>
    <t>31/01/24
-rm0.24
01/03/24
-rm1.74</t>
  </si>
  <si>
    <t>31/01/24
-rm0.12
01/03/24
-rm0.84</t>
  </si>
  <si>
    <t>31/01/24
-rm0.82
01/03/24
-rm5.85</t>
  </si>
  <si>
    <t>01/07/23
-rm116.03
01/08/23
-rm116.03
01/09/23
-rm116.03
02/10/23
-rm116.03
01/11/23
-rm116.03
01/12/23
-rm116.03
31/12/23
-rm116.03
08/02/24
-rm116.03
01/03/24
-rm113.76</t>
  </si>
  <si>
    <t>01/07/23
-rm194.86
01/08/23
-rm194.86
01/09/23
-rm194.86
02/10/23
-rm194.86
01/11/23
-rm194.86
01/12/23
-rm194.86
31/12/23
-rm194.86
08/02/24
-rm194.86
01/03/24
-rm191.12</t>
  </si>
  <si>
    <t>01/07/23
-rm1.11
01/08/23
-rm1.11
01/09/23
-rm1.11
02/10/23
-rm1.11
01/11/23
-rm1.11
01/12/23
-rm1.11
31/12/23
-rm1.11
08/02/24
-rm1.11
01/03/24
-rm1.12</t>
  </si>
  <si>
    <t>01/09/23
-rm627.73
02/10/23
-rm59.50
01/11/23
-rm59.50
01/12/23
-rm59.50
31/12/23
-rm59.50
08/02/24
-rm59.50
01/03/24
-rm59.50
01/03/24
-rm57.27</t>
  </si>
  <si>
    <t>01/09/23
-rm1054.25
02/10/23
-rm99.93
01/11/23
-rm99.93
01/12/23
-rm99.93
31/12/23
-rm99.93
08/02/24
-rm99.93
01/03/24
-rm99.93
01/03/24
-rm96.17</t>
  </si>
  <si>
    <t>01/09/23
-rm6.02
02/10/23
-rm0.57
01/11/23
-rm0.57
01/12/23
-rm0.57
31/12/23
-rm0.57
08/02/24
-rm0.57
01/03/24
-rm0.57
01/03/24
-rm0.56</t>
  </si>
  <si>
    <t>01/11/23
-rm298.25
01/12/23
-rm148.75
31/12/23
-rm148.75
08/02/24
-rm148.75
01/03/24
-rm148.75
01/03/24
-rm148.75</t>
  </si>
  <si>
    <t>01/11/23
-rm500.89
01/12/23
-rm249.82
31/12/23
-rm249.82
08/02/24
-rm249.82
01/03/24
-rm249.82
01/03/24
-rm249.83</t>
  </si>
  <si>
    <t>01/11/23
-rm2.86
01/12/23
-rm1.43
31/12/23
-rm1.43
08/02/24
-rm1.43
01/03/24
-rm1.43
01/03/24
-rm1.42</t>
  </si>
  <si>
    <t>01/12/23
-rm791.35
31/12/23
-rm62.85
08/02/24
-rm62.85
01/03/24
-rm62.85
01/03/24
-rm62.10</t>
  </si>
  <si>
    <t>01/12/23
-rm1329.05
31/12/23
-rm105.55
08/02/24
-rm105.55
01/03/24
-rm105.55
01/03/24
-rm104.30</t>
  </si>
  <si>
    <t>01/12/23
-rm7.60
31/12/23
-rm0.60
08/02/24
-rm0.60
01/03/24
-rm0.60
01/03/24
-rm0.60</t>
  </si>
  <si>
    <t>05/02/24
-rm39.33
04/03/24
-rm238.89</t>
  </si>
  <si>
    <t>05/02/24
-rm3.93
04/03/24
-rm23.85</t>
  </si>
  <si>
    <t>05/02/24
-rm1.41
04/03/24
-rm8.59</t>
  </si>
  <si>
    <t>05/02/24
-rm23.33
04/03/24
-rm141.67</t>
  </si>
  <si>
    <t>10/01/24
-rm19.39
08/03/24
-rm77.56</t>
  </si>
  <si>
    <t>10/01/24
-rm1.93
08/03/24
-rm7.7</t>
  </si>
  <si>
    <t>10/01/24
-rm26.68
08/03/24
-rm106.74</t>
  </si>
  <si>
    <t>10/01/24
-rm2
08/03/24
-rm8</t>
  </si>
  <si>
    <t>Awang Sopian Bin Awang Bojeng / IC NO: 760809-13-5965</t>
  </si>
  <si>
    <t>Address: No.174B, Lot 2515 Jalan Merdeka, Kampung Lintang, 93050 Kuching Sarawak.</t>
  </si>
  <si>
    <t>Contact: 014 686 6621</t>
  </si>
  <si>
    <t>Loan Date:  21 March 2024</t>
  </si>
  <si>
    <t>RM10 x 48mths:</t>
  </si>
  <si>
    <t>(2.6%)</t>
  </si>
  <si>
    <t>08/03/24
-rm19.39
20/03/24
-rm77.56</t>
  </si>
  <si>
    <t>08/03/24
-rm1.93
20/03/24
-rm7.7</t>
  </si>
  <si>
    <t>08/03/24
-rm26.68
20/03/24
-rm106.74</t>
  </si>
  <si>
    <t>08/03/24
-rm2
20/03/24
-rm8</t>
  </si>
  <si>
    <t>23/02/24
-rm73.77
25/03/24
-rm12.30</t>
  </si>
  <si>
    <t>23/02/24
-rm7.35
25/03/24
-rm1.23</t>
  </si>
  <si>
    <t>23/02/24
-rm5.45
25/03/24
-rm0.90</t>
  </si>
  <si>
    <t>23/02/24
-rm211.16
25/03/24
-rm35.19</t>
  </si>
  <si>
    <t>23/02/24
-rm2.27
25/03/24
-rm0.38</t>
  </si>
  <si>
    <r>
      <t xml:space="preserve">07/02/24 collected rm140, comm (rm20) to ahamad
</t>
    </r>
    <r>
      <rPr>
        <sz val="11"/>
        <rFont val="Calibri"/>
        <family val="2"/>
        <scheme val="minor"/>
      </rPr>
      <t>15/03/24 collected rm90, comm 1% (15.13) to twl</t>
    </r>
  </si>
  <si>
    <t>01/03/24
-rm25.99
30/03/24
-rm139.88</t>
  </si>
  <si>
    <t>01/03/24
-rm0.52
30/03/24
-rm2.81</t>
  </si>
  <si>
    <t>01/03/24
-rm63.35
30/03/24
-rm340.99</t>
  </si>
  <si>
    <t>01/03/24
-rm0.31
30/03/24
-rm1.67</t>
  </si>
  <si>
    <t>01/03/24
-rm0.15
30/03/24
-rm0.81</t>
  </si>
  <si>
    <t>01/03/24
-rm1.04
30/03/24
-rm5.63</t>
  </si>
  <si>
    <t>01/03/24
-rm2.64
30/03/24
-rm14.21</t>
  </si>
  <si>
    <t>Loan Date:  02 April 2024</t>
  </si>
  <si>
    <t>Alexson Anak Tony / IC NO: 031202-13-0535</t>
  </si>
  <si>
    <t>Address: Rumah Nyaring, Semurin Sebetan, 95400 Saratok Sarawak.</t>
  </si>
  <si>
    <t>Contact: 013 898 0650</t>
  </si>
  <si>
    <t>(Shirley Bong)</t>
  </si>
  <si>
    <t>Tenor - 30 months</t>
  </si>
  <si>
    <t>RM10 x 30 mths:</t>
  </si>
  <si>
    <t>Loan Date:  12 April 2024</t>
  </si>
  <si>
    <t>Asfia Bin Edil / IC NO: 621130-13-5539</t>
  </si>
  <si>
    <t>Address: Lot 1516 Lorong Juara 3L, Taman Sukma, Jalan Sultan Tengah, 93050 Kuching Sarawak.</t>
  </si>
  <si>
    <t>Contact: 016 896 1875</t>
  </si>
  <si>
    <t>Loan Date:  22 April 2024</t>
  </si>
  <si>
    <t>(Ismail b bujang)</t>
  </si>
  <si>
    <t>RM12 x 24 mths:</t>
  </si>
  <si>
    <t>20/03/24
-rm19.39
22/04/24
-rm77.56</t>
  </si>
  <si>
    <t>20/03/24
-rm1.93
22/04/24
-rm7.7</t>
  </si>
  <si>
    <t>20/03/24
-rm26.68
22/04/24
-rm106.74</t>
  </si>
  <si>
    <t>20/03/24
-rm2
22/04/24
-rm8</t>
  </si>
  <si>
    <t>Address: Lot 940 &amp; 941 PL 5105 SL 11, Kuching Outer Ring Road, Uni Garden Phase 1, 94300 Kota Samarahan, Sarawak.</t>
  </si>
  <si>
    <t>Loan Date:  26 April 2024</t>
  </si>
  <si>
    <t>(2.35%)</t>
  </si>
  <si>
    <t>25/02/24
-rm28.45
25/03/24
-rm123.97
25/04/24
-rm110.48</t>
  </si>
  <si>
    <t>25/02/24
-rm1.35
25/03/24
-rm5.89
25/04/24
-rm5.26</t>
  </si>
  <si>
    <t>25/02/24
-rm1.08
25/03/24
-rm4.72
25/04/24
-rm4.20</t>
  </si>
  <si>
    <t>25/02/24
-rm47.12
25/03/24
-rm205.42
25/04/24
-rm183.06</t>
  </si>
  <si>
    <t>25/03/24
-rm73.77
25/04/24
-rm12.30</t>
  </si>
  <si>
    <t>25/03/24
-rm7.35
25/04/24
-rm1.23</t>
  </si>
  <si>
    <t>25/03/24
-rm5.45
25/04/24
-rm0.90</t>
  </si>
  <si>
    <t>25/03/24
-rm211.16
25/04/24
-rm35.19</t>
  </si>
  <si>
    <t>25/03/24
-rm2.27
25/04/24
-rm0.38</t>
  </si>
  <si>
    <t>30/03/24
-rm31.52
02/05/24
-rm134.35</t>
  </si>
  <si>
    <t>30/03/24
-rm3.20
02/05/24
-rm13.65</t>
  </si>
  <si>
    <t>30/03/24
-rm0.63
02/05/24
-rm2.70</t>
  </si>
  <si>
    <t>30/03/24
-rm76.82
02/05/24
-rm327.52</t>
  </si>
  <si>
    <t>30/03/24
-rm0.38
02/05/24
-rm1.60</t>
  </si>
  <si>
    <t>30/03/24
-rm0.18
02/05/24
-rm0.78</t>
  </si>
  <si>
    <t>30/03/24
-rm1.27
02/05/24
-rm5.40</t>
  </si>
  <si>
    <t>05/01/24
-rm72.83
06/04/24
-rm45.52
02/05/24
-rm31.87</t>
  </si>
  <si>
    <t>05/01/24
-rm1.35
06/04/24
-rm0.84
02/05/24
-rm0.59</t>
  </si>
  <si>
    <t>05/01/24
-rm80
06/04/24
-rm50
02/05/24
-rm35</t>
  </si>
  <si>
    <t>05/01/24
-rm5.82
06/04/24
-rm3.64
02/05/24
-rm2.54</t>
  </si>
  <si>
    <t>Amna Nafeesa Binti Muis / IC NO: 031109-13-0944</t>
  </si>
  <si>
    <t>Address: No 2, Kampung Rambungan 94500 Lundu Sarawak.</t>
  </si>
  <si>
    <t>Contact: 011 2114 6643</t>
  </si>
  <si>
    <t>Loan Date: 03 May 2024</t>
  </si>
  <si>
    <t>(Nur Ain bt Mohd Husdzaidi)</t>
  </si>
  <si>
    <t>(Nur Azmeera)</t>
  </si>
  <si>
    <t>05/04/24
-rm169.14
07/05/24
-rm8.46</t>
  </si>
  <si>
    <t>05/04/24
-rm9.52
07/05/24
-rm0.48</t>
  </si>
  <si>
    <t>05/04/24
-rm202.30
07/05/24
-rm10.10</t>
  </si>
  <si>
    <t>03/04/24
-rm320.33
07/05/24
-rm8.54</t>
  </si>
  <si>
    <t>03/04/24
-rm15.22
07/05/24
-rm0.41</t>
  </si>
  <si>
    <t>03/04/24
-rm12.66
07/05/24
-rm0.34</t>
  </si>
  <si>
    <t>03/04/24
-rm401.79
07/05/24
-rm10.71</t>
  </si>
  <si>
    <t>---Additional penalty rm500 cancel card (as per Lung instruction)---</t>
  </si>
  <si>
    <t>10/05/2024</t>
  </si>
  <si>
    <t>Asrani Asri Bin Wahet / IC NO: 940429-13-5099</t>
  </si>
  <si>
    <t>Address: No.103 Kampung Sourbaya Hilir, 93050 Kuching Sarawak.</t>
  </si>
  <si>
    <t>Contact: 012 847 1729</t>
  </si>
  <si>
    <t>Loan Date:  10 May 2024</t>
  </si>
  <si>
    <t>RM11 x 36 mths:</t>
  </si>
  <si>
    <t>(3.4%)</t>
  </si>
  <si>
    <t>25/04/24
-rm73.77
23/05/24
-rm12.30</t>
  </si>
  <si>
    <t>25/04/24
-rm7.35
23/05/24
-rm1.23</t>
  </si>
  <si>
    <t>25/04/24
-rm5.45
23/05/24
-rm0.90</t>
  </si>
  <si>
    <t>25/04/24
-rm211.16
23/05/24
-rm35.19</t>
  </si>
  <si>
    <t>25/04/24
-rm2.27
23/05/24
-rm0.38</t>
  </si>
  <si>
    <t>02/05/24
-rm31.52
31/05/24
-rm134.35</t>
  </si>
  <si>
    <t>02/05/24
-rm3.20
31/05/24
-rm13.65</t>
  </si>
  <si>
    <t>02/05/24
-rm0.63
31/05/24
-rm2.70</t>
  </si>
  <si>
    <t>02/05/24
-rm76.82
31/05/24
-rm327.52</t>
  </si>
  <si>
    <t>02/05/24
-rm0.38
31/05/24
-rm1.60</t>
  </si>
  <si>
    <t>02/05/24
-rm0.18
31/05/24
-rm0.78</t>
  </si>
  <si>
    <t>02/05/24
-rm1.27
31/05/24
-rm5.40</t>
  </si>
  <si>
    <t>02/05/24
-rm127.46
06/06/24
-rm22.76</t>
  </si>
  <si>
    <t>02/05/24
-rm2.36
06/06/24
-rm0.42</t>
  </si>
  <si>
    <t>02/05/24
-rm140
06/06/24
-rm25</t>
  </si>
  <si>
    <t>02/05/24
-rm10.18
06/06/24
-rm1.82</t>
  </si>
  <si>
    <t>22/04/24
-rm19.39
07/06/24
-rm77.56</t>
  </si>
  <si>
    <t>22/04/24
-rm1.93
07/06/24
-rm7.7</t>
  </si>
  <si>
    <t>22/04/24
-rm26.68
07/06/24
-rm106.74</t>
  </si>
  <si>
    <t>22/04/24
-rm2
07/06/24
-rm8</t>
  </si>
  <si>
    <t>06/05/24
-rm10.65
10/06/24
-rm165.15</t>
  </si>
  <si>
    <t>06/05/24
-rm0.61
10/06/24
-rm9.39</t>
  </si>
  <si>
    <t>06/05/24
-rm0.67
10/06/24
-rm10.33</t>
  </si>
  <si>
    <t>06/05/24
-rm8.07
10/06/24
-rm125.13</t>
  </si>
  <si>
    <t>Loan Date:  13 June 2024</t>
  </si>
  <si>
    <t>RM11 x 48mths:</t>
  </si>
  <si>
    <t>23/05/24
-rm73.77
13/06/24
-rm12.30</t>
  </si>
  <si>
    <t>23/05/24
-rm7.35
13/06/24
-rm1.23</t>
  </si>
  <si>
    <t>25/04/24
-rm5.45
13/06/24
-rm0.90</t>
  </si>
  <si>
    <t>25/04/24
-rm211.16
13/06/24
-rm35.19</t>
  </si>
  <si>
    <t>25/04/24
-rm2.27
13/06/24
-rm0.38</t>
  </si>
  <si>
    <t>09/05/24
-rm4.56
14/06/24
-rm114.10</t>
  </si>
  <si>
    <t>09/05/24
-rm0.26
14/06/24
-rm6.41</t>
  </si>
  <si>
    <t>09/05/24
-rm0.38
14/06/24
-rm9.62</t>
  </si>
  <si>
    <t>09/05/24
-rm4.54
14/06/24
-rm113.46</t>
  </si>
  <si>
    <t>Contact: 019 812 8182</t>
  </si>
  <si>
    <t>Alexander Gabriel Anak Gahan</t>
  </si>
  <si>
    <t>25/05/24
-rm190.28
26/06/24
-rm4.23</t>
  </si>
  <si>
    <t>25/05/24
-rm9.51
26/06/24
-rm0.21</t>
  </si>
  <si>
    <t>25/05/24
-rm11.42
26/06/24
-rm0.25</t>
  </si>
  <si>
    <t>25/05/24
-rm10.76
26/06/24
-rm0.24</t>
  </si>
  <si>
    <t>25/05/24
-rm228.03
26/06/24
-rm5.07</t>
  </si>
  <si>
    <t>Annie Anak Rita/ IC NO: 991222-13-5104</t>
  </si>
  <si>
    <t>Address: Kampung Resak, 94700 Serian Sarawak.</t>
  </si>
  <si>
    <t>Contact: 011 3323 1429</t>
  </si>
  <si>
    <t>Loan Date:  27 June 2024</t>
  </si>
  <si>
    <t>(Shirly Bong)</t>
  </si>
  <si>
    <t xml:space="preserve">(RM13x 24mths): </t>
  </si>
  <si>
    <t>31/05/24
-rm31.52
29/06/24
-rm134.35</t>
  </si>
  <si>
    <t>31/05/24
-rm3.20
29/06/24
-rm13.65</t>
  </si>
  <si>
    <t>31/05/24
-rm0.63
29/06/24
-rm2.70</t>
  </si>
  <si>
    <t>31/05/24
-rm76.82
29/06/24
-rm327.52</t>
  </si>
  <si>
    <t>31/05/24
-rm0.38
29/06/24
-rm1.60</t>
  </si>
  <si>
    <t>31/05/24
-rm0.18
29/06/24
-rm0.78</t>
  </si>
  <si>
    <t>31/05/24
-rm1.27
29/06/24
-rm5.40</t>
  </si>
  <si>
    <t>Loan Date:  03 July 2024</t>
  </si>
  <si>
    <t>RM20 x 12 mths:</t>
  </si>
  <si>
    <t>Tham svc comm</t>
  </si>
  <si>
    <t>06/05/24
-rm39.33
05/06/24
-rm233.69
03/07/24
-rm5.20</t>
  </si>
  <si>
    <t>06/05/24
-rm3.93
05/06/24
-rm23.33
03/07/24
-rm0.52</t>
  </si>
  <si>
    <t>06/05/24
-rm1.41
05/06/24
-rm8.40
03/07/24
-rm0.19</t>
  </si>
  <si>
    <t>06/05/24
-rm23.33
05/06/24
-rm138.58
03/07/24
-rm3.09</t>
  </si>
  <si>
    <r>
      <t xml:space="preserve">04/03/24
-rm39.33
-PENALTY
-rm238.89
</t>
    </r>
    <r>
      <rPr>
        <sz val="10"/>
        <rFont val="Calibri"/>
        <family val="2"/>
        <scheme val="minor"/>
      </rPr>
      <t>(03/07/24-paid)</t>
    </r>
  </si>
  <si>
    <r>
      <t xml:space="preserve">04/03/24
-rm3.93
-PENALTY
-rm23.85
</t>
    </r>
    <r>
      <rPr>
        <sz val="10"/>
        <rFont val="Calibri"/>
        <family val="2"/>
        <scheme val="minor"/>
      </rPr>
      <t>(03/07/24-paid)</t>
    </r>
  </si>
  <si>
    <r>
      <t xml:space="preserve">04/03/24
-rm1.41
-PENALTY
-rm8.59
</t>
    </r>
    <r>
      <rPr>
        <sz val="10"/>
        <rFont val="Calibri"/>
        <family val="2"/>
        <scheme val="minor"/>
      </rPr>
      <t>(03/07/24-paid)</t>
    </r>
  </si>
  <si>
    <r>
      <t xml:space="preserve">04/03/24
-rm23.33
-PENALTY
-rm141.67
</t>
    </r>
    <r>
      <rPr>
        <sz val="10"/>
        <rFont val="Calibri"/>
        <family val="2"/>
        <scheme val="minor"/>
      </rPr>
      <t>(03/07/24-paid)</t>
    </r>
  </si>
  <si>
    <r>
      <t xml:space="preserve">PENALTY
-rm39.33
</t>
    </r>
    <r>
      <rPr>
        <sz val="10"/>
        <rFont val="Calibri"/>
        <family val="2"/>
        <scheme val="minor"/>
      </rPr>
      <t>(03/07/24-paid)</t>
    </r>
    <r>
      <rPr>
        <sz val="11"/>
        <rFont val="Calibri"/>
        <family val="2"/>
        <scheme val="minor"/>
      </rPr>
      <t xml:space="preserve">
06/05/24
-rm238.89</t>
    </r>
  </si>
  <si>
    <r>
      <t xml:space="preserve">PENALTY
-rm3.93
</t>
    </r>
    <r>
      <rPr>
        <sz val="10"/>
        <rFont val="Calibri"/>
        <family val="2"/>
        <scheme val="minor"/>
      </rPr>
      <t>(03/07/24-paid)</t>
    </r>
    <r>
      <rPr>
        <sz val="11"/>
        <rFont val="Calibri"/>
        <family val="2"/>
        <scheme val="minor"/>
      </rPr>
      <t xml:space="preserve">
06/05/24
-rm23.85</t>
    </r>
  </si>
  <si>
    <r>
      <t xml:space="preserve">PENALTY
-rm1.41
</t>
    </r>
    <r>
      <rPr>
        <sz val="10"/>
        <rFont val="Calibri"/>
        <family val="2"/>
        <scheme val="minor"/>
      </rPr>
      <t>(03/07/24-paid)</t>
    </r>
    <r>
      <rPr>
        <sz val="11"/>
        <rFont val="Calibri"/>
        <family val="2"/>
        <scheme val="minor"/>
      </rPr>
      <t xml:space="preserve">
06/05/24
-rm8.59</t>
    </r>
  </si>
  <si>
    <r>
      <t xml:space="preserve">PENALTY
-rm23.33
</t>
    </r>
    <r>
      <rPr>
        <sz val="10"/>
        <rFont val="Calibri"/>
        <family val="2"/>
        <scheme val="minor"/>
      </rPr>
      <t>(03/07/24-paid)</t>
    </r>
    <r>
      <rPr>
        <sz val="11"/>
        <rFont val="Calibri"/>
        <family val="2"/>
        <scheme val="minor"/>
      </rPr>
      <t xml:space="preserve">
06/05/24
-rm141.67</t>
    </r>
  </si>
  <si>
    <t>14/06/24
-rm9.13
04/07/24
-rm109.53</t>
  </si>
  <si>
    <t>14/06/24
-rm0.51
04/07/24
-rm6.16</t>
  </si>
  <si>
    <t>14/06/24
-rm0.77
04/07/24
-rm9.23</t>
  </si>
  <si>
    <t>14/06/24
-rm9.08
04/07/24
-rm108.92</t>
  </si>
  <si>
    <t>31/05/24
-rm172.90
04/07/24
-rm4.80</t>
  </si>
  <si>
    <t>31/05/24
-rm9.73
04/07/24
-rm0.27</t>
  </si>
  <si>
    <t>31/05/24
-rm12.65
04/07/24
-rm0.35</t>
  </si>
  <si>
    <t>31/05/24
-rm154.99
04/07/24
-rm4.31</t>
  </si>
  <si>
    <t>Azlan Bin Ali / IC NO: 841111-13-6215</t>
  </si>
  <si>
    <t>Address: No.49A, Tingkat 1, Kampung Hilir, 96000 Sibu Sarawak.</t>
  </si>
  <si>
    <t>Contact: 016 794 5166</t>
  </si>
  <si>
    <t>Loan Date:  04 July 2024</t>
  </si>
  <si>
    <t>RM16 x 48 mths:</t>
  </si>
  <si>
    <t>07/06/24
-rm168.34
09/07/24
-rm8.86</t>
  </si>
  <si>
    <t>07/06/24
-rm9.5
09/07/24
-rm0.50</t>
  </si>
  <si>
    <t>07/06/24
-rm13.30
09/07/24
-rm0.70</t>
  </si>
  <si>
    <t>07/06/24
-rm179.36
09/07/24
-rm9.44</t>
  </si>
  <si>
    <t>10/06/24
-rm10.65
09/07/24
-rm165.15</t>
  </si>
  <si>
    <t>10/06/24
-rm0.61
09/07/24
-rm9.39</t>
  </si>
  <si>
    <t>10/06/24
-rm0.67
09/07/24
-rm10.33</t>
  </si>
  <si>
    <t>10/06/24
-rm8.07
09/07/24
-rm125.13</t>
  </si>
  <si>
    <t>06/06/24
-rm50.07
10/05/24
-rm45.52
10/07/24
-rm54.63</t>
  </si>
  <si>
    <t>06/06/24
-rm0.93
10/06/24
-rm0.84
10/07/24
-rm1.01</t>
  </si>
  <si>
    <t>06/06/24
-rm55
10/06/24
-rm50
10/07/24
-rm60</t>
  </si>
  <si>
    <t>06/06/24
-rm4
10/05/24
-rm3.64
10/07/24
-rm4.36</t>
  </si>
  <si>
    <t>01/12/23 collected rm100
-comm 1% (11.58) to TWL</t>
  </si>
  <si>
    <t>26/06/24
-rm190.28
26/07/24
-rm4.23</t>
  </si>
  <si>
    <t>26/06/24
-rm9.51
26/07/24
-rm0.21</t>
  </si>
  <si>
    <t>26/06/24
-rm11.42
26/07/24
-rm0.25</t>
  </si>
  <si>
    <t>26/06/24
-rm10.76
26/07/24
-rm0.24</t>
  </si>
  <si>
    <t>26/06/24
-rm228.03
26/07/24
-rm5.07</t>
  </si>
  <si>
    <t>04/07/24 collected rm405, comm 1%(55) to twl</t>
  </si>
  <si>
    <t>29/06/24
-rm3.04
31/07/24
-rm162.83</t>
  </si>
  <si>
    <t>29/06/24
-rm0.31
31/07/24
-rm16.54</t>
  </si>
  <si>
    <t>29/06/24
-rm0.06
31/07/24
-rm3.27</t>
  </si>
  <si>
    <t>29/06/24
-rm7.41
31/07/24
-rm396.93</t>
  </si>
  <si>
    <t>29/06/24
-rm0.04
31/07/24
-rm1.94</t>
  </si>
  <si>
    <t>29/06/24
-rm0.02
31/07/24
-rm0.94</t>
  </si>
  <si>
    <t>29/06/24
-rm0.12
31/07/24
-rm6.55</t>
  </si>
  <si>
    <t>Abdul Rafi Bin Amran / IC NO: 820309-13-5629</t>
  </si>
  <si>
    <t>Address: No.149 Lorong 5A Taman Sri Wangi Jalan Menggris Petra Jaya, 93050 Kuching Sarawak.</t>
  </si>
  <si>
    <t>Contact: 014 208 9262</t>
  </si>
  <si>
    <t>Loan Date:  05 August 2024</t>
  </si>
  <si>
    <t>(Abdul Aziz b Amran)</t>
  </si>
  <si>
    <t>09/07/24
-rm168.34
07/08/24
-rm8.86</t>
  </si>
  <si>
    <t>09/07/24
-rm9.5
07/08/24
-rm0.50</t>
  </si>
  <si>
    <t>09/07/24
-rm13.30
07/08/24
-rm0.70</t>
  </si>
  <si>
    <t>09/07/24
-rm179.36
07/08/24
-rm9.44</t>
  </si>
  <si>
    <t>04/07/24
-rm13.69
07/08/24
-rm104.97</t>
  </si>
  <si>
    <t>04/07/24
-rm0.77
07/08/24
-rm5.90</t>
  </si>
  <si>
    <t>04/07/24
-rm1.15
07/08/24
-rm8.85</t>
  </si>
  <si>
    <t>04/07/24
-rm13.62
07/08/24
-rm104.38</t>
  </si>
  <si>
    <t>13/06/24
-rm73.77
19/07/24
-rm12.30</t>
  </si>
  <si>
    <t>13/06/24
-rm7.35
19/07/24
-rm1.23</t>
  </si>
  <si>
    <t>13/06/24
-rm5.45
19/07/24
-rm0.90</t>
  </si>
  <si>
    <t>13/06/24
-rm211.16
19/07/24
-rm35.19</t>
  </si>
  <si>
    <t>13/06/24
-rm2.27
19/07/24
-rm0.38</t>
  </si>
  <si>
    <t>09/07/24
-rm10.65
09/08/24
-rm165.15</t>
  </si>
  <si>
    <t>09/07/24
-rm0.61
09/08/24
-rm9.39</t>
  </si>
  <si>
    <t>09/07/24
-rm0.67
09/08/24
-rm10.33</t>
  </si>
  <si>
    <t>09/07/24
-rm8.07
09/08/24
-rm125.13</t>
  </si>
  <si>
    <t>03/07/24
-rm5.78
05/08/24
-rm129
12/08/24
-rm135.48</t>
  </si>
  <si>
    <t>03/07/24
-rm0.58
05/08/24
-rm12.86
12/08/24
-rm14.30</t>
  </si>
  <si>
    <t>03/07/24
-rm0.21
05/08/24
-rm4.64
12/08/24
-rm5.15</t>
  </si>
  <si>
    <t>03/07/24
-rm3.43
05/08/24
-rm76.50
12/08/24
-rm85.07</t>
  </si>
  <si>
    <t>Bazira Binti Bahrem / IC NO: 940408-13-5276</t>
  </si>
  <si>
    <t>Address: No.117 Kampung Pulo Hilir, Petra Jaya, 93050 Kuching Sarawak.</t>
  </si>
  <si>
    <t>Contact: 013 863 2750</t>
  </si>
  <si>
    <t>Loan Date:  17 August 2024</t>
  </si>
  <si>
    <t xml:space="preserve">(RM14x 24mths): </t>
  </si>
  <si>
    <t>Loan Date:  19 August 2024</t>
  </si>
  <si>
    <t xml:space="preserve">Adv Balance: </t>
  </si>
  <si>
    <t>(cash in hand)</t>
  </si>
  <si>
    <t>07/08/24
-rm18.25
23/08/24
-rm100.41</t>
  </si>
  <si>
    <t>07/08/24
-rm1.03
23/08/24
-rm5.64</t>
  </si>
  <si>
    <t>07/08/24
-rm1.54
23/08/24
-rm8.46</t>
  </si>
  <si>
    <t>07/08/24
-rm18.15
23/08/24
-rm99.85</t>
  </si>
  <si>
    <t>19/07/24
-rm73.77
23/08/24
-rm12.30</t>
  </si>
  <si>
    <t>19/07/24
-rm7.35
23/08/24
-rm1.23</t>
  </si>
  <si>
    <t>19/07/24
-rm5.45
23/08/24
-rm0.90</t>
  </si>
  <si>
    <t>19/07/24
-rm211.16
23/08/24
-rm35.19</t>
  </si>
  <si>
    <t>19/07/24
-rm2.27
23/08/24
-rm0.38</t>
  </si>
  <si>
    <t>26/07/24
-rm190.28
26/08/24
-rm4.23</t>
  </si>
  <si>
    <t>26/07/24
-rm9.51
26/08/24
-rm0.21</t>
  </si>
  <si>
    <t>26/07/24
-rm11.42
26/08/24
-rm0.25</t>
  </si>
  <si>
    <t>26/07/24
-rm10.76
26/08/24
-rm0.24</t>
  </si>
  <si>
    <t>26/07/24
-rm228.03
26/08/24
-rm5.07</t>
  </si>
  <si>
    <t>25/07/24
-rm198.06
29/08/24
-rm2.71</t>
  </si>
  <si>
    <t>25/07/24
-rm8.91
29/08/24
-rm0.12</t>
  </si>
  <si>
    <t>25/07/24
-rm9.87
29/08/24
-rm0.13</t>
  </si>
  <si>
    <t>25/07/24
-rm223.16
29/08/24
-rm3.04</t>
  </si>
  <si>
    <t>TWL COMM</t>
  </si>
  <si>
    <t>05/08/24 collected rm405, comm 1%(55) to twl</t>
  </si>
  <si>
    <t>05/08/24 collected rm100, comm 30% (30) to twl</t>
  </si>
  <si>
    <t>31/07/24
-rm4.53
31/08/24
-rm172.57</t>
  </si>
  <si>
    <t>31/07/24
-rm0.26
31/08/24
-rm9.74</t>
  </si>
  <si>
    <t>31/07/24
-rm4.69
31/08/24
-rm178.21</t>
  </si>
  <si>
    <t>31/07/24
-rm3.04
31/08/24
-rm162.83</t>
  </si>
  <si>
    <t>31/07/24
-rm0.31
31/08/24
-rm16.54</t>
  </si>
  <si>
    <t>31/07/24
-rm0.06
31/08/24
-rm3.27</t>
  </si>
  <si>
    <t>31/07/24
-rm7.41
31/08/24
-rm396.93</t>
  </si>
  <si>
    <t>31/07/24
-rm0.04
31/08/24
-rm1.94</t>
  </si>
  <si>
    <t>31/07/24
-rm0.02
31/08/24
-rm0.94</t>
  </si>
  <si>
    <t>31/07/24
-rm0.12
31/08/24
-rm6.55</t>
  </si>
  <si>
    <t>02/09/24
-rm45.85</t>
  </si>
  <si>
    <t>02/09/24
-rm2.35</t>
  </si>
  <si>
    <t>02/09/24
-rm2.57</t>
  </si>
  <si>
    <t>02/09/24
-rm3.85</t>
  </si>
  <si>
    <t>02/09/24
-rm45.38</t>
  </si>
  <si>
    <t>10/07/24
-rm13.66
15/07/24
-rm15.93
24/07/24
-rm11.38
14/08/24
-rm45.52
17/08/24
-rm45.52
03/09/24
-rm18.21</t>
  </si>
  <si>
    <t>10/07/24
-rm0.25
15/07/24
-rm0.30
24/07/24
-rm0.21
14/08/24
-rm0.84
17/08/24
-rm0.84
03/09/24
-rm0.34</t>
  </si>
  <si>
    <t>10/07/24
-rm15
15/07/24
-rm17.50
24/07/24
-rm12.5
14/08/24
-rm50
17/08/24
-rm50
03/09/24
-rm20</t>
  </si>
  <si>
    <t>10/07/24
-rm1.09
15/07/24
-rm1.27
24/07/24
-rm0.91
14/08/24
-rm3.64
17/08/24
-rm3.64
03/09/24
-rm1.45</t>
  </si>
  <si>
    <t>05/08/24
-rm41.25
04/09/24
-rm28.86</t>
  </si>
  <si>
    <t>05/08/24
-rm2.04
04/09/24
-rm1.43</t>
  </si>
  <si>
    <t>05/08/24
-rm2.45
04/09/24
-rm1.72</t>
  </si>
  <si>
    <t>05/08/24
-rm5.29
04/09/24
-rm3.71</t>
  </si>
  <si>
    <t>05/08/24
-rm48.97
04/09/24
-rm34.28</t>
  </si>
  <si>
    <t>07/08/24
-rm168.34
09/09/24
-rm8.86</t>
  </si>
  <si>
    <t>07/08/24
-rm9.5
09/09/24
-rm0.50</t>
  </si>
  <si>
    <t>07/08/24
-rm13.30
09/09/24
-rm0.70</t>
  </si>
  <si>
    <t>07/08/24
-rm179.36
09/09/24
-rm9.44</t>
  </si>
  <si>
    <t>09/08/24
-rm10.65
10/09/24
-rm150.75</t>
  </si>
  <si>
    <t>09/08/24
-rm0.61
10/09/24
-rm9.39</t>
  </si>
  <si>
    <t>09/08/24
-rm0.67
10/09/24
-rm10.33</t>
  </si>
  <si>
    <t>09/08/24
-rm8.07
10/09/24
-rm125.13</t>
  </si>
  <si>
    <t>Loan Date:  12 September 2024</t>
  </si>
  <si>
    <t>Alexander Gabriel Anak Gahan / IC NO: 820905-13-5633</t>
  </si>
  <si>
    <t>23/08/24
-rm73.77
25/09/24
-rm12.30</t>
  </si>
  <si>
    <t>23/08/24
-rm7.35
25/09/24
-rm1.23</t>
  </si>
  <si>
    <t>23/08/24
-rm5.45
25/09/24
-rm0.90</t>
  </si>
  <si>
    <t>23/08/24
-rm211.16
25/09/24
-rm35.19</t>
  </si>
  <si>
    <t>23/08/24
-rm2.27
25/09/24
-rm0.38</t>
  </si>
  <si>
    <t>29/08/24
-rm3.60
30/09/24
-rm197.17</t>
  </si>
  <si>
    <t>29/08/24
-rm0.16
30/09/24
-rm8.87</t>
  </si>
  <si>
    <t>29/08/24
-rm0.18
30/09/24
-rm9.82</t>
  </si>
  <si>
    <t>29/08/24
-rm4.06
30/09/24
-rm222.14</t>
  </si>
  <si>
    <t>31/08/24
-rm2.21
30/09/24
-rm163.66</t>
  </si>
  <si>
    <t>31/08/24
-rm0.22
30/09/24
-rm16.63</t>
  </si>
  <si>
    <t>31/08/24
-rm0.04
30/09/24
-rm3.29</t>
  </si>
  <si>
    <t>31/08/24
-rm5.39
30/09/24
-rm398.95</t>
  </si>
  <si>
    <t>31/08/24
-rm0.03
30/09/24
-rm1.95</t>
  </si>
  <si>
    <t>31/08/24
-rm0.02
30/09/24
-rm0.94</t>
  </si>
  <si>
    <t>31/08/24
-rm0.09
30/09/24
-rm6.58</t>
  </si>
  <si>
    <t>26/08/24
-rm190.28
01/10/24
-rm4.23</t>
  </si>
  <si>
    <t>26/08/24
-rm9.51
01/10/24
-rm0.21</t>
  </si>
  <si>
    <t>26/08/24
-rm11.42
01/10/24
-rm0.25</t>
  </si>
  <si>
    <t>26/08/24
-rm10.76
01/10/24
-rm0.24</t>
  </si>
  <si>
    <t>26/08/24
-rm228.03
01/10/24
-rm5.07</t>
  </si>
  <si>
    <t>31/08/24
-rm4.53
01/10/24
-rm172.57</t>
  </si>
  <si>
    <t>31/08/24
-rm0.26
01/10/24
-rm9.74</t>
  </si>
  <si>
    <t>31/08/24
-rm4.69
01/10/24
-rm178.21</t>
  </si>
  <si>
    <t>23/08/24
-rm22.83
02/10/24
-rm95.83</t>
  </si>
  <si>
    <t>23/08/24
-rm1.28
02/10/24
-rm5.39</t>
  </si>
  <si>
    <t>23/08/24
-rm1.92
02/10/24
-rm8.08</t>
  </si>
  <si>
    <t>23/08/24
-rm22.69
02/10/24
-rm95.31</t>
  </si>
  <si>
    <t>03/09/24
-rm324.60
07/10/24
-rm4.27</t>
  </si>
  <si>
    <t>03/09/24
-rm15.43
07/10/24
-rm0.20</t>
  </si>
  <si>
    <t>03/09/24
-rm12.83
07/10/24
-rm0.17</t>
  </si>
  <si>
    <t>03/09/24
-rm407.14
07/10/24
-rm5.35</t>
  </si>
  <si>
    <t>25/04/24
-rm13.50
27/05/24
-rm123.97
24/07/24
-rm72.93
07/10/24
-rm52.50</t>
  </si>
  <si>
    <t>25/04/24
-rm0.64
27/05/24
-rm5.89
24/07/24
-rm3.47
07/10/24
-rm2.50</t>
  </si>
  <si>
    <t>25/04/24
-rm0.51
27/05/24
-rm4.72
24/07/24
-rm2.77
07/10/24
-rm2.00</t>
  </si>
  <si>
    <t>25/04/24
-rm22.35
27/05/24
-rm205.42
24/07/24
-rm120.83
07/10/24
-rm87</t>
  </si>
  <si>
    <t>07/10/24
-rm84.57
08/10/24
-rm93.03</t>
  </si>
  <si>
    <t>07/10/24
-rm4.76
08/10/24
-rm5.24</t>
  </si>
  <si>
    <t>07/10/24
-rm101.15
08/10/24
-rm111.25</t>
  </si>
  <si>
    <t>12/09/24
-rm188.31
09/10/24
-rm312.19</t>
  </si>
  <si>
    <t>12/09/24
-rm9.41
09/10/24
-rm15.59</t>
  </si>
  <si>
    <t>12/09/24
-rm177.77
09/10/24
-rm294.73</t>
  </si>
  <si>
    <t>12/09/24
-rm4.51
09/10/24
-rm7.49</t>
  </si>
  <si>
    <t>03/09/24
-rm18.21
04/09/24
-rm63.73
10/09/24
-rm31.86
17/09/24
-rm22.76
14/10/24
-rm13.66</t>
  </si>
  <si>
    <t>03/09/24
-rm0.34
04/09/24
-rm1.18
10/09/24
-rm0.59
17/09/24
-rm0.42
14/10/24
-rm0.25</t>
  </si>
  <si>
    <t>03/09/24
-rm20
04/09/24
-rm70
10/09/24
-rm35
17/09/24
-rm25
14/10/24
-rm15</t>
  </si>
  <si>
    <t>03/09/24
-rm1.45
04/09/24
-rm5.09
10/09/24
-rm2.55
17/09/24
-rm1.82
14/10/24
-rm1.09</t>
  </si>
  <si>
    <t>Busang Anak Uban / IC NO: 660129-13-5613</t>
  </si>
  <si>
    <t>Address: B11-02-05, Taman Malihah 2 Fasa 2, Jalan Belatok, 93050 Kuching Sarawak.</t>
  </si>
  <si>
    <t>Contact: 011 1402 5067</t>
  </si>
  <si>
    <t>Loan Date: 16 October 2024</t>
  </si>
  <si>
    <t>(Yohanes)</t>
  </si>
  <si>
    <t>Abang Yusuf Abang Rabaie/ IC NO: 700809-13-5717</t>
  </si>
  <si>
    <t>Address: Lot 4-04-01 (D.401) RPR, Batu 13 Jln Kuching/Serian, 93250 Kuching Sarawak.</t>
  </si>
  <si>
    <t>Contact: 012 877 1446</t>
  </si>
  <si>
    <t>Loan Date:  21 October 2024</t>
  </si>
  <si>
    <t>(Mohd Fauzi)</t>
  </si>
  <si>
    <t xml:space="preserve">(RM11x 12mths): </t>
  </si>
  <si>
    <t>25/09/24
-rm73.77
25/10/24
-rm12.30</t>
  </si>
  <si>
    <t>25/09/24
-rm7.35
25/10/24
-rm1.23</t>
  </si>
  <si>
    <t>25/09/24
-rm5.45
25/10/24
-rm0.90</t>
  </si>
  <si>
    <t>25/09/24
-rm211.16
25/10/24
-rm35.19</t>
  </si>
  <si>
    <t>25/09/24
-rm2.27
25/10/24
-rm0.38</t>
  </si>
  <si>
    <t>30/09/24
-rm0.90
26/10/24
-rm199.87</t>
  </si>
  <si>
    <t>30/09/24
-rm0.04
26/10/24
-rm8.99</t>
  </si>
  <si>
    <t>30/09/24
-rm0.05
26/10/24
-rm9.95</t>
  </si>
  <si>
    <t>30/09/24
-rm1.01
26/10/24
-rm225.19</t>
  </si>
  <si>
    <t>01/10/24
-rm190.28
28/10/24
-rm4.23</t>
  </si>
  <si>
    <t>01/10/24
-rm9.51
28/10/24
-rm0.21</t>
  </si>
  <si>
    <t>01/10/24
-rm11.42
28/10/24
-rm0.25</t>
  </si>
  <si>
    <t>01/10/24
-rm10.76
28/10/24
-rm0.24</t>
  </si>
  <si>
    <t>01/10/24
-rm228.03
28/10/24
-rm5.07</t>
  </si>
  <si>
    <t>30/09/24
-rm278.72
30/10/24
-rm8.98</t>
  </si>
  <si>
    <t>30/09/24
-rm15.74
30/10/24
-rm0.51</t>
  </si>
  <si>
    <t>30/09/24
-rm12.59
30/10/24
-rm0.41</t>
  </si>
  <si>
    <t>30/09/24
-rm297.21
30/10/24
-rm9.59</t>
  </si>
  <si>
    <t>04/09/24 collected rm100, comm 30% (30) to twl
04/10/24 collected rm100, comm 30% (30) to twl</t>
  </si>
  <si>
    <t>01/10/24
-rm4.53
31/10/24
-rm172.57</t>
  </si>
  <si>
    <t>01/10/24
-rm0.26
31/10/24
-rm9.74</t>
  </si>
  <si>
    <t>01/10/24
-rm4.69
31/10/24
-rm178.21</t>
  </si>
  <si>
    <t>30/09/24
-rm1.37
01/11/24
-rm164.50</t>
  </si>
  <si>
    <t>30/09/24
-rm0.14
01/11/24
-rm16.71</t>
  </si>
  <si>
    <t>30/09/24
-rm3.37
01/11/24
-rm400.97</t>
  </si>
  <si>
    <t>30/09/24
-rm0.02
01/11/24
-rm1.96</t>
  </si>
  <si>
    <t>30/09/24
-rm0.01
01/11/24
-rm0.95</t>
  </si>
  <si>
    <t>30/09/24
-rm0.06
01/11/24
-rm6.61</t>
  </si>
  <si>
    <t>30/09/24
-rm0.03
01/11/24
-rm3.3</t>
  </si>
  <si>
    <t>04/09/24
-rm12.37
04/10/24
-rm41.25
04/11/24
-rm16.49</t>
  </si>
  <si>
    <t>04/09/24
-rm0.61
04/10/24
-rm2.04
04/11/24
-rm0.82</t>
  </si>
  <si>
    <t>04/09/24
-rm0.74
04/10/24
-rm2.45
04/11/24
-rm0.98</t>
  </si>
  <si>
    <t>04/09/24
-rm1.59
04/10/24
-rm5.29
04/11/24
-rm2.12</t>
  </si>
  <si>
    <t>04/09/24
-rm14.69
04/10/24
-rm48.97
04/11/24
-rm19.59</t>
  </si>
  <si>
    <t>Loan Date:  05 November 2024</t>
  </si>
  <si>
    <t>RM17 x 24 mths:</t>
  </si>
  <si>
    <t>Ronald
Comm</t>
  </si>
  <si>
    <t>09/09/24
-rm168.34
07/10/24
-rm8.86</t>
  </si>
  <si>
    <t>09/09/24
-rm9.5
07/10/24
-rm0.50</t>
  </si>
  <si>
    <t>09/09/24
-rm13.30
07/10/24
-rm0.70</t>
  </si>
  <si>
    <t>09/09/24
-rm179.36
07/10/24
-rm9.44</t>
  </si>
  <si>
    <t>19/09/24
-rm81.33
05/11/24
-rm138.25</t>
  </si>
  <si>
    <t>19/09/24
-rm3.86
05/11/24
-rm6.56</t>
  </si>
  <si>
    <t>19/09/24
-rm3.70
05/11/24
-rm6.30</t>
  </si>
  <si>
    <t>19/09/24
-rm61.11
05/11/24
-rm103.89</t>
  </si>
  <si>
    <t>07/10/24
-rm168.34
07/11/24
-rm8.86</t>
  </si>
  <si>
    <t>07/10/24
-rm9.5
07/11/24
-rm0.50</t>
  </si>
  <si>
    <t>07/10/24
-rm13.30
07/11/24
-rm0.70</t>
  </si>
  <si>
    <t>07/10/24
-rm179.36
07/11/24
-rm9.44</t>
  </si>
  <si>
    <t>Albert Sia Loong Erh / IC NO: 830217-13-5495</t>
  </si>
  <si>
    <t>Address: No.555 Lorong 1A5, Jalan Song, Tabuan Heights, 93350 Kuching Sarawak.</t>
  </si>
  <si>
    <t>Contact: 016 333 7287</t>
  </si>
  <si>
    <t>Loan Date:  08 November 2024</t>
  </si>
  <si>
    <t>RM14 x 18 mths:</t>
  </si>
  <si>
    <t>02/10/24
-rm27.38
11/11/24
-rm91.28</t>
  </si>
  <si>
    <t>02/10/24
-rm1.54
11/11/24
-rm5.13</t>
  </si>
  <si>
    <t>02/10/24
-rm2.31
11/11/24
-rm7.69</t>
  </si>
  <si>
    <t>02/10/24
-rm27.23
11/11/24
-rm90.77</t>
  </si>
  <si>
    <t>07/10/24
-rm324.60
13/11/24
-rm4.27</t>
  </si>
  <si>
    <t>07/10/24
-rm15.43
13/11/24
-rm0.20</t>
  </si>
  <si>
    <t>07/10/24
-rm12.83
13/11/24
-rm0.17</t>
  </si>
  <si>
    <t>07/10/24
-rm407.14
13/11/24
-rm5.36</t>
  </si>
  <si>
    <t>Loan Date:  19 November 2024</t>
  </si>
  <si>
    <t>Tenor - 33 months</t>
  </si>
  <si>
    <t>(2%)</t>
  </si>
  <si>
    <t>RM10 x 33 mths:</t>
  </si>
  <si>
    <t>25/10/24
-rm73.77
25/11/24
-rm12.30</t>
  </si>
  <si>
    <t>25/10/24
-rm7.35
25/11/24
-rm1.23</t>
  </si>
  <si>
    <t>25/10/24
-rm5.45
25/11/24
-rm0.90</t>
  </si>
  <si>
    <t>25/10/24
-rm211.16
25/11/24
-rm35.19</t>
  </si>
  <si>
    <t>25/10/24
-rm2.27
25/11/24
-rm0.38</t>
  </si>
  <si>
    <t>26/10/24
-rm0.90
25/11/24
-rm199.87</t>
  </si>
  <si>
    <t>26/10/24
-rm0.04
25/11/24
-rm8.99</t>
  </si>
  <si>
    <t>26/10/24
-rm0.05
25/11/24
-rm9.95</t>
  </si>
  <si>
    <t>26/10/24
-rm1.01
25/11/24
-rm225.19</t>
  </si>
  <si>
    <t>Loan Date:  28 November 2024</t>
  </si>
  <si>
    <t>Tenor - 48 months (4 yrs)</t>
  </si>
  <si>
    <t xml:space="preserve">(RM11x 48mths): </t>
  </si>
  <si>
    <t xml:space="preserve">19/09/24 collected rm150, comm 1%(20.37) to twl
</t>
  </si>
  <si>
    <t>05/11/24 collected rm810, comm 1%(110) to twl</t>
  </si>
  <si>
    <t>31/10/24
-rm4.53
30/11/24
-rm172.57</t>
  </si>
  <si>
    <t>31/10/24
-rm0.26
30/11/24
-rm9.74</t>
  </si>
  <si>
    <t>31/10/24
-rm4.69
30/11/24
-rm178.21</t>
  </si>
  <si>
    <t>13/11/24
-rm81.15
18/11/24
-rm85.42
25/11/24
-rm29.90
02/12/24
-rm132.40</t>
  </si>
  <si>
    <t>13/11/24
-rm3.86
18/11/24
-rm4.06
25/11/24
-rm1.42
02/12/24
-rm6.29</t>
  </si>
  <si>
    <t>13/11/24
-rm3.20
18/11/24
-rm3.38
25/11/24
-rm1.18
02/12/24
-rm5.24</t>
  </si>
  <si>
    <t>13/11/24
-rm101.79
18/11/24
-rm107.14
25/11/24
-rm37.50
02/12/24
-rm166.07</t>
  </si>
  <si>
    <t>28/10/24
-rm190.28
02/12/24
-rm4.23</t>
  </si>
  <si>
    <t>28/10/24
-rm9.51
02/12/24
-rm0.21</t>
  </si>
  <si>
    <t>28/10/24
-rm11.42
02/12/24
-rm0.25</t>
  </si>
  <si>
    <t>28/10/24
-rm10.76
02/12/24
-rm0.24</t>
  </si>
  <si>
    <t>28/10/24
-rm228.03
02/12/24
-rm5.07</t>
  </si>
  <si>
    <t>05/11/24
-rm3.70
05/12/24
-rm6.30</t>
  </si>
  <si>
    <t>05/11/24
-rm61.11
05/12/24
-rm103.89</t>
  </si>
  <si>
    <t>05/11/24
-rm81.33
05/12/24
-rm118.33</t>
  </si>
  <si>
    <t>05/11/24
-rm3.86
05/12/24
-rm6.48</t>
  </si>
  <si>
    <t>07/11/24
-rm168.34
11/12/24
-rm8.86</t>
  </si>
  <si>
    <t>07/11/24
-rm9.5
11/12/24
-rm0.50</t>
  </si>
  <si>
    <t>07/11/24
-rm13.30
11/12/24
-rm0.70</t>
  </si>
  <si>
    <t>07/11/24
-rm179.36
11/12/24
-rm9.44</t>
  </si>
  <si>
    <t>10/12/24
-rm42.85
13/12/24
-rm104.74</t>
  </si>
  <si>
    <t>10/12/24
-rm2.42
13/12/24
-rm5.91</t>
  </si>
  <si>
    <t>10/12/24
-rm3.77
13/12/24
-rm9.23</t>
  </si>
  <si>
    <t>10/12/24
-rm38.54
13/12/24
-rm94.21</t>
  </si>
  <si>
    <t>Loan Date:  14 December 2024</t>
  </si>
  <si>
    <t xml:space="preserve">(RM9x 24mths): </t>
  </si>
  <si>
    <t>Loan Date: 16 December 2024</t>
  </si>
  <si>
    <t>(Adv Balance)</t>
  </si>
  <si>
    <t>RM12 x 12 mths:</t>
  </si>
  <si>
    <t>25/11/24
-rm73.77
19/12/24
-rm12.30</t>
  </si>
  <si>
    <t>25/11/24
-rm7.35
19/12/24
-rm1.23</t>
  </si>
  <si>
    <t>25/11/24
-rm5.45
19/12/24
-rm0.90</t>
  </si>
  <si>
    <t>25/11/24
-rm211.16
19/12/24
-rm35.19</t>
  </si>
  <si>
    <t>25/11/24
-rm2.27
19/12/24
-rm0.38</t>
  </si>
  <si>
    <t>11/11/24
-rm31.95
23/12/24
-rm86.71</t>
  </si>
  <si>
    <t>11/11/24
-rm1.80
23/12/24
-rm4.87</t>
  </si>
  <si>
    <t>11/11/24
-rm2.69
23/12/24
-rm7.31</t>
  </si>
  <si>
    <t>11/11/24
-rm31.76
23/12/24
-rm86.24</t>
  </si>
  <si>
    <t>25/11/24
-rm0.90
24/12/24
-rm199.87</t>
  </si>
  <si>
    <t>25/11/24
-rm0.04
24/12/24
-rm8.99</t>
  </si>
  <si>
    <t>25/11/24
-rm0.05
24/12/24
-rm9.95</t>
  </si>
  <si>
    <t>25/11/24
-rm1.01
24/12/24
-rm225.19</t>
  </si>
  <si>
    <t>05/12/24 collected rm255, comm 1%(34.63) to twl</t>
  </si>
  <si>
    <t>24/12/24
-rm0.90
31/12/24
-rm199.87</t>
  </si>
  <si>
    <t>24/12/24
-rm0.04
31/12/24
-rm8.99</t>
  </si>
  <si>
    <t>24/12/24
-rm0.05
31/12/24
-rm9.95</t>
  </si>
  <si>
    <t>24/12/24
-rm1.01
31/12/24
-rm225.19</t>
  </si>
  <si>
    <t>02/12/24
-rm190.28
30/12/24
-rm4.23</t>
  </si>
  <si>
    <t>02/12/24
-rm9.51
30/12/24
-rm0.21</t>
  </si>
  <si>
    <t>02/12/24
-rm11.42
30/12/24
-rm0.25</t>
  </si>
  <si>
    <t>02/12/24
-rm10.76
30/12/24
-rm0.24</t>
  </si>
  <si>
    <t>02/12/24
-rm228.03
30/12/24
-rm5.07</t>
  </si>
  <si>
    <t>30/11/24
-rm4.53
02/01/25
-rm172.57</t>
  </si>
  <si>
    <t>30/11/24
-rm0.26
02/01/25
-rm9.74</t>
  </si>
  <si>
    <t>30/11/24
-rm4.69
02/01/25
-rm178.21</t>
  </si>
  <si>
    <t>01/11/24
-rm0.55
29/11/24
-rm165.05
02/01/25
-rm0.27</t>
  </si>
  <si>
    <t>01/11/24
-rm0.06
29/11/24
-rm16.77
02/01/25
-rm0.02</t>
  </si>
  <si>
    <t>01/11/24
-rm0.01
29/11/24
-rm3.31
02/01/25
-rm0.01</t>
  </si>
  <si>
    <t>01/11/241rm1.35
29/11/24
-rm402.32
02/01/25
-rm0.67</t>
  </si>
  <si>
    <t>01/11/24
-rm0.01
29/11/24
-rm1.96
02/01/25
-rm0.01</t>
  </si>
  <si>
    <t>01/11/24
-rm0.00
29/11/24
-rm0.96
02/01/25
-rm0</t>
  </si>
  <si>
    <t>01/11/24
-rm0.02
29/11/24
-rm6.63
02/01/25
-rm0.02</t>
  </si>
  <si>
    <t>02/12/24
-rm196.46
02/01/25
-rm132.41</t>
  </si>
  <si>
    <t>02/12/24
-rm9.34
02/01/25
-rm6.29</t>
  </si>
  <si>
    <t>02/12/24
-rm7.77
02/01/25
-rm5.23</t>
  </si>
  <si>
    <t>02/12/24
-rm246.43
02/01/25
-rm166.07</t>
  </si>
  <si>
    <t>04/11/24
-rm24.75
04/12/24
-rm41.25
04/01/25
-rm4.11</t>
  </si>
  <si>
    <t>04/11/24
-rm1.22
04/12/24
-rm2.04
04/01/25
-rm0.21</t>
  </si>
  <si>
    <t>04/11/24
-rm1.47
04/12/24
-rm2.45
04/01/25
-rm0.25</t>
  </si>
  <si>
    <t>04/11/24
-rm3.18
04/12/24
-rm5.29
04/01/25
-rm0.53</t>
  </si>
  <si>
    <t>04/11/24
-rm29.38
04/12/24
-rm48.97
04/01/25
-rm4.90</t>
  </si>
  <si>
    <t>23/12/24
-rm50.21
06/01/25
-rm68.45</t>
  </si>
  <si>
    <t>23/12/24
-rm2.82
06/01/25
-rm3.85</t>
  </si>
  <si>
    <t>23/12/24
-rm4.23
06/01/25
-rm5.77</t>
  </si>
  <si>
    <t>23/12/24
-rm49.92
06/01/25
-rm68.08</t>
  </si>
  <si>
    <t>10/12/24
-rm247.77
08/01/25
-rm252.73</t>
  </si>
  <si>
    <t>10/12/24
-rm12.38
08/01/25
-rm12.62</t>
  </si>
  <si>
    <t>10/12/24
-rm233.91
08/01/25
-rm238.59</t>
  </si>
  <si>
    <t>10/12/24
-rm5.94
08/01/25
-rm6.06</t>
  </si>
  <si>
    <t>14/10/24
-rm9.10
17/10/24
-rm13.66
04/11/24
-rm68.29
05/11/24
-rm45.52
13/01/25
-rm13.65</t>
  </si>
  <si>
    <t>14/10/24
-rm0.17
17/10/24
-rm0.25
04/11/24
-rm1.26
05/11/24
-rm0.84
13/01/25
-rm0.26</t>
  </si>
  <si>
    <t>14/10/24
-rm10
17/10/24
-rm15
04/11/24
-rm75
05/11/24
-rm50
13/01/25
-rm15</t>
  </si>
  <si>
    <t>14/10/24
-rm0.73
17/10/24
-rm1.09
04/11/24
-rm5.45
05/11/24
-rm3.64
13/01/25
-rm1.09</t>
  </si>
  <si>
    <t>11/12/24
-rm172.77
15/01/25
-rm4.43</t>
  </si>
  <si>
    <t>11/12/24
-rm9.75
15/01/25
-rm0.25</t>
  </si>
  <si>
    <t>11/12/24
-rm13.65
15/01/25
-rm0.35</t>
  </si>
  <si>
    <t>11/12/24
-rm184.08
15/01/25
-rm4.72</t>
  </si>
  <si>
    <t>19/12/24
-rm71.32
22/01/25
-rm14.75</t>
  </si>
  <si>
    <t>19/12/24
-rm7.10
22/01/25
-rm1.48</t>
  </si>
  <si>
    <t>19/12/24
-rm5.26
22/01/25
-rm1.09</t>
  </si>
  <si>
    <t>19/12/24
-rm204.12
22/01/25
-rm42.23</t>
  </si>
  <si>
    <t>19/12/24
-rm2.20
22/01/25
-rm0.45</t>
  </si>
  <si>
    <t>08/01/25 collected rm1500, comm 1% (280.70) to twl</t>
  </si>
  <si>
    <t>04/11/24 collected rm100, comm 30% (30) to twl
04/12/24 collected rm100, comm 30% (30) to twl
04/01/25 collected rm100, comm 30% (30) to twl</t>
  </si>
  <si>
    <t>02/01/25
-rm164.76
25/01/25
-rm1.11</t>
  </si>
  <si>
    <t>02/01/25
-rm16.74
25/01/25
-rm0.11</t>
  </si>
  <si>
    <t>02/01/25
-rm3.31
25/01/25
-rm0.02</t>
  </si>
  <si>
    <t>02/01/25
-rm401.64
25/01/25
-rm2.70</t>
  </si>
  <si>
    <t>02/01/25
-rm1.97
25/01/25
-rm0.01</t>
  </si>
  <si>
    <t>02/01/25
-rm0.95
25/01/25
-rm0.01</t>
  </si>
  <si>
    <t>02/01/25
-rm6.63
25/01/25
-rm0.04</t>
  </si>
  <si>
    <t>30/12/24
-rm190.28
25/01/25
-rm4.23</t>
  </si>
  <si>
    <t>30/12/24
-rm9.51
25/01/25
-rm0.21</t>
  </si>
  <si>
    <t>30/12/24
-rm11.42
25/01/25
-rm0.25</t>
  </si>
  <si>
    <t>30/12/24
-rm10.76
25/01/25
-rm0.24</t>
  </si>
  <si>
    <t>30/12/24
-rm228.03
25/01/25
-rm5.07</t>
  </si>
  <si>
    <t>02/01/25
-rm4.53
25/01/25
-rm172.57</t>
  </si>
  <si>
    <t>02/01/25
-rm0.26
25/01/25
-rm9.74</t>
  </si>
  <si>
    <t>02/01/25
-rm4.69
25/01/25
-rm178.21</t>
  </si>
  <si>
    <t>02/01/25
-rm196.46
04/02/25
-rm132.41</t>
  </si>
  <si>
    <t>02/01/25
-rm9.34
04/02/25
-rm6.29</t>
  </si>
  <si>
    <t>02/01/25
-rm7.77
04/02/25
-rm5.23</t>
  </si>
  <si>
    <t>02/01/25
-rm246.43
04/02/25
-rm166.07</t>
  </si>
  <si>
    <t>08/01/25
-rm490.60
05/02/25
-rm9.90</t>
  </si>
  <si>
    <t>08/01/25
-rm24.50
05/02/25
-rm0.50</t>
  </si>
  <si>
    <t>08/01/25
-rm463.14
05/02/25
-rm9.36</t>
  </si>
  <si>
    <t>08/01/25
-rm11.76
05/02/25
-rm0.24</t>
  </si>
  <si>
    <t>04/01/25
-rm37.12
05/02/25
-rm32.99</t>
  </si>
  <si>
    <t>04/01/25
-rm1.84
05/02/25
-rm1.63</t>
  </si>
  <si>
    <t>04/01/25
-rm2.21
05/02/25
-rm1.96</t>
  </si>
  <si>
    <t>04/01/25
-rm44.07
05/02/25
-rm39.18</t>
  </si>
  <si>
    <t>04/01/25
-rm4.76
05/02/25
-rm4.24</t>
  </si>
  <si>
    <t>14/01/25
-rm142.83
06/02/25
-rm4.76</t>
  </si>
  <si>
    <t>14/01/25
-rm8.06
06/02/25
-rm0.27</t>
  </si>
  <si>
    <t>14/01/25
-rm12.58
06/02/25
-rm0.42</t>
  </si>
  <si>
    <t>14/01/25
-rm128.47
06/02/25
-rm4.28</t>
  </si>
  <si>
    <t>Bidin Bin Mat Nor / IC NO: 650711-13-5265</t>
  </si>
  <si>
    <t>Address: No.292 Lorong 4, Kampung Astana Lot, Petra Jaya, 93050 Kuching Sarawak.</t>
  </si>
  <si>
    <t>Contact: 017 451 9412</t>
  </si>
  <si>
    <t>RM15 x 12 mths:</t>
  </si>
  <si>
    <t>Loan Date:  10 February 2025</t>
  </si>
  <si>
    <t>13/01/25
-rm13.65
10/02/25
-rm136.57</t>
  </si>
  <si>
    <t>13/01/25
-rm0.25
10/02/25
-rm2.53</t>
  </si>
  <si>
    <t>13/01/25
-rm15
10/02/25
-rm150</t>
  </si>
  <si>
    <t>13/01/25
-rm1.10
10/02/25
-rm10.90</t>
  </si>
  <si>
    <t>15/01/25
-rm172.77
11/02/25
-rm4.43</t>
  </si>
  <si>
    <t>15/01/25
-rm9.75
11/02/25
-rm0.25</t>
  </si>
  <si>
    <t>15/01/25
-rm13.65
11/02/25
-rm0.35</t>
  </si>
  <si>
    <t>15/01/25
-rm184.08
11/02/25
-rm4.72</t>
  </si>
  <si>
    <t>06/01/25
-rm54.76
13/02/25
-rm63.90</t>
  </si>
  <si>
    <t>06/01/25
-rm3.08
13/02/25
-rm3.59</t>
  </si>
  <si>
    <t>06/01/25
-rm4.62
13/02/25
-rm5.38</t>
  </si>
  <si>
    <t>06/01/25
-rm54.46
13/02/25
-rm63.54</t>
  </si>
  <si>
    <t>Loan Date: 18 February 2025</t>
  </si>
  <si>
    <t>---penalty rm500 cancel card (as per Lung instruction)---</t>
  </si>
  <si>
    <t>22/01/25
-rm71.32
25/02/25
-rm14.75</t>
  </si>
  <si>
    <t>22/01/25
-rm7.10
25/02/25
-rm1.48</t>
  </si>
  <si>
    <t>22/01/25
-rm5.26
25/02/25
-rm1.09</t>
  </si>
  <si>
    <t>22/01/25
-rm204.12
25/02/25
-rm42.23</t>
  </si>
  <si>
    <t>22/01/25
-rm2.20
25/02/25
-rm0.45</t>
  </si>
  <si>
    <t>05/02/25 collected rm1500, comm 1% (280.70) to twl</t>
  </si>
  <si>
    <t>05/02/25 collected rm100, comm 30% (30) to twl</t>
  </si>
  <si>
    <t>25/01/25
-rm190.28
27/02/25
-rm4.23</t>
  </si>
  <si>
    <t>25/01/25
-rm9.51
27/02/25
-rm0.21</t>
  </si>
  <si>
    <t>25/01/25
-rm11.42
27/02/25
-rm0.25</t>
  </si>
  <si>
    <t>25/01/25
-rm10.76
27/02/25
-rm0.24</t>
  </si>
  <si>
    <t>25/01/25
-rm228.03
27/02/25
-rm5.07</t>
  </si>
  <si>
    <t>31/01/25
-rm330.33
28/02/25
-rm81.79</t>
  </si>
  <si>
    <t>31/01/25
-rm15.69
28/02/25
-rm3.89</t>
  </si>
  <si>
    <t>31/01/25
-rm8.02
28/02/25
-rm1.98</t>
  </si>
  <si>
    <t>31/01/25
-rm372.96
28/02/25
-rm92.34</t>
  </si>
  <si>
    <t>25/01/25
-rm163.94
01/03/25
-rm1.93</t>
  </si>
  <si>
    <t>25/01/25
-rm16.65
01/03/25
-rm0.20</t>
  </si>
  <si>
    <t>25/01/25
-rm3.29
01/03/25
-rm0.04</t>
  </si>
  <si>
    <t>25/01/25
-rm399.62
01/03/25
-rm4.72</t>
  </si>
  <si>
    <t>25/01/25
-rm1.96
01/03/25
-rm0.02</t>
  </si>
  <si>
    <t>25/01/25
-rm0.95
01/03/25
-rm0.01</t>
  </si>
  <si>
    <t>25/01/25
-rm6.59
01/03/25
-rm0.08</t>
  </si>
  <si>
    <t>25/01/25
-rm4.53
04/03/25
-rm172.57</t>
  </si>
  <si>
    <t>25/01/25
-rm0.26
04/03/25
-rm9.74</t>
  </si>
  <si>
    <t>25/01/25
-rm4.69
04/03/25
-rm178.21</t>
  </si>
  <si>
    <t>04/02/25
-rm196.46
04/03/25
-rm132.41</t>
  </si>
  <si>
    <t>04/02/25
-rm9.34
04/03/25
-rm6.29</t>
  </si>
  <si>
    <t>04/02/25
-rm7.77
04/03/25
-rm5.23</t>
  </si>
  <si>
    <t>04/02/25
-rm246.43
04/03/25
-rm166.07</t>
  </si>
  <si>
    <t>10/02/25
-rm45.52
12/02/25
-rm31.87
21/02/25
-rm36.41
07/03/25
-rm36.42</t>
  </si>
  <si>
    <t>10/02/25
-rm0.84
12/02/25
-rm0.59
21/02/25
-rm0.68
07/03/25
-rm0.67</t>
  </si>
  <si>
    <t>10/02/25
-rm50
12/02/25
-rm35
21/02/25
-rm40
07/03/25
-rm40</t>
  </si>
  <si>
    <t>10/02/25
-rm3.64
12/02/25
-rm2.54
21/02/25
-rm2.91
07/03/25
-rm2.91</t>
  </si>
  <si>
    <t>Awangku Mohammad Azrul Bardyne Bin Awangku Abdul Hadad / IC NO: 960715-13-5645</t>
  </si>
  <si>
    <t>Address: No. 38 Kampung Bungey 95500 Debak Sarawak.</t>
  </si>
  <si>
    <t>Contact: 013 827 6804</t>
  </si>
  <si>
    <t>Loan Date:  07 March 2025</t>
  </si>
  <si>
    <t>Tenor - 42 months</t>
  </si>
  <si>
    <t>(Lim Wei Ming)</t>
  </si>
  <si>
    <t>RM15 x 42mths:</t>
  </si>
  <si>
    <t xml:space="preserve">Comm: </t>
  </si>
  <si>
    <t>06/02/25
-rm142.83
08/03/25
-rm4.76</t>
  </si>
  <si>
    <t>06/02/25
-rm8.06
08/03/25
-rm0.27</t>
  </si>
  <si>
    <t>06/02/25
-rm12.58
08/03/25
-rm0.42</t>
  </si>
  <si>
    <t>06/02/25
-rm128.47
08/03/25
-rm4.28</t>
  </si>
  <si>
    <t>11/02/25
-rm172.77
10/03/25
-rm4.43</t>
  </si>
  <si>
    <t>11/02/25
-rm9.75
10/03/25
-rm0.25</t>
  </si>
  <si>
    <t>11/02/25
-rm13.65
10/03/25
-rm0.35</t>
  </si>
  <si>
    <t>11/02/25
-rm184.08
10/03/25
-rm4.72</t>
  </si>
  <si>
    <t>05/02/25
-rm232.91
12/03/25
-rm267.59</t>
  </si>
  <si>
    <t>05/02/25
-rm11.63
12/03/25
-rm13.37</t>
  </si>
  <si>
    <t>05/02/25
-rm219.88
12/03/25
-rm252.62</t>
  </si>
  <si>
    <t>05/02/25
-rm5.58
12/03/25
-rm6.42</t>
  </si>
  <si>
    <t>10/03/25
-rm172.77
18/03/25
-rm4.43</t>
  </si>
  <si>
    <t>10/03/25
-rm9.75
18/03/25
-rm0.25</t>
  </si>
  <si>
    <t>10/03/25
-rm13.65
18/03/25
-rm0.35</t>
  </si>
  <si>
    <t>10/03/25
-rm184.08
18/03/25
-rm4.72</t>
  </si>
  <si>
    <t>Alister Anak Deraman / IC NO: 971009-13-5377</t>
  </si>
  <si>
    <t>Address: Kampung Sion Tapah, Batu 22 Jalan Kuching Serian, 94200 Kuching Sarawak.</t>
  </si>
  <si>
    <t>Contact: 011 3176 5377</t>
  </si>
  <si>
    <t>Loan Date:  21 March 2025</t>
  </si>
  <si>
    <t xml:space="preserve">(RM17x 24mths): </t>
  </si>
  <si>
    <t>25/02/25
-rm71.32
24/03/25
-rm14.75</t>
  </si>
  <si>
    <t>25/02/25
-rm7.10
24/03/25
-rm1.48</t>
  </si>
  <si>
    <t>25/02/25
-rm5.26
24/03/25
-rm1.09</t>
  </si>
  <si>
    <t>25/02/25
-rm204.12
24/03/25
-rm42.23</t>
  </si>
  <si>
    <t>25/02/25
-rm2.20
24/03/25
-rm0.45</t>
  </si>
  <si>
    <t>27/02/25
-rm190.28
26/03/25
-rm4.23</t>
  </si>
  <si>
    <t>27/02/25
-rm9.51
26/03/25
-rm0.21</t>
  </si>
  <si>
    <t>27/02/25
-rm11.42
26/03/25
-rm0.25</t>
  </si>
  <si>
    <t>27/02/25
-rm10.76
26/03/25
-rm0.24</t>
  </si>
  <si>
    <t>27/02/25
-rm228.03
26/03/25
-rm5.07</t>
  </si>
  <si>
    <t>04/03/25
-rm4.53
28/03/25
-rm172.57</t>
  </si>
  <si>
    <t>04/03/25
-rm0.26
28/03/25
-rm9.74</t>
  </si>
  <si>
    <t>04/03/25
-rm4.69
28/03/25
-rm178.21</t>
  </si>
  <si>
    <t>12/03/25 collected rm1500, comm 1% (280.70) to twl</t>
  </si>
  <si>
    <t>05/03/25 collected rm100, comm 30% (30) to twl</t>
  </si>
  <si>
    <t>04/03/25
-rm196.46
04/04/25
-rm132.41</t>
  </si>
  <si>
    <t>04/03/25
-rm9.34
04/04/25
-rm6.29</t>
  </si>
  <si>
    <t>04/03/25
-rm7.77
04/04/25
-rm5.23</t>
  </si>
  <si>
    <t>04/03/25
-rm246.43
04/04/25
-rm166.07</t>
  </si>
  <si>
    <t>05/02/25
-rm8.25
05/03/25
-rm41.25
05/04/25
-rm20.61</t>
  </si>
  <si>
    <t>05/02/25
-rm0.41
05/03/25
-rm2.04
05/04/25
-rm1.02</t>
  </si>
  <si>
    <t>05/02/25
-rm0.49
05/03/25
-rm2.45
05/04/25
-rm1.23</t>
  </si>
  <si>
    <t>05/02/25
-rm1.06
05/03/25
-rm5.29
05/04/25
-rm2.65</t>
  </si>
  <si>
    <t>05/02/25
-rm9.79
05/03/25
-rm48.97
05/04/25
-rm24.49</t>
  </si>
  <si>
    <t>Loan Date:  08 April 2025</t>
  </si>
  <si>
    <t xml:space="preserve">Restructure account: </t>
  </si>
  <si>
    <t>(rm185x3mths)</t>
  </si>
  <si>
    <t>(Advance balance)</t>
  </si>
  <si>
    <t>RM15 x 48 mths:</t>
  </si>
  <si>
    <t>Contact: 016 583 3814</t>
  </si>
  <si>
    <t>08/03/25
-rm142.83
09/04/25
-rm4.76</t>
  </si>
  <si>
    <t>08/03/25
-rm8.06
09/04/25
-rm0.27</t>
  </si>
  <si>
    <t>08/03/25
-rm12.58
09/04/25
-rm0.42</t>
  </si>
  <si>
    <t>08/03/25
-rm128.47
09/04/25
-rm4.28</t>
  </si>
  <si>
    <t>12/03/25
-rm475.72
12/04/25
-rm24.78</t>
  </si>
  <si>
    <t>12/03/25
-rm23.76
12/04/25
-rm1.24</t>
  </si>
  <si>
    <t>12/03/25
-rm449.11
12/04/25
-rm23.39</t>
  </si>
  <si>
    <t>12/03/25
-rm11.41
12/04/25
-rm0.59</t>
  </si>
  <si>
    <t>29/03/25
-rm109.96
16/04/25
-rm109.96</t>
  </si>
  <si>
    <t>29/03/25
-rm6.25
16/04/25
-rm6.25</t>
  </si>
  <si>
    <t>29/03/25
-rm7.29
16/04/25
-rm7.29</t>
  </si>
  <si>
    <t>29/03/25
-rm8.50
16/04/25
-rm8.50</t>
  </si>
  <si>
    <t>29/03/25
-rm118
16/04/25
-rm118</t>
  </si>
  <si>
    <t>07/10/24
-rm71.46
27/12/24
-rm109.39
15/04/25
-rm82.05</t>
  </si>
  <si>
    <t>07/10/24
-rm3.40
27/12/24
-rm5.20
15/04/25
-rm3.90</t>
  </si>
  <si>
    <t>07/10/24
-rm2.72
27/12/24
-rm4.16
15/04/25
-rm3.12</t>
  </si>
  <si>
    <t xml:space="preserve">07/10/24
-rm118.42
27/12/24
-rm181.25
15/04/25
-rm135.93 </t>
  </si>
  <si>
    <t>15/04/25
-rm27.35</t>
  </si>
  <si>
    <t>15/04/25
-rm1.30</t>
  </si>
  <si>
    <t>15/04/25
-rm1.04</t>
  </si>
  <si>
    <t>15/04/25
-rm45.31</t>
  </si>
  <si>
    <t>07/03/25
-rm63.73
13/03/25
-rm40.97
09/04/25
-rm45.52</t>
  </si>
  <si>
    <t>07/03/25
-rm1.18
13/03/25
-rm0.76
09/04/25
-rm0.84</t>
  </si>
  <si>
    <t>07/03/25
-rm70
13/03/25
-rm45
09/04/25
-rm50</t>
  </si>
  <si>
    <t>07/03/25
-rm5.09
13/03/25
-rm3.27
09/04/25
-rm3.64</t>
  </si>
  <si>
    <t>Loan Date: 22 April 2025</t>
  </si>
  <si>
    <t>(rm907x6mths)</t>
  </si>
  <si>
    <t>(rm93x12mths)</t>
  </si>
  <si>
    <t>(rm250x16mths)</t>
  </si>
  <si>
    <t xml:space="preserve">(RM16x 24mth): </t>
  </si>
  <si>
    <t>24/03/25
-rm71.32
24/04/25
-rm14.75</t>
  </si>
  <si>
    <t>24/03/25
-rm7.10
24/04/25
-rm1.48</t>
  </si>
  <si>
    <t>24/03/25
-rm5.26
24/04/25
-rm1.09</t>
  </si>
  <si>
    <t>24/03/25
-rm204.12
24/04/25
-rm42.23</t>
  </si>
  <si>
    <t>24/03/25
-rm2.20
24/04/25
-rm0.45</t>
  </si>
  <si>
    <t>26/03/25
-rm190.28
28/04/25
-rm4.23</t>
  </si>
  <si>
    <t>26/03/25
-rm9.51
28/04/25
-rm0.21</t>
  </si>
  <si>
    <t>26/03/25
-rm11.42
28/04/25
-rm0.25</t>
  </si>
  <si>
    <t>26/03/25
-rm10.76
28/04/25
-rm0.24</t>
  </si>
  <si>
    <t>26/03/25
-rm228.03
28/04/25
-rm5.07</t>
  </si>
  <si>
    <t>12/04/25 collected rm1500, comm 1% (280.70) to twl</t>
  </si>
  <si>
    <t>Abu Ubaidah Bin Matnor  / IC NO: 860602-52-5665</t>
  </si>
  <si>
    <t>Address: Lot 1415 Kampung Semerah Padi Fasa 2, Jalan Cenderawasih, Petra Jaya, 93050 Kuching Sarawak.</t>
  </si>
  <si>
    <t>Contact: 016 816 0484</t>
  </si>
  <si>
    <t>Loan Date:  29 April 2025</t>
  </si>
  <si>
    <t>(4.3%)</t>
  </si>
  <si>
    <t>03/04/25
-rm134.86
02/05/25
-rm152.84</t>
  </si>
  <si>
    <t>03/04/25
-rm7.62
02/05/25
-rm8.63</t>
  </si>
  <si>
    <t>03/04/25
-rm6.09
02/05/25
-rm6.91</t>
  </si>
  <si>
    <t>03/04/25
-rm143.81
02/05/25
-rm162.99</t>
  </si>
  <si>
    <t>28/03/25
-rm4.53
02/05/25
-rm172.57</t>
  </si>
  <si>
    <t>28/03/25
-rm0.26
02/05/25
-rm9.74</t>
  </si>
  <si>
    <t>28/03/25
-rm4.69
02/05/25
-rm178.21</t>
  </si>
  <si>
    <t>21/04/25
-rm96.29
02/05/25
-rm22.93</t>
  </si>
  <si>
    <t>21/04/25
-rm4.94
02/05/25
-rm1.17</t>
  </si>
  <si>
    <t>21/04/25
-rm5.39
02/05/25
-rm1.28</t>
  </si>
  <si>
    <t>21/04/25
-rm8.07
02/05/25
-rm1.93</t>
  </si>
  <si>
    <t>21/04/25
-rm95.31
02/05/25
-rm22.69</t>
  </si>
  <si>
    <t>09/04/25
-rm142.83
05/05/25
-rm4.76</t>
  </si>
  <si>
    <t>09/04/25
-rm8.06
05/05/25
-rm0.27</t>
  </si>
  <si>
    <t>09/04/25
-rm12.58
05/05/25
-rm0.42</t>
  </si>
  <si>
    <t>09/04/25
-rm128.47
05/05/25
-rm4.28</t>
  </si>
  <si>
    <t>04/04/25
-rm196.46
05/05/25
-rm132.41</t>
  </si>
  <si>
    <t>04/04/25
-rm9.34
05/05/25
-rm6.29</t>
  </si>
  <si>
    <t>04/04/25
-rm7.77
05/05/25
-rm5.23</t>
  </si>
  <si>
    <t>04/04/25
-rm246.43
05/05/25
-rm166.07</t>
  </si>
  <si>
    <t>02/05/25
-rm89.90
14/05/25
-rm197.80</t>
  </si>
  <si>
    <t>02/05/25
-rm5.08
14/05/25
-rm11.17</t>
  </si>
  <si>
    <t>02/05/25
-rm4.06
14/05/25
-rm8.94</t>
  </si>
  <si>
    <t>02/05/25
-rm95.88
14/05/25
-rm210.92</t>
  </si>
  <si>
    <t>12/04/25
-rm218.04
15/05/25
-rm282.46</t>
  </si>
  <si>
    <t>12/04/25
-rm10.89
15/05/25
-rm14.11</t>
  </si>
  <si>
    <t>12/04/25
-rm205.84
15/05/25
-rm266.66</t>
  </si>
  <si>
    <t>12/04/25
-rm5.23
15/05/25
-rm6.77</t>
  </si>
  <si>
    <t>02/05/25
-rm109.96
16/05/25
-rm109.96</t>
  </si>
  <si>
    <t>02/05/25
-rm6.25
16/05/25
-rm6.25</t>
  </si>
  <si>
    <t>02/05/25
-rm7.29
16/05/25
-rm7.29</t>
  </si>
  <si>
    <t>02/05/25
-rm8.50
16/05/25
-rm8.50</t>
  </si>
  <si>
    <t>02/05/25
-rm118
16/05/25
-rm118</t>
  </si>
  <si>
    <t>13/02/25
-rm59.32
17/05/25
-rm59.34</t>
  </si>
  <si>
    <t>13/02/25
-rm3.34
17/05/25
-rm3.33</t>
  </si>
  <si>
    <t>13/02/25
-rm5
17/05/25
-rm5</t>
  </si>
  <si>
    <t>13/02/25
-rm59
17/05/25
-rm59</t>
  </si>
  <si>
    <t>28/04/25
-rm190.28
26/05/25
-rm4.23</t>
  </si>
  <si>
    <t>28/04/25
-rm9.51
26/05/25
-rm0.21</t>
  </si>
  <si>
    <t>28/04/25
-rm11.42
26/05/25
-rm0.25</t>
  </si>
  <si>
    <t>28/04/25
-rm10.76
26/05/25
-rm0.24</t>
  </si>
  <si>
    <t>28/04/25
-rm228.03
26/05/25
-rm5.07</t>
  </si>
  <si>
    <t>15/05/25 collected rm1580, comm 1% (295.66) to twl</t>
  </si>
  <si>
    <t>05/04/25 collected rm100, comm 30% (30) to twl
03/05/25 collected rm100, comm 30% (30) to twl</t>
  </si>
  <si>
    <t>Abg Dzulfirdauz Bin Abg Latiff / IC NO: 950425-13-6229</t>
  </si>
  <si>
    <t>Address: No 2C Lorong Satria Timur 3, Batu 7 1/2 Abg Rambli, Jln Oya Lama, 96000 Sibu Sarawak.</t>
  </si>
  <si>
    <t>Contact: 014 673 3877</t>
  </si>
  <si>
    <t>Loan Date:  05 June 2025</t>
  </si>
  <si>
    <t>(7.3%)</t>
  </si>
  <si>
    <t>02/05/25
-rm4.53
06/06/25
-rm172.57</t>
  </si>
  <si>
    <t>02/05/25
-rm0.26
06/06/25
-rm9.74</t>
  </si>
  <si>
    <t>02/05/25
-rm4.69
06/06/25
-rm178.21</t>
  </si>
  <si>
    <t>05/04/25
-rm20.61
03/05/25
-rm41.25
06/06/25
-rm8.25</t>
  </si>
  <si>
    <t>05/04/25
-rm1.02
03/05/25
-rm2.04
06/06/25
-rm0.41</t>
  </si>
  <si>
    <t>05/04/25
-rm1.23
03/05/25
-rm2.45
06/06/25
-rm0.49</t>
  </si>
  <si>
    <t>05/04/25
-rm2.65
03/05/25
-rm5.29
06/06/25
-rm1.06</t>
  </si>
  <si>
    <t>05/04/25
-rm24.49
03/05/25
-rm48.97
06/06/25
-rm9.79</t>
  </si>
  <si>
    <t>05/05/25
-rm196.46
06/06/25
-rm132.41</t>
  </si>
  <si>
    <t>05/05/25
-rm9.34
06/06/25
-rm6.29</t>
  </si>
  <si>
    <t>05/05/25
-rm7.77
06/06/25
-rm5.23</t>
  </si>
  <si>
    <t>05/05/25
-rm246.43
06/06/25
-rm166.07</t>
  </si>
  <si>
    <t>05/05/25
-rm142.83
09/06/25
-rm4.76</t>
  </si>
  <si>
    <t>05/05/25
-rm8.06
09/06/25
-rm0.27</t>
  </si>
  <si>
    <t>05/05/25
-rm12.58
09/06/25
-rm0.42</t>
  </si>
  <si>
    <t>05/05/25
-rm128.47
09/06/25
-rm4.28</t>
  </si>
  <si>
    <t>Loan Date:  11 June 2025</t>
  </si>
  <si>
    <t>09/04/25
-rm22.76
28/04/25
-rm45.52
10/05/25
-rm68.28
11/06/25
-rm13.66</t>
  </si>
  <si>
    <t>09/04/25
-rm0.42
28/04/25
-rm0.84
10/05/25
-rm1.27
11/06/25
-rm0.25</t>
  </si>
  <si>
    <t>09/04/25
-rm25
28/04/25
-rm50
10/05/25
-rm75
11/06/25
-rm15</t>
  </si>
  <si>
    <t>09/04/25
-rm1.82
28/04/25
-rm3.64
10/05/25
-rm5.45
11/06/25
-rm1.09</t>
  </si>
  <si>
    <t>Angela Lah Imang / IC NO: 910308-13-6012</t>
  </si>
  <si>
    <t>Address: Lot 1766 Lorong Unicentral 11B1B, Taman Unicentral, 94300 Kota Samarahan Sarawak.</t>
  </si>
  <si>
    <t>Contact no: 019 858 6350</t>
  </si>
  <si>
    <t>Loan Date:  13 June 2025</t>
  </si>
  <si>
    <t>(Wenny)</t>
  </si>
  <si>
    <t>(8.6%)</t>
  </si>
  <si>
    <t>03/06/25
-rm153.94
16/06/25
-rm65.98</t>
  </si>
  <si>
    <t>03/06/25
-rm8.75
16/06/25
-rm3.75</t>
  </si>
  <si>
    <t>03/06/25
-rm10.21
16/06/25
-rm4.37</t>
  </si>
  <si>
    <t>03/06/25
-rm11.90
16/06/25
-rm5.10</t>
  </si>
  <si>
    <t>03/06/25
-rm165.20
16/06/25
-rm70.80</t>
  </si>
  <si>
    <t>24/04/25
-rm71.32
22/05/25
-rm14.75</t>
  </si>
  <si>
    <t>24/04/25
-rm7.10
22/05/25
-rm1.48</t>
  </si>
  <si>
    <t>24/04/25
-rm5.26
22/05/25
-rm1.09</t>
  </si>
  <si>
    <t>24/04/25
-rm204.12
22/05/25
-rm42.23</t>
  </si>
  <si>
    <t>24/04/25
-rm2.20
22/05/25
-rm0.45</t>
  </si>
  <si>
    <t>18/03/25
-rm172.77
25/06/25
-rm4.43</t>
  </si>
  <si>
    <t>18/03/25
-rm9.75
25/06/25
-rm0.25</t>
  </si>
  <si>
    <t>18/03/25
-rm13.65
25/06/25
-rm0.35</t>
  </si>
  <si>
    <t>18/03/25
-rm184.08
25/06/25
-rm4.72</t>
  </si>
  <si>
    <t>22/05/25
-rm71.32
25/06/25
-rm14.75</t>
  </si>
  <si>
    <t>22/05/25
-rm7.10
25/06/25
-rm1.48</t>
  </si>
  <si>
    <t>22/05/25
-rm5.26
25/06/25
-rm1.09</t>
  </si>
  <si>
    <t>22/05/25
-rm204.12
25/06/25
-rm42.23</t>
  </si>
  <si>
    <t>22/05/25
-rm2.20
25/06/25
-rm0.45</t>
  </si>
  <si>
    <t>26/05/25
-rm190.28
27/06/25
-rm4.23</t>
  </si>
  <si>
    <t>26/05/25
-rm9.51
27/06/25
-rm0.21</t>
  </si>
  <si>
    <t>26/05/25
-rm11.42
27/06/25
-rm0.25</t>
  </si>
  <si>
    <t>26/05/25
-rm10.76
27/06/25
-rm0.24</t>
  </si>
  <si>
    <t>26/05/25
-rm228.03
27/06/25
-rm5.07</t>
  </si>
  <si>
    <t>28/04/25
-rm42.56
30/06/25
-rm34.81</t>
  </si>
  <si>
    <t>28/04/25
-rm2.38
30/06/25
-rm2.62</t>
  </si>
  <si>
    <t>28/04/25
-rm3.16
30/06/25
-rm3.47</t>
  </si>
  <si>
    <t>28/04/25
-rm6.19
30/06/25
-rm6.81</t>
  </si>
  <si>
    <t>28/04/25
-rm45.71
30/06/25
-rm50.29</t>
  </si>
  <si>
    <t>25/06/25
-rm163.91
30/06/25
-rm13.29</t>
  </si>
  <si>
    <t>25/06/25
-rm9.25
30/06/25
-rm0.75</t>
  </si>
  <si>
    <t>25/06/25
-rm12.95
30/06/25
-rm1.05</t>
  </si>
  <si>
    <t>25/06/25
-rm174.64
30/06/25
-rm14.16</t>
  </si>
  <si>
    <t>06/06/25
-rm4.53
01/07/25
-rm172.57</t>
  </si>
  <si>
    <t>06/06/25
-rm0.26
01/07/25
-rm9.74</t>
  </si>
  <si>
    <t>06/06/25
-rm4.69
01/07/25
-rm178.21</t>
  </si>
  <si>
    <t>06/06/25
-rm196.46
01/07/25
-rm132.41</t>
  </si>
  <si>
    <t>06/06/25
-rm9.34
01/07/25
-rm6.29</t>
  </si>
  <si>
    <t>06/06/25
-rm7.77
01/07/25
-rm5.23</t>
  </si>
  <si>
    <t>06/06/25
-rm246.43
01/07/25
-rm166.07</t>
  </si>
  <si>
    <t>06/06/25 collected rm100, comm 30% (30) to twl</t>
  </si>
  <si>
    <t>Loan Date:  01 July 2025</t>
  </si>
  <si>
    <t>15/05/25
-rm177.18
02/07/25
-rm0.42</t>
  </si>
  <si>
    <t>15/05/25
-rm9.98
02/07/25
-rm0.02</t>
  </si>
  <si>
    <t>15/05/25
-rm211.88
02/07/25
-rm0.52</t>
  </si>
  <si>
    <t>06/06/25
-rm32.99
04/07/25
-rm37.12</t>
  </si>
  <si>
    <t>06/06/25
-rm1.63
04/07/25
-rm1.84</t>
  </si>
  <si>
    <t>06/06/25
-rm1.96
04/07/25
-rm2.21</t>
  </si>
  <si>
    <t>06/06/25
-rm4.24
04/07/25
-rm4.76</t>
  </si>
  <si>
    <t>06/06/25
-rm39.18
04/07/25
-rm44.07</t>
  </si>
  <si>
    <t>Angela Anak Langi / IC NO: 871128-52-5580</t>
  </si>
  <si>
    <t>Address: Lot 707 SL 362 Lorong 3H, Taman Indah Landeh, Jalan Landeh, 93250 Kuching Sarawak.</t>
  </si>
  <si>
    <t>Contact no: 016 882 5564</t>
  </si>
  <si>
    <t>Loan Date:  10 July 2025</t>
  </si>
  <si>
    <t>(Albert ak Jawang)</t>
  </si>
  <si>
    <t>(4.09%)</t>
  </si>
  <si>
    <t xml:space="preserve">(RM10x 24mth): </t>
  </si>
  <si>
    <t>(5.16%)</t>
  </si>
  <si>
    <t>Azroul Nizam Bin Abdullah / IC NO: 020303-13-0485</t>
  </si>
  <si>
    <t>Address: 201 Lot 2256 Kpg Gita Lama, Off Jln Pinang Jawa, 93050 Kuching Sarawak.</t>
  </si>
  <si>
    <t>Contact no: 011 1756 3121</t>
  </si>
  <si>
    <t>Alleson Bong Sze Hoi / IC NO: 880202-13-5711</t>
  </si>
  <si>
    <t>Address: Kampung Muara Ahi, Jalan Mongkos, 94750 Tebakang Sarawak.</t>
  </si>
  <si>
    <t>Contact no: 012 884 7746</t>
  </si>
  <si>
    <t>Loan Date:  11 July 2025</t>
  </si>
  <si>
    <t>(John)</t>
  </si>
  <si>
    <t>16/06/25
-rm87.97
02/07/25
-rm65.98
16/07/25
-rm65.97</t>
  </si>
  <si>
    <t>16/06/25
-rm5
02/07/25
-rm3.75
16/07/25
-rm3.75</t>
  </si>
  <si>
    <t>16/06/25
-rm5.83
02/07/25
-rm4.37
16/07/25
-rm4.38</t>
  </si>
  <si>
    <t>16/06/25
-rm6.80
02/07/25
-rm5.10
16/07/25
-rm5.10</t>
  </si>
  <si>
    <t>16/06/25
-rm94.40
02/07/25
-rm70.80
16/07/25
-rm70.80</t>
  </si>
  <si>
    <t>Adrian Harun / IC NO: 900429-12-5273</t>
  </si>
  <si>
    <t>Address: Lot 5232 No 197, Lorong 17, Kampung Stampin, 93350 Kuching Sarawak.</t>
  </si>
  <si>
    <t>Contact no: 012 883 8074</t>
  </si>
  <si>
    <t>Loan Date:  21 July 2025</t>
  </si>
  <si>
    <t>(4.66%)</t>
  </si>
  <si>
    <t>25/06/25
-rm71.32
24/07/25
-rm14.75</t>
  </si>
  <si>
    <t>25/06/25
-rm7.10
24/07/25
-rm1.48</t>
  </si>
  <si>
    <t>25/06/25
-rm5.26
24/07/25
-rm1.09</t>
  </si>
  <si>
    <t>25/06/25
-rm204.12
24/07/25
-rm42.23</t>
  </si>
  <si>
    <t>25/06/25
-rm2.20
24/07/25
-rm0.45</t>
  </si>
  <si>
    <t>27/06/25
-rm190.28
28/07/25
-rm4.23</t>
  </si>
  <si>
    <t>27/06/25
-rm9.51
28/07/25
-rm0.21</t>
  </si>
  <si>
    <t>27/06/25
-rm11.42
28/07/25
-rm0.25</t>
  </si>
  <si>
    <t>27/06/25
-rm10.76
28/07/25
-rm0.24</t>
  </si>
  <si>
    <t>27/06/25
-rm228.03
28/07/25
-rm5.07</t>
  </si>
  <si>
    <t>Afizah Binti Dilah / IC NO: 970928-13-5226</t>
  </si>
  <si>
    <t>Address: No.217 Kampung Bintawa Ulu Petra Jaya, 93050 Kuching Sarawak.</t>
  </si>
  <si>
    <t>Contact no: 013 946 1158</t>
  </si>
  <si>
    <t>Loan Date:  28 July 2025</t>
  </si>
  <si>
    <t>(Stephen Ling)</t>
  </si>
  <si>
    <t>(3.22%)</t>
  </si>
  <si>
    <t>Ariana Izwaniesya Abdullah / IC NO: 880813-52-5110</t>
  </si>
  <si>
    <t>Address: No.542 Lorong 13A, Taman Malihah, Jalan Matang Batu Kawa, 93050 Kuching Sarawak.</t>
  </si>
  <si>
    <t>Contact no: 011 6124 8050</t>
  </si>
  <si>
    <t>(5.3%)</t>
  </si>
  <si>
    <t>Loan Date:  29 July 2025</t>
  </si>
  <si>
    <t>01/07/25
-rm4.53
31/07/25
-rm172.57</t>
  </si>
  <si>
    <t>01/07/25
-rm0.26
31/07/25
-rm9.74</t>
  </si>
  <si>
    <t>01/07/25
-rm4.69
31/07/25
-rm178.21</t>
  </si>
  <si>
    <t>16/07/25
-rm172.32
01/08/25
-rm4.66</t>
  </si>
  <si>
    <t>16/07/25
-rm14.60
01/08/25
-rm0.40</t>
  </si>
  <si>
    <t>16/07/25
-rm173.34
01/08/25
-rm4.68</t>
  </si>
  <si>
    <t>16/07/25
-rm9.74
01/08/25
-rm0.26</t>
  </si>
  <si>
    <t>02/07/25
-rm231.74
01/08/25
-rm46.34</t>
  </si>
  <si>
    <t>02/07/25
-rm13.89
01/08/25
-rm2.78</t>
  </si>
  <si>
    <t>02/07/25
-rm8.33
01/08/25
-rm1.67</t>
  </si>
  <si>
    <t>02/07/25
-rm20.83
01/08/25
-rm4.17</t>
  </si>
  <si>
    <t>02/07/25
-rm225.21
01/08/25
-rm45.04</t>
  </si>
  <si>
    <t>01/07/25
-rm196.46
04/08/25
-rm132.41</t>
  </si>
  <si>
    <t>01/07/25
-rm9.34
04/08/25
-rm6.29</t>
  </si>
  <si>
    <t>01/07/25
-rm7.77
04/08/25
-rm5.23</t>
  </si>
  <si>
    <t>01/07/25
-rm246.43
04/08/25
-rm166.07</t>
  </si>
  <si>
    <t>02/07/25
-rm177.18
11/08/25
-rm0.42</t>
  </si>
  <si>
    <t>02/07/25
-rm9.98
11/08/25
-rm0.02</t>
  </si>
  <si>
    <t>02/07/25
-rm211.88
11/08/25
-rm0.52</t>
  </si>
  <si>
    <t>30/10/24
-rm77.17
25/11/24
-rm39.78
12/12/24
-rm59.66
22/01/25
-rm59.66
12/08/25
-rm2.39</t>
  </si>
  <si>
    <t>30/10/24
-rm4.31
25/11/24
-rm2.22
12/12/24
-rm3.33
22/01/25
-rm3.33
12/08/25
-rm0.14</t>
  </si>
  <si>
    <t>30/10/24
-rm3.56
25/11/24
-rm1.83
12/12/24
-rm2.75
22/01/25
-rm2.75
12/08/25
-rm0.11</t>
  </si>
  <si>
    <t>30/10/24
-rm104.65
25/11/24
-rm53.95
12/12/24
-rm80.93
22/01/25
-rm80.93
12/08/25
-rm3.22</t>
  </si>
  <si>
    <t>04/07/25
-rm179.80
07/07/25
-rm89.90
15/08/25
-rm18</t>
  </si>
  <si>
    <t>04/07/25
-rm10.16
07/07/25
-rm5.08
15/08/25
-rm1.01</t>
  </si>
  <si>
    <t>04/07/25
-rm8.13
07/07/25
-rm4.06
15/08/25
-rm0.81</t>
  </si>
  <si>
    <t>04/07/25
-rm191.75
07/07/25
-rm95.88
15/08/25
-rm19.17</t>
  </si>
  <si>
    <t>24/07/25
-rm71.32
25/08/25
-rm14.75</t>
  </si>
  <si>
    <t>24/07/25
-rm7.10
25/08/25
-rm1.48</t>
  </si>
  <si>
    <t>24/07/25
-rm5.26
25/08/25
-rm1.09</t>
  </si>
  <si>
    <t>24/07/25
-rm204.12
25/08/25
-rm42.23</t>
  </si>
  <si>
    <t>24/07/25
-rm2.20
25/08/25
-rm0.45</t>
  </si>
  <si>
    <t>28/07/25
-rm190.28
29/08/25
-rm4.23</t>
  </si>
  <si>
    <t>28/07/25
-rm9.51
29/08/25
-rm0.21</t>
  </si>
  <si>
    <t>28/07/25
-rm11.42
29/08/25
-rm0.25</t>
  </si>
  <si>
    <t>28/07/25
-rm10.76
29/08/25
-rm0.24</t>
  </si>
  <si>
    <t>28/07/25
-rm228.03
29/08/25
-rm5.07</t>
  </si>
  <si>
    <t>15/08/25
-rm251.73
29/08/25
-rm35.97</t>
  </si>
  <si>
    <t>15/08/25
-rm14.22
29/08/25
-rm2.03</t>
  </si>
  <si>
    <t>15/08/25
-rm11.38
29/08/25
-rm1.62</t>
  </si>
  <si>
    <t>15/08/25
-rm268.45
29/08/25
-rm38.35</t>
  </si>
  <si>
    <t xml:space="preserve">
30/10/24 collected rm194, comm 1% (30.78) to twl
25/11/24 collected rm100, comm 1% (15.87) to twl
12/12/24 collected rm150, comm 1% (23.80) to twl
22/01/25 collected rm150, comm 1% (23.80) to twl
12/08/25 collected rm150, comm 1% (23.80) to twl</t>
  </si>
  <si>
    <t>04/07/25 collected rm100, comm 30% (30) to twl
05/08/25 collected rm100, comm 30% (30) to twl</t>
  </si>
  <si>
    <t>Loan Date:  29 August 2025</t>
  </si>
  <si>
    <t>Tenor - 35 months</t>
  </si>
  <si>
    <t>(2.64%)</t>
  </si>
  <si>
    <t>RM10 x 35 mths:</t>
  </si>
  <si>
    <t>04/08/25
-rm196.46
03/09/25
-rm132.41</t>
  </si>
  <si>
    <t>04/08/25
-rm9.34
03/09/25
-rm6.29</t>
  </si>
  <si>
    <t>04/08/25
-rm7.77
03/09/25
-rm5.23</t>
  </si>
  <si>
    <t>04/08/25
-rm246.43
03/09/25
-rm166.07</t>
  </si>
  <si>
    <t>04/07/25
-rm4.12
05/08/25
-rm41.25
04/09/25
-rm24.74</t>
  </si>
  <si>
    <t>04/07/25
-rm0.20
05/08/25
-rm2.04
04/09/25
-rm1.23</t>
  </si>
  <si>
    <t>04/07/25
-rm0.25
05/08/25
-rm2.45
04/09/25
-rm1.47</t>
  </si>
  <si>
    <t>04/07/25
-rm0.53
05/08/25
-rm5.29
04/09/25
-rm3.18</t>
  </si>
  <si>
    <t>04/07/25
-rm4.90
05/08/25
-rm48.97
04/09/25
-rm29.38</t>
  </si>
  <si>
    <t>31/07/25
-rm4.53
05/09/25
-rm172.57</t>
  </si>
  <si>
    <t>31/07/25
-rm0.26
05/09/25
-rm9.74</t>
  </si>
  <si>
    <t>31/07/25
-rm4.69
05/09/25
-rm178.21</t>
  </si>
  <si>
    <t/>
  </si>
  <si>
    <t>11/06/25
-rm22.76
10/07/25
-rm91.05
12/09/25
-rm36.41</t>
  </si>
  <si>
    <t>11/06/25
-rm0.42
10/07/25
-rm1.68
12/09/25
-rm0.68</t>
  </si>
  <si>
    <t>11/06/25
-rm25
10/07/25
-rm100
12/09/25
-rm40</t>
  </si>
  <si>
    <t>11/06/25
-rm1.82
10/07/25
-rm7.27
12/09/25
-rm2.91</t>
  </si>
  <si>
    <t>11/08/25
-rm177.18
18/09/25
-rm0.42</t>
  </si>
  <si>
    <t>11/08/25
-rm9.98
18/09/25
-rm0.02</t>
  </si>
  <si>
    <t>11/08/25
-rm211.88
18/09/25
-rm0.52</t>
  </si>
  <si>
    <t>Loan Date:  25 September 2025</t>
  </si>
  <si>
    <t>(advance balance)</t>
  </si>
  <si>
    <t xml:space="preserve">(RM10x 48mth): </t>
  </si>
  <si>
    <t>25/07/25
-rm1.50
25/08/25
-rm4.50
25/09/25
-rm0.25</t>
  </si>
  <si>
    <t>25/07/25
-rm3.60
25/08/25
-rm10.80
25/09/25
-rm0.60</t>
  </si>
  <si>
    <t>25/07/25
-rm27.60
25/08/25
-rm82.80
25/09/25
-rm4.60</t>
  </si>
  <si>
    <t>25/07/25
-rm25.05
25/08/25
-rm75.15
25/09/25
-rm4.17</t>
  </si>
  <si>
    <t>25/07/25
-rm2.25
25/08/25
-rm6.75
25/09/25
-rm0.38</t>
  </si>
  <si>
    <t>25/08/25
-rm71.32
25/09/25
-rm14.75</t>
  </si>
  <si>
    <t>25/08/25
-rm7.10
25/09/25
-rm1.48</t>
  </si>
  <si>
    <t>25/08/25
-rm5.26
25/09/25
-rm1.09</t>
  </si>
  <si>
    <t>25/08/25
-rm204.12
25/09/25
-rm42.23</t>
  </si>
  <si>
    <t>25/08/25
-rm2.20
25/09/25
-rm0.45</t>
  </si>
  <si>
    <t>29/08/25
-rm190.28
30/09/25
-rm4.23</t>
  </si>
  <si>
    <t>29/08/25
-rm9.51
30/09/25
-rm0.21</t>
  </si>
  <si>
    <t>29/08/25
-rm11.42
30/09/25
-rm0.25</t>
  </si>
  <si>
    <t>29/08/25
-rm10.76
30/09/25
-rm0.24</t>
  </si>
  <si>
    <t>29/08/25
-rm228.03
30/09/25
-rm5.07</t>
  </si>
  <si>
    <t>02/10/25
-rm2.73</t>
  </si>
  <si>
    <t>02/10/25
-rm1.96</t>
  </si>
  <si>
    <t>02/10/25
-rm56.45</t>
  </si>
  <si>
    <t>02/10/25
-rm28.86</t>
  </si>
  <si>
    <t>03/09/25
-rm196.46
03/10/25
-rm132.41</t>
  </si>
  <si>
    <t>03/09/25
-rm9.34
03/10/25
-rm6.29</t>
  </si>
  <si>
    <t>03/09/25
-rm7.77
03/10/25
-rm5.23</t>
  </si>
  <si>
    <t>03/09/25
-rm246.43
03/10/25
-rm166.07</t>
  </si>
  <si>
    <t>05/09/25
-rm4.53
07/10/25
-rm172.57</t>
  </si>
  <si>
    <t>05/09/25
-rm0.26
07/10/25
-rm9.74</t>
  </si>
  <si>
    <t>05/09/25
-rm4.69
07/10/25
-rm178.21</t>
  </si>
  <si>
    <t>Loan Date:  07 October 2025</t>
  </si>
  <si>
    <t>(4.18%)</t>
  </si>
  <si>
    <t>(8.71%)</t>
  </si>
  <si>
    <t>07/02/24
-rm7.81
15/03/24
-rm41.36
08/10/25
-rm22.98</t>
  </si>
  <si>
    <t>07/02/24
-rm0.14
15/03/24
-rm0.76
08/10/25
-rm0.42</t>
  </si>
  <si>
    <t>07/02/24
-rm8.57
15/03/24
-rm45.38
08/10/25
-rm25.21</t>
  </si>
  <si>
    <t>07/02/24
-rm0.48
15/03/24
-rm2.50
08/10/25
-rm1.39</t>
  </si>
  <si>
    <t>paid 
14/09/22</t>
  </si>
  <si>
    <t>Loan Date:  08 October 2025</t>
  </si>
  <si>
    <t>(rm295x3mth)</t>
  </si>
  <si>
    <t xml:space="preserve">(RM10x 36mth): </t>
  </si>
  <si>
    <t>Loan Date:  09 October 2025</t>
  </si>
  <si>
    <t>Alif Bin Mohamad / IC NO: 941222-13-5125</t>
  </si>
  <si>
    <t>Address: No.380 Kampung Lidah Tanah, Jalan Batu Kitang, 94000 Bau Sarawak.</t>
  </si>
  <si>
    <t>Contact no: 018 980 5584</t>
  </si>
  <si>
    <t>18/09/25
-rm177.18
15/10/25
-rm0.42</t>
  </si>
  <si>
    <t>18/09/25
-rm9.98
15/10/25
-rm0.02</t>
  </si>
  <si>
    <t>18/09/25
-rm211.88
15/10/25
-rm0.52</t>
  </si>
  <si>
    <t>09/06/22
-rm5.10
16/10/25
-rm79.07</t>
  </si>
  <si>
    <t>09/06/22
-rm0.50
16/10/25
-rm7.83</t>
  </si>
  <si>
    <t>09/06/22
-rm3.67
16/10/25
-rm56.83</t>
  </si>
  <si>
    <t>09/06/22
-rm0.73
16/10/25
-rm11.27</t>
  </si>
  <si>
    <t>25/09/25
-rm71.32
24/10/25
-rm14.75</t>
  </si>
  <si>
    <t>25/09/25
-rm7.10
24/10/25
-rm1.48</t>
  </si>
  <si>
    <t>25/09/25
-rm5.26
24/10/25
-rm1.09</t>
  </si>
  <si>
    <t>25/09/25
-rm204.12
24/10/25
-rm42.23</t>
  </si>
  <si>
    <t>25/09/25
-rm2.20
24/10/25
-rm0.45</t>
  </si>
  <si>
    <t>25/09/25
-rm87.67
24/10/25
-rm16.70</t>
  </si>
  <si>
    <t>25/09/25
-rm5.25
24/10/25
-rm1</t>
  </si>
  <si>
    <t>25/09/25
-rm7.88
24/10/25
-rm1.50</t>
  </si>
  <si>
    <t>25/09/25
-rm12.60
24/10/25
-rm2.40</t>
  </si>
  <si>
    <t>25/09/25
-rm96.60
24/10/25
-rm18.40</t>
  </si>
  <si>
    <t>01/12/23
-rm4.40
24/10/25
-rm79.27</t>
  </si>
  <si>
    <t>01/12/23
-rm0.44
24/10/25
-rm7.89</t>
  </si>
  <si>
    <t>01/12/23
-rm4.63
24/10/25
-rm83.37</t>
  </si>
  <si>
    <t>01/12/23
-rm0.53
24/10/25
-rm9.47</t>
  </si>
  <si>
    <t>Angelin Fausta Anak Jackway / IC NO: 881015-13-5059</t>
  </si>
  <si>
    <t>Address: Kampung Siga, Lorong 5, Batu 17 Jalan Kuching/Siburan, 94200 Kuching Sarawak.</t>
  </si>
  <si>
    <t>Contact: 013 573 1392</t>
  </si>
  <si>
    <t>Loan Date:  25 October 2025</t>
  </si>
  <si>
    <t>(3.01%)</t>
  </si>
  <si>
    <t>30/09/25
-rm190.28
30/10/25
-rm4.23</t>
  </si>
  <si>
    <t>30/09/25
-rm9.51
30/10/25
-rm0.21</t>
  </si>
  <si>
    <t>30/09/25
-rm11.42
30/10/25
-rm0.25</t>
  </si>
  <si>
    <t>30/09/25
-rm10.76
30/10/25
-rm0.24</t>
  </si>
  <si>
    <t>30/09/25
-rm228.03
30/10/25
-rm5.07</t>
  </si>
  <si>
    <t>12/08/25
-rm3.20
31/10/25
-rm6.44</t>
  </si>
  <si>
    <t>12/08/25
-rm2.64
31/10/25
-rm5.32</t>
  </si>
  <si>
    <t>12/08/25
-rm77.68
31/10/25
-rm156.45</t>
  </si>
  <si>
    <t>12/08/25
-rm57.28
31/10/25
-rm115.35</t>
  </si>
  <si>
    <t>03/10/25
-rm196.46
03/11/25
-rm132.41</t>
  </si>
  <si>
    <t>03/10/25
-rm9.34
03/11/25
-rm6.29</t>
  </si>
  <si>
    <t>03/10/25
-rm7.77
03/11/25
-rm5.23</t>
  </si>
  <si>
    <t>03/10/25
-rm246.43
03/11/25
-rm166.07</t>
  </si>
  <si>
    <t>04/09/25
-rm16.50
03/10/25
-rm41.25
04/11/25
-rm12.36</t>
  </si>
  <si>
    <t>04/09/25
-rm0.81
03/10/25
-rm2.04
04/11/25
-rm0.62</t>
  </si>
  <si>
    <t>04/09/25
-rm0.98
03/10/25
-rm2.45
04/11/25
-rm0.74</t>
  </si>
  <si>
    <t>04/09/25
-rm2.12
03/10/25
-rm5.29
04/11/25
-rm1.59</t>
  </si>
  <si>
    <t>04/09/25
-rm19.59
03/10/25
-rm48.97
04/11/25
-rm14.69</t>
  </si>
  <si>
    <t>07/10/25
-rm4.53
06/11/25
-rm172.57</t>
  </si>
  <si>
    <t>07/10/25
-rm0.26
06/11/25
-rm9.74</t>
  </si>
  <si>
    <t>07/10/25
-rm4.69
06/11/25
-rm178.21</t>
  </si>
  <si>
    <t>17/10/25
-rm3.37
20/11/25
-rm101.50</t>
  </si>
  <si>
    <t>17/10/25
-rm0.20
20/11/25
-rm6.05</t>
  </si>
  <si>
    <t>17/10/25
-rm0.30
20/11/25
-rm9.08</t>
  </si>
  <si>
    <t>17/10/25
-rm0.32
20/11/25
-rm9.68</t>
  </si>
  <si>
    <t>17/10/25
-rm4.81
20/11/25
-rm144.69</t>
  </si>
  <si>
    <t>15/10/25
-rm177.18
24/11/25
-rm0.42</t>
  </si>
  <si>
    <t>15/10/25
-rm9.98
24/11/25
-rm0.02</t>
  </si>
  <si>
    <t>15/10/25
-rm211.88
24/11/25
-rm0.52</t>
  </si>
  <si>
    <t>Service charge:</t>
  </si>
  <si>
    <t>INST PER MTH:</t>
  </si>
  <si>
    <t>Loan Date:  24 November 2025</t>
  </si>
  <si>
    <t>(5.05%)</t>
  </si>
  <si>
    <t>24/10/25
-rm71.32
25/11/25
-rm14.75</t>
  </si>
  <si>
    <t>24/10/25
-rm7.10
25/11/25
-rm1.48</t>
  </si>
  <si>
    <t>24/10/25
-rm5.26
25/11/25
-rm1.09</t>
  </si>
  <si>
    <t>24/10/25
-rm204.12
25/11/25
-rm42.23</t>
  </si>
  <si>
    <t>24/10/25
-rm2.20
25/11/25
-rm0.45</t>
  </si>
  <si>
    <t>24/10/25
-rm8.80
25/11/25
-rm74.87</t>
  </si>
  <si>
    <t>24/10/25
-rm0.88
25/11/25
-rm7.45</t>
  </si>
  <si>
    <t>24/10/25
-rm9.26
25/11/25
-rm78.74</t>
  </si>
  <si>
    <t>24/10/25
-rm1.06
25/11/25
-rm8.94</t>
  </si>
  <si>
    <t>24/10/25
-rm87.67
25/11/25
-rm16.70</t>
  </si>
  <si>
    <t>24/10/25
-rm5.25
25/11/25
-rm1</t>
  </si>
  <si>
    <t>24/10/25
-rm7.88
25/11/25
-rm1.50</t>
  </si>
  <si>
    <t>24/10/25
-rm12.60
25/11/25
-rm2.40</t>
  </si>
  <si>
    <t>24/10/25
-rm96.60
25/11/25
-rm18.40</t>
  </si>
  <si>
    <t>30/10/25
-rm417.56
28/11/25
-rm20.77</t>
  </si>
  <si>
    <t>30/10/25
-rm39.70
28/11/25
-rm1.97</t>
  </si>
  <si>
    <t>30/10/25
-rm438.21
28/11/25
-rm21.79</t>
  </si>
  <si>
    <t>30/10/25
-rm9.53
28/11/25
-rm0.47</t>
  </si>
  <si>
    <t>04/09/25 collected rm100, comm 30% (30) to twl
03/10/25 collected rm100, comm 30% (30) to twl
04/11/25 collected rm100, comm 30% (30) to twl</t>
  </si>
  <si>
    <t>04/11/25
-rm28.86
04/12/25
-rm41.25</t>
  </si>
  <si>
    <t>04/11/25
-rm1.43
04/12/25
-rm2.04</t>
  </si>
  <si>
    <t>04/11/25
-rm1.72
04/12/25
-rm2.45</t>
  </si>
  <si>
    <t>04/11/25
-rm3.71
04/12/25
-rm5.29</t>
  </si>
  <si>
    <t>04/11/25
-rm34.28
04/12/25
-rm48.97</t>
  </si>
  <si>
    <t>03/11/25
-rm196.46
05/12/25
-rm132.41</t>
  </si>
  <si>
    <t>03/11/25
-rm9.34
05/12/25
-rm6.29</t>
  </si>
  <si>
    <t>03/11/25
-rm7.77
05/12/25
-rm5.23</t>
  </si>
  <si>
    <t>03/11/25
-rm246.43
05/12/25
-rm166.07</t>
  </si>
  <si>
    <t>30/10/25
-rm190.28
05/12/25
-rm4.23</t>
  </si>
  <si>
    <t>30/10/25
-rm9.51
05/12/25
-rm0.21</t>
  </si>
  <si>
    <t>30/10/25
-rm11.42
05/12/25
-rm0.25</t>
  </si>
  <si>
    <t>30/10/25
-rm10.76
05/12/25
-rm0.24</t>
  </si>
  <si>
    <t>30/10/25
-rm228.03
05/12/25
-rm5.07</t>
  </si>
  <si>
    <t>05/12/25
-rm190.28
-rm4.23</t>
  </si>
  <si>
    <t>05/12/25
-rm9.51
-rm0.21</t>
  </si>
  <si>
    <t>05/12/25
-rm11.42
-rm0.25</t>
  </si>
  <si>
    <t>05/12/25
-rm10.76
-rm0.24</t>
  </si>
  <si>
    <t>05/12/25
-rm228.03
-rm5.07</t>
  </si>
  <si>
    <t>11/12/25
-rm8.86</t>
  </si>
  <si>
    <t>11/12/25
-rm0.50</t>
  </si>
  <si>
    <t>11/12/25
-rm0.70</t>
  </si>
  <si>
    <t>11/12/25
-rm9.44</t>
  </si>
  <si>
    <t>25/11/25
-rm71.32
18/12/25
-rm14.75</t>
  </si>
  <si>
    <t>25/11/25
-rm7.10
18/12/25
-rm1.48</t>
  </si>
  <si>
    <t>25/11/25
-rm5.26
18/12/25
-rm1.09</t>
  </si>
  <si>
    <t>25/11/25
-rm204.12
18/12/25
-rm42.23</t>
  </si>
  <si>
    <t>25/11/25
-rm2.20
18/12/25
-rm0.45</t>
  </si>
  <si>
    <t>18/12/25
-rm71.32
-rm14.75</t>
  </si>
  <si>
    <t>18/12/25
-rm7.10
-rm1.48</t>
  </si>
  <si>
    <t>18/12/25
-rm5.26
-rm1.09</t>
  </si>
  <si>
    <t>18/12/25
-rm204.12
-rm42.23</t>
  </si>
  <si>
    <t>18/12/25
-rm2.20
-rm0.45</t>
  </si>
  <si>
    <t>20/11/25
-rm6.74
18/12/25
-rm98.13</t>
  </si>
  <si>
    <t>20/11/25
-rm0.40
18/12/25
-rm5.85</t>
  </si>
  <si>
    <t>20/11/25
-rm0.60
18/12/25
-rm8.78</t>
  </si>
  <si>
    <t>20/11/25
-rm0.64
18/12/25
-rm9.36</t>
  </si>
  <si>
    <t>20/11/25
-rm9.62
18/12/25
-rm139.88</t>
  </si>
  <si>
    <t>25/11/25
-rm13.21
18/12/25
-rm70.46</t>
  </si>
  <si>
    <t>25/11/25
-rm13.89
18/12/25
-rm74.11</t>
  </si>
  <si>
    <t>25/11/25
-rm1.58
18/12/25
-rm8.42</t>
  </si>
  <si>
    <t>25/11/25
-rm1.32
18/12/25
-rm7.01</t>
  </si>
  <si>
    <t>28/11/25
-rm417.56
29/12/25
-rm20.77</t>
  </si>
  <si>
    <t>28/11/25
-rm39.70
29/12/25
-rm1.97</t>
  </si>
  <si>
    <t>28/11/25
-rm438.21
29/12/25
-rm21.79</t>
  </si>
  <si>
    <t>28/11/25
-rm9.53
29/12/25
-rm0.47</t>
  </si>
  <si>
    <t>29/12/25
-rm417.56
-rm20.77</t>
  </si>
  <si>
    <t>29/12/25
-rm39.70
-rm1.97</t>
  </si>
  <si>
    <t>29/12/25
-rm438.21
-rm21.79</t>
  </si>
  <si>
    <t>29/12/25
-rm9.53
-rm0.47</t>
  </si>
  <si>
    <t>11/11/25-rm4.49
31/12/25-rm12.18</t>
  </si>
  <si>
    <t>11/11/25-rm32.82
31/12/25-rm89.08</t>
  </si>
  <si>
    <t>11/11/25-rm2.69
31/12/25-rm7.31</t>
  </si>
  <si>
    <t>11/11/25-rm30
31/12/25-rm81.43</t>
  </si>
  <si>
    <t xml:space="preserve">04/12/25 collected rm100, comm 30% (30) to twl
</t>
  </si>
  <si>
    <t>Loan Date:  31 December 2025</t>
  </si>
  <si>
    <t>(rm310x4mth)</t>
  </si>
  <si>
    <t>(adv balance)</t>
  </si>
  <si>
    <t>(3.04%)</t>
  </si>
  <si>
    <t>02/12/25
-rm2.87
05/01/26
-rm109.06</t>
  </si>
  <si>
    <t>02/12/25
-rm0.17
05/01/26
-rm6.52</t>
  </si>
  <si>
    <t>02/12/25
-rm0.26
05/01/26
-rm9.79</t>
  </si>
  <si>
    <t>02/12/25
-rm0.38
05/01/26
-rm14.62</t>
  </si>
  <si>
    <t>02/12/25
-rm6.32
05/01/26
-rm240.01</t>
  </si>
  <si>
    <t>31/12/25-rm30
05/01/26-rm81.43</t>
  </si>
  <si>
    <t>31/12/25-rm4.49
05/01/26-rm12.18</t>
  </si>
  <si>
    <t>32/12/25-rm32.82
05/01/26-rm89.08</t>
  </si>
  <si>
    <t>31/12/25-rm2.69
05/01/26-rm7.31</t>
  </si>
  <si>
    <t>05/01/26-rm30
-rm81.43</t>
  </si>
  <si>
    <t>05/01/26-rm4.49
-rm12.18</t>
  </si>
  <si>
    <t>05/01/26-rm32.82
-rm89.08</t>
  </si>
  <si>
    <t>05/01/26-rm2.69
-rm7.31</t>
  </si>
  <si>
    <t>05/12/25
-rm17.08
09/12/25
-rm85.42
10/12/25 
-rm93.96
06/01/26
-rm132.41</t>
  </si>
  <si>
    <t>05/12/25
-rm0.81
09/12/25
-rm4.06
10/12/25
-rm4.47
06/01/26
-rm6.29</t>
  </si>
  <si>
    <t>05/12/25
-rm0.68
09/12/25
-rm3.38
10/12/25
-rm3.71
06/01/26
-rm5.23</t>
  </si>
  <si>
    <t>05/12/25
-rm21.43
09/12/25
-rm107.14
10/12/25
-rm117.86
06/01/26
-rm166.07</t>
  </si>
  <si>
    <t>16/06/23
-rm16.34
28/08/23
-rm31.89
10/11/23
-rm37.86
07/01/26
-rm53.41</t>
  </si>
  <si>
    <t>16/06/23
-rm0.30
28/08/23
-rm0.57
10/11/23
-rm0.68
07/01/26
-rm0.95</t>
  </si>
  <si>
    <t>16/06/23
-rm23.19
28/08/23
-rm45.25
10/11/23
-rm53.75
07/01/26
-rm75.81</t>
  </si>
  <si>
    <t>16/06/23
-rm1.17
28/08/23
-rm2.29
10/11/23
-rm2.71
07/01/26
-rm3.83</t>
  </si>
  <si>
    <t>07/01/26
-rm6.38</t>
  </si>
  <si>
    <t>07/01/26
-rm0.11</t>
  </si>
  <si>
    <t>07/01/26
-rm9.05</t>
  </si>
  <si>
    <t>07/01/26
-rm0.46</t>
  </si>
  <si>
    <t>12/09/25
-rm54.63
06/11/25
-rm91.05
08/01/26
-rm4.54</t>
  </si>
  <si>
    <t>12/09/25
-rm1.01
06/11/25
-rm1.68
08/01/26
-rm0.09</t>
  </si>
  <si>
    <t>12/09/25
-rm60
06/11/25
-rm100
08/01/26
-rm5</t>
  </si>
  <si>
    <t>12/09/25
-rm4.36
06/11/25
-rm7.27
08/01/26
-rm0.37</t>
  </si>
  <si>
    <t>24/11/25
-rm177.18
15/01/26
-rm0.42</t>
  </si>
  <si>
    <t>24/11/25
-rm9.98
15/01/26
-rm0.02</t>
  </si>
  <si>
    <t>24/11/25
-rm211.88
15/01/26
-rm0.52</t>
  </si>
  <si>
    <t>15/01/26
-rm177.18
-rm0.42</t>
  </si>
  <si>
    <t>15/01/26
-rm9.98
-rm0.02</t>
  </si>
  <si>
    <t>15/01/26
-rm211.88
-rm0.52</t>
  </si>
  <si>
    <t>21/11/25
-rm13.49
28/11/25
-rm89.90
11/12/25
-rm89.90
21/01/26
-rm44.95</t>
  </si>
  <si>
    <t>21/11/25
-rm0.76
28/11/25
-rm5.08
11/12/25
-rm5.08
21/01/26
-rm2.54</t>
  </si>
  <si>
    <t>21/11/25
-rm0.61
28/11/25
-rm4.06
11/12/25
-rm4.06
21/01/26
-rm2.03</t>
  </si>
  <si>
    <t>21/11/25
-rm14.38
28/11/25
-rm95.88
11/12/25
-rm95.88
21/01/26
-rm47.94</t>
  </si>
  <si>
    <t>17/05/25
-rm63.90
22/01/26
-rm54.76</t>
  </si>
  <si>
    <t>17/05/25
-rm3.59
22/01/26
-rm3.08</t>
  </si>
  <si>
    <t>17/05/25
-rm5.38
22/01/26
-rm4.62</t>
  </si>
  <si>
    <t>17/05/25
-rm63.54
22/01/26
-rm54.46</t>
  </si>
  <si>
    <t>22/01/26
-rm80</t>
  </si>
  <si>
    <t>18/12/25
-rm10.11
22/01/26
-rm94.76</t>
  </si>
  <si>
    <t>18/12/25
-rm0.60
22/01/26
-rm5.65</t>
  </si>
  <si>
    <t>18/12/25
-rm0.90
22/01/26
-rm8.48</t>
  </si>
  <si>
    <t>18/12/25
-rm0.96
22/01/26
-rm9.04</t>
  </si>
  <si>
    <t>18/12/25
-rm14.43
22/01/26
-rm135.07</t>
  </si>
  <si>
    <t>25/11/25
-rm37.57
19/12/25
-rm29.22
29/01/26
-rm37.58</t>
  </si>
  <si>
    <t>25/11/25
-rm2.25
19/12/25
-rm1.75
29/01/26
-rm2.25</t>
  </si>
  <si>
    <t>25/11/25
-rm3.38
19/12/25
-rm2.63
29/01/26
-rm3.37</t>
  </si>
  <si>
    <t>25/11/25
-rm5.40
19/12/25
-rm4.20
29/01/26
-rm5.40</t>
  </si>
  <si>
    <t>25/11/25
-rm41.40
19/12/25
-rm32.20
29/01/26
-rm41.40</t>
  </si>
  <si>
    <t>05/01/26
-rm2.87
31/01/26
-rm109.06</t>
  </si>
  <si>
    <t>05/01/26
-rm0.17
31/01/26
-rm6.52</t>
  </si>
  <si>
    <t>05/01/26
-rm0.26
31/01/26
-rm9.79</t>
  </si>
  <si>
    <t>05/01/26
-rm0.38
31/01/26
-rm14.62</t>
  </si>
  <si>
    <t>05/01/26
-rm6.32
31/01/26
-rm240.01</t>
  </si>
  <si>
    <t>Aiman Rasydan Bin Ajis / IC NO: 980127-13-5575</t>
  </si>
  <si>
    <t>Address: No.302 Blok Q, Taman Sepakat Jaya, Demak Laut Petra Jaya, 93050 Kuching Sarawak.</t>
  </si>
  <si>
    <t>Contact: 019 680 9807</t>
  </si>
  <si>
    <t>Loan Date:  30 January 2026</t>
  </si>
  <si>
    <t>31/12/25
-rm308.03
02/02/26
-rm252.04</t>
  </si>
  <si>
    <t>31/12/25
-rm18.45
02/02/26
-rm15.09</t>
  </si>
  <si>
    <t>31/12/25
-rm27.68
02/02/26
-rm22.64</t>
  </si>
  <si>
    <t>31/12/25
-rm8.80
02/02/26
-rm7.20</t>
  </si>
  <si>
    <t>31/12/25
-rm297.04
02/02/26
-rm243.03</t>
  </si>
  <si>
    <t>02/02/26</t>
  </si>
  <si>
    <t>03/01/26 collected rm100, comm 30% (30) to twl</t>
  </si>
  <si>
    <t>07/06/24
-rm19.39
27/01/26
-rm57.58
03/02/26
-rm19.98</t>
  </si>
  <si>
    <t>07/06/24
-rm1.93
27/01/26
-rm5.78
03/02/26
-rm1.92</t>
  </si>
  <si>
    <t>07/06/24
-rm26.68
27/01/26
-rm80.05
03/02/26
-rm26.69</t>
  </si>
  <si>
    <t>07/06/24
-rm2
27/01/26
-rm6.59
03/02/26
-rm1.41</t>
  </si>
  <si>
    <t>03/02/26
-rm100</t>
  </si>
  <si>
    <t>03/01/26
-rm41.25
05/02/26
-rm28.86</t>
  </si>
  <si>
    <t>03/01/26
-rm2.04
05/02/26
-rm1.43</t>
  </si>
  <si>
    <t>03/01/26
-rm2.45
05/02/26
-rm1.72</t>
  </si>
  <si>
    <t>03/01/26
-rm5.29
05/02/26
-rm3.71</t>
  </si>
  <si>
    <t>03/01/26
-rm48.97
05/02/26
-rm34.28</t>
  </si>
  <si>
    <t>22/01/26
-rm37
12/02/26
-rm67.87</t>
  </si>
  <si>
    <t>12/02/26</t>
  </si>
  <si>
    <t>06/01/26
-rm196.46
05/02/26
-rm128.13
12/02/26
-rm4.28</t>
  </si>
  <si>
    <t>06/01/26
-rm9.34
05/02/26
-rm6.09
12/02/26
-rm0.20</t>
  </si>
  <si>
    <t>06/01/26
-rm7.77
05/02/26
-rm5.06
12/02/26
-rm0.17</t>
  </si>
  <si>
    <t>06/01/26
-rm246.43
05/02/26
-rm160.72
12/02/26
-rm5.35</t>
  </si>
  <si>
    <t>18/08/25
-rm65.98
18/09/25
-rm65.98
16/02/26
-rm87.96</t>
  </si>
  <si>
    <t>18/08/25
-rm3.75
18/09/25
-rm3.75
16/02/26
-rm5</t>
  </si>
  <si>
    <t>18/08/25
-rm4.37
18/09/25
-rm4.37
16/02/26
-rm5.84</t>
  </si>
  <si>
    <t>18/08/25
-rm5.10
18/09/25
-rm5.10
16/02/26
-rm6.80</t>
  </si>
  <si>
    <t>18/08/25
-rm70.80
18/09/25
-rm70.80
16/02/26
-rm94.40</t>
  </si>
  <si>
    <t>08/01/26
-rm70
23/02/26
-rm95</t>
  </si>
  <si>
    <t>02/02/26
-rm470.07
02/03/26
-rm90</t>
  </si>
  <si>
    <t>06/11/25
-rm4.69
05/12/25
-rm46.90
07/01/26
-rm46.90
06/02/26
-rm46.90
06/03/26
-rm37.51</t>
  </si>
  <si>
    <t>06/11/25
-rm0.26
05/12/25
-rm2.56
07/01/26
-rm2.56
06/02/26
-rm2.56
06/03/26
-rm2.06</t>
  </si>
  <si>
    <t>06/11/25
-rm4.53
05/12/25
-rm45.42
07/01/26
-rm45.42
06/02/26
-rm45.42
06/03/26
-rm36.31</t>
  </si>
  <si>
    <t>Aminah Binti Ali / IC NO: 890717-13-6106</t>
  </si>
  <si>
    <t>Address: No.10A, Jalan Abang Draie, Bungin, 95600 Spaoh, Sarawak.</t>
  </si>
  <si>
    <t>Contact: 013 354 7431</t>
  </si>
  <si>
    <t>Loan Date:  05 March 2026</t>
  </si>
  <si>
    <t>12/02/26
-rm18.87
05/03/26
-rm300
11/03/26
-rm10</t>
  </si>
  <si>
    <t>11/03/26
-rm140</t>
  </si>
  <si>
    <t>12/03/26</t>
  </si>
  <si>
    <t>12/03/26
-rm97.06</t>
  </si>
  <si>
    <t>12/02/26
-rm46
13/03/26
-rm103.50</t>
  </si>
  <si>
    <t>13/03/26</t>
  </si>
  <si>
    <t>13/03/26
-rm55</t>
  </si>
  <si>
    <t>18/12/25
-rm2.12
26/01/26
-rm5.26
16/03/26
-rm2.62</t>
  </si>
  <si>
    <t>18/12/25
-rm18.52
26/01/26
-rm46.32
16/03/26
-rm23.16</t>
  </si>
  <si>
    <t>18/12/25
-rm1.76
26/01/26
-rm4.38
16/03/26
-rm2.19</t>
  </si>
  <si>
    <t>18/12/25
-rm17.60
26/01/26
-rm44.04
16/03/26
-rm22.03</t>
  </si>
  <si>
    <t>16/03/26</t>
  </si>
  <si>
    <t>16/03/26
-rm53.67</t>
  </si>
  <si>
    <t>25/03/26</t>
  </si>
  <si>
    <t>25/03/26
-rm21.50</t>
  </si>
  <si>
    <t>29/01/26
-rm45.92
27/02/26
-rm58.45</t>
  </si>
  <si>
    <t>29/01/26
-rm2.75
27/02/26
-rm3.50</t>
  </si>
  <si>
    <t>29/01/26
-rm4.13
27/02/26
-rm5.25</t>
  </si>
  <si>
    <t>29/01/26
-rm6.60
27/02/26
-rm8.40</t>
  </si>
  <si>
    <t>29/01/26
-rm50.60
27/02/26
-rm64.40</t>
  </si>
  <si>
    <t>27/02/26
-rm100
31/03/26
-rm15</t>
  </si>
  <si>
    <t>31/03/26</t>
  </si>
  <si>
    <t>31/03/26
-rm99.49</t>
  </si>
  <si>
    <t>31/03/26
-rm4</t>
  </si>
  <si>
    <t>01/04/26</t>
  </si>
  <si>
    <t>31/01/26
-rm120
06/03/26
-rm100
01/04/26
-rm26.33</t>
  </si>
  <si>
    <t>01/04/26
-rm30</t>
  </si>
  <si>
    <t>02/03/26
-rm200
01/04/26
-rm36</t>
  </si>
  <si>
    <t>01/04/26
-rm119.92</t>
  </si>
  <si>
    <t>08/01/26
-rm1.18
23/02/26
-rm1.60</t>
  </si>
  <si>
    <t>08/01/26
-rm63.73
23/02/26
-rm3.40
01/04/26
-rm83.09</t>
  </si>
  <si>
    <t>08/01/26
-rm5.09
01/04/26
-rm6.91</t>
  </si>
  <si>
    <t>01/04/26
-rm110</t>
  </si>
  <si>
    <t>05/02/26
-rm1.59
04/03/26
-rm5.29
04/04/26
-rm2.12</t>
  </si>
  <si>
    <t>05/02/26
-rm14.69
04/03/26
-rm48.97
04/04/26
-rm19.59</t>
  </si>
  <si>
    <t>05/02/26
-rm0.74
04/03/26
-rm2.45
04/04/26
-rm0.98</t>
  </si>
  <si>
    <t>05/02/26
-rm0.61
04/03/26
-rm2.04
04/04/26
-rm0.82</t>
  </si>
  <si>
    <t>05/02/26
-rm12.37
04/03/26
-rm41.25
04/04/26
-rm16.49</t>
  </si>
  <si>
    <t>04/04/26
-rm60</t>
  </si>
  <si>
    <t>05/02/26 collected rm100, comm 30% (30) to twl
04/03/26 collected rm100, comm 30% (30) to twl</t>
  </si>
  <si>
    <t>Andy Wong Guan Ming / IC NO: 980701-13-6047</t>
  </si>
  <si>
    <t>Address: No.2591 Lot 17538, Lorong Stutong 18E, Jalan Stutong, 93350 Kuching Sarawak.</t>
  </si>
  <si>
    <t>Contact: 016 891 9790</t>
  </si>
  <si>
    <t>Loan Date: 02 April 2026</t>
  </si>
  <si>
    <t>06/03/26
-rm29
07/04/26
-rm153.90</t>
  </si>
  <si>
    <t>07/04/26</t>
  </si>
  <si>
    <t>07/04/26
-rm138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</si>
</sst>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&quot;RM&quot;#,##0"/>
    <numFmt numFmtId="165" formatCode="#,##0.00_ ;\-#,##0.00\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3"/>
      <name val="Calibri"/>
      <family val="2"/>
      <scheme val="minor"/>
    </font>
    <font>
      <i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009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62">
    <border>
      <left/>
      <right/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58">
    <xf numFmtId="0" fontId="0" fillId="0" borderId="0" xfId="0"/>
    <xf numFmtId="0" fontId="0" fillId="0" borderId="0" xfId="0" applyBorder="1"/>
    <xf numFmtId="4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4" fontId="6" fillId="2" borderId="5" xfId="0" applyNumberFormat="1" applyFont="1" applyFill="1" applyBorder="1" applyAlignment="1">
      <alignment horizontal="center"/>
    </xf>
    <xf numFmtId="4" fontId="6" fillId="0" borderId="5" xfId="0" applyNumberFormat="1" applyFont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4" fontId="0" fillId="0" borderId="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4" fontId="0" fillId="0" borderId="7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" fontId="0" fillId="0" borderId="8" xfId="0" applyNumberFormat="1" applyBorder="1" applyAlignment="1">
      <alignment horizontal="right" vertical="center"/>
    </xf>
    <xf numFmtId="43" fontId="0" fillId="0" borderId="9" xfId="1" applyFont="1" applyBorder="1" applyAlignment="1">
      <alignment horizontal="right" vertical="center"/>
    </xf>
    <xf numFmtId="4" fontId="0" fillId="0" borderId="9" xfId="0" applyNumberFormat="1" applyFont="1" applyBorder="1" applyAlignment="1">
      <alignment horizontal="right" vertical="center"/>
    </xf>
    <xf numFmtId="4" fontId="0" fillId="3" borderId="9" xfId="0" applyNumberFormat="1" applyFont="1" applyFill="1" applyBorder="1" applyAlignment="1">
      <alignment horizontal="right" vertical="center"/>
    </xf>
    <xf numFmtId="4" fontId="0" fillId="0" borderId="9" xfId="0" applyNumberFormat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4" fontId="0" fillId="0" borderId="11" xfId="0" applyNumberFormat="1" applyBorder="1" applyAlignment="1">
      <alignment horizontal="right" vertical="center"/>
    </xf>
    <xf numFmtId="43" fontId="0" fillId="0" borderId="12" xfId="1" applyFont="1" applyBorder="1" applyAlignment="1">
      <alignment horizontal="right" vertical="center"/>
    </xf>
    <xf numFmtId="4" fontId="0" fillId="0" borderId="12" xfId="0" applyNumberFormat="1" applyFont="1" applyBorder="1" applyAlignment="1">
      <alignment horizontal="right" vertical="center"/>
    </xf>
    <xf numFmtId="4" fontId="0" fillId="3" borderId="12" xfId="0" applyNumberFormat="1" applyFont="1" applyFill="1" applyBorder="1" applyAlignment="1">
      <alignment horizontal="right" vertical="center"/>
    </xf>
    <xf numFmtId="4" fontId="0" fillId="0" borderId="12" xfId="0" applyNumberFormat="1" applyBorder="1" applyAlignment="1">
      <alignment horizontal="center" vertical="center"/>
    </xf>
    <xf numFmtId="14" fontId="0" fillId="3" borderId="12" xfId="0" applyNumberForma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4" fontId="0" fillId="0" borderId="14" xfId="0" applyNumberFormat="1" applyBorder="1" applyAlignment="1">
      <alignment horizontal="right" vertical="center"/>
    </xf>
    <xf numFmtId="43" fontId="0" fillId="0" borderId="15" xfId="1" applyFont="1" applyBorder="1" applyAlignment="1">
      <alignment horizontal="right" vertical="center"/>
    </xf>
    <xf numFmtId="4" fontId="0" fillId="0" borderId="15" xfId="0" applyNumberFormat="1" applyFont="1" applyBorder="1" applyAlignment="1">
      <alignment horizontal="right" vertical="center"/>
    </xf>
    <xf numFmtId="4" fontId="0" fillId="3" borderId="15" xfId="0" applyNumberFormat="1" applyFont="1" applyFill="1" applyBorder="1" applyAlignment="1">
      <alignment horizontal="right" vertical="center"/>
    </xf>
    <xf numFmtId="4" fontId="0" fillId="0" borderId="15" xfId="0" applyNumberFormat="1" applyBorder="1" applyAlignment="1">
      <alignment horizontal="center" vertical="center"/>
    </xf>
    <xf numFmtId="14" fontId="0" fillId="3" borderId="15" xfId="0" applyNumberForma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49" fontId="8" fillId="0" borderId="18" xfId="0" applyNumberFormat="1" applyFont="1" applyFill="1" applyBorder="1" applyAlignment="1">
      <alignment horizontal="center" vertical="center" wrapText="1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64" fontId="9" fillId="0" borderId="0" xfId="0" applyNumberFormat="1" applyFont="1" applyFill="1" applyAlignment="1">
      <alignment horizontal="center" vertical="center" wrapText="1"/>
    </xf>
    <xf numFmtId="43" fontId="11" fillId="0" borderId="20" xfId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4" fontId="0" fillId="0" borderId="0" xfId="0" applyNumberFormat="1" applyFont="1" applyBorder="1" applyAlignment="1">
      <alignment horizontal="right" vertical="center"/>
    </xf>
    <xf numFmtId="43" fontId="11" fillId="0" borderId="6" xfId="1" applyFont="1" applyBorder="1" applyAlignment="1">
      <alignment horizontal="center" vertical="center"/>
    </xf>
    <xf numFmtId="43" fontId="11" fillId="0" borderId="21" xfId="1" applyFont="1" applyBorder="1" applyAlignment="1">
      <alignment horizontal="center" vertical="center"/>
    </xf>
    <xf numFmtId="4" fontId="11" fillId="0" borderId="0" xfId="0" applyNumberFormat="1" applyFont="1" applyBorder="1" applyAlignment="1">
      <alignment vertical="center"/>
    </xf>
    <xf numFmtId="0" fontId="11" fillId="0" borderId="0" xfId="0" quotePrefix="1" applyFont="1" applyBorder="1" applyAlignment="1">
      <alignment vertical="center"/>
    </xf>
    <xf numFmtId="0" fontId="11" fillId="0" borderId="0" xfId="0" applyFont="1" applyAlignment="1">
      <alignment horizontal="right" vertical="center"/>
    </xf>
    <xf numFmtId="43" fontId="11" fillId="0" borderId="0" xfId="1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43" fontId="0" fillId="0" borderId="0" xfId="1" applyFont="1"/>
    <xf numFmtId="0" fontId="0" fillId="0" borderId="0" xfId="0" applyAlignment="1">
      <alignment vertical="center"/>
    </xf>
    <xf numFmtId="4" fontId="0" fillId="0" borderId="0" xfId="0" applyNumberFormat="1" applyBorder="1" applyAlignment="1">
      <alignment horizontal="right" vertical="center"/>
    </xf>
    <xf numFmtId="0" fontId="12" fillId="0" borderId="0" xfId="0" applyFont="1" applyAlignment="1"/>
    <xf numFmtId="0" fontId="12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1" fillId="0" borderId="0" xfId="0" applyFont="1"/>
    <xf numFmtId="4" fontId="0" fillId="0" borderId="5" xfId="0" applyNumberFormat="1" applyFont="1" applyBorder="1"/>
    <xf numFmtId="4" fontId="2" fillId="0" borderId="0" xfId="0" applyNumberFormat="1" applyFont="1"/>
    <xf numFmtId="4" fontId="0" fillId="0" borderId="0" xfId="0" applyNumberFormat="1" applyFont="1"/>
    <xf numFmtId="0" fontId="0" fillId="0" borderId="0" xfId="0" applyFont="1"/>
    <xf numFmtId="0" fontId="11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" fontId="0" fillId="2" borderId="5" xfId="0" applyNumberFormat="1" applyFont="1" applyFill="1" applyBorder="1"/>
    <xf numFmtId="0" fontId="11" fillId="0" borderId="0" xfId="0" applyFont="1" applyBorder="1" applyAlignment="1">
      <alignment vertical="center"/>
    </xf>
    <xf numFmtId="0" fontId="0" fillId="0" borderId="0" xfId="0" applyAlignment="1">
      <alignment horizontal="right"/>
    </xf>
    <xf numFmtId="43" fontId="0" fillId="2" borderId="5" xfId="0" applyNumberFormat="1" applyFont="1" applyFill="1" applyBorder="1"/>
    <xf numFmtId="4" fontId="0" fillId="0" borderId="5" xfId="0" applyNumberFormat="1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43" fontId="0" fillId="0" borderId="0" xfId="0" applyNumberFormat="1" applyFont="1"/>
    <xf numFmtId="4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14" fontId="0" fillId="3" borderId="12" xfId="0" applyNumberFormat="1" applyFill="1" applyBorder="1" applyAlignment="1">
      <alignment horizontal="center" vertical="center" wrapText="1"/>
    </xf>
    <xf numFmtId="4" fontId="0" fillId="0" borderId="23" xfId="0" applyNumberFormat="1" applyBorder="1" applyAlignment="1">
      <alignment horizontal="right" vertical="center"/>
    </xf>
    <xf numFmtId="43" fontId="0" fillId="0" borderId="24" xfId="1" applyFont="1" applyBorder="1" applyAlignment="1">
      <alignment horizontal="right" vertical="center"/>
    </xf>
    <xf numFmtId="4" fontId="0" fillId="0" borderId="24" xfId="0" applyNumberFormat="1" applyFont="1" applyBorder="1" applyAlignment="1">
      <alignment horizontal="right" vertical="center"/>
    </xf>
    <xf numFmtId="4" fontId="0" fillId="3" borderId="24" xfId="0" applyNumberFormat="1" applyFont="1" applyFill="1" applyBorder="1" applyAlignment="1">
      <alignment horizontal="right" vertical="center"/>
    </xf>
    <xf numFmtId="4" fontId="0" fillId="0" borderId="24" xfId="0" applyNumberFormat="1" applyBorder="1" applyAlignment="1">
      <alignment horizontal="center" vertical="center"/>
    </xf>
    <xf numFmtId="14" fontId="0" fillId="3" borderId="24" xfId="0" applyNumberForma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Fill="1"/>
    <xf numFmtId="164" fontId="10" fillId="0" borderId="0" xfId="0" applyNumberFormat="1" applyFont="1" applyFill="1" applyAlignment="1">
      <alignment vertical="center" wrapText="1"/>
    </xf>
    <xf numFmtId="164" fontId="10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wrapText="1"/>
    </xf>
    <xf numFmtId="0" fontId="11" fillId="0" borderId="0" xfId="0" applyFont="1" applyAlignment="1">
      <alignment horizontal="right"/>
    </xf>
    <xf numFmtId="43" fontId="0" fillId="0" borderId="0" xfId="0" applyNumberFormat="1"/>
    <xf numFmtId="4" fontId="0" fillId="0" borderId="0" xfId="0" applyNumberFormat="1"/>
    <xf numFmtId="4" fontId="0" fillId="3" borderId="9" xfId="0" applyNumberFormat="1" applyFont="1" applyFill="1" applyBorder="1" applyAlignment="1">
      <alignment horizontal="right" vertical="center" wrapText="1"/>
    </xf>
    <xf numFmtId="4" fontId="0" fillId="0" borderId="9" xfId="0" applyNumberFormat="1" applyFill="1" applyBorder="1" applyAlignment="1">
      <alignment horizontal="left" vertical="center" wrapText="1"/>
    </xf>
    <xf numFmtId="14" fontId="0" fillId="3" borderId="9" xfId="0" applyNumberFormat="1" applyFill="1" applyBorder="1" applyAlignment="1">
      <alignment horizontal="center"/>
    </xf>
    <xf numFmtId="49" fontId="0" fillId="0" borderId="9" xfId="0" applyNumberFormat="1" applyFill="1" applyBorder="1" applyAlignment="1">
      <alignment horizontal="left" vertical="center" wrapText="1"/>
    </xf>
    <xf numFmtId="4" fontId="0" fillId="3" borderId="15" xfId="0" applyNumberFormat="1" applyFont="1" applyFill="1" applyBorder="1" applyAlignment="1">
      <alignment horizontal="right" vertical="center" wrapText="1"/>
    </xf>
    <xf numFmtId="4" fontId="0" fillId="0" borderId="15" xfId="0" applyNumberFormat="1" applyFill="1" applyBorder="1" applyAlignment="1">
      <alignment horizontal="left" vertical="center" wrapText="1"/>
    </xf>
    <xf numFmtId="49" fontId="0" fillId="0" borderId="15" xfId="0" applyNumberFormat="1" applyFill="1" applyBorder="1" applyAlignment="1">
      <alignment horizontal="left" vertical="center" wrapText="1"/>
    </xf>
    <xf numFmtId="4" fontId="0" fillId="3" borderId="12" xfId="0" applyNumberFormat="1" applyFont="1" applyFill="1" applyBorder="1" applyAlignment="1">
      <alignment horizontal="right" vertical="center" wrapText="1"/>
    </xf>
    <xf numFmtId="4" fontId="0" fillId="0" borderId="12" xfId="0" applyNumberFormat="1" applyFill="1" applyBorder="1" applyAlignment="1">
      <alignment horizontal="left" vertical="center" wrapText="1"/>
    </xf>
    <xf numFmtId="14" fontId="0" fillId="3" borderId="12" xfId="0" applyNumberFormat="1" applyFill="1" applyBorder="1" applyAlignment="1">
      <alignment horizontal="center"/>
    </xf>
    <xf numFmtId="49" fontId="0" fillId="0" borderId="12" xfId="0" applyNumberFormat="1" applyFill="1" applyBorder="1" applyAlignment="1">
      <alignment horizontal="left" vertical="center" wrapText="1"/>
    </xf>
    <xf numFmtId="1" fontId="0" fillId="3" borderId="12" xfId="0" applyNumberFormat="1" applyFill="1" applyBorder="1" applyAlignment="1">
      <alignment horizontal="center"/>
    </xf>
    <xf numFmtId="4" fontId="0" fillId="3" borderId="12" xfId="0" applyNumberFormat="1" applyFill="1" applyBorder="1" applyAlignment="1">
      <alignment horizontal="center" vertical="center"/>
    </xf>
    <xf numFmtId="49" fontId="0" fillId="0" borderId="28" xfId="0" applyNumberFormat="1" applyFill="1" applyBorder="1" applyAlignment="1">
      <alignment horizontal="left" vertical="center" wrapText="1"/>
    </xf>
    <xf numFmtId="4" fontId="0" fillId="3" borderId="15" xfId="0" applyNumberFormat="1" applyFill="1" applyBorder="1" applyAlignment="1">
      <alignment horizontal="center" vertical="center"/>
    </xf>
    <xf numFmtId="49" fontId="0" fillId="0" borderId="29" xfId="0" applyNumberFormat="1" applyFill="1" applyBorder="1" applyAlignment="1">
      <alignment horizontal="left" vertical="center" wrapText="1"/>
    </xf>
    <xf numFmtId="49" fontId="0" fillId="0" borderId="31" xfId="0" applyNumberFormat="1" applyFill="1" applyBorder="1" applyAlignment="1">
      <alignment horizontal="left" vertical="center" wrapText="1"/>
    </xf>
    <xf numFmtId="0" fontId="0" fillId="0" borderId="32" xfId="0" applyBorder="1" applyAlignment="1">
      <alignment horizontal="center" vertical="center"/>
    </xf>
    <xf numFmtId="4" fontId="0" fillId="0" borderId="33" xfId="0" applyNumberFormat="1" applyBorder="1" applyAlignment="1">
      <alignment horizontal="right" vertical="center"/>
    </xf>
    <xf numFmtId="4" fontId="0" fillId="0" borderId="30" xfId="0" applyNumberFormat="1" applyFont="1" applyBorder="1" applyAlignment="1">
      <alignment horizontal="right" vertical="center"/>
    </xf>
    <xf numFmtId="4" fontId="0" fillId="3" borderId="30" xfId="0" applyNumberFormat="1" applyFont="1" applyFill="1" applyBorder="1" applyAlignment="1">
      <alignment horizontal="right" vertical="center" wrapText="1"/>
    </xf>
    <xf numFmtId="4" fontId="0" fillId="0" borderId="30" xfId="0" applyNumberFormat="1" applyFill="1" applyBorder="1" applyAlignment="1">
      <alignment horizontal="left" vertical="center" wrapText="1"/>
    </xf>
    <xf numFmtId="4" fontId="0" fillId="3" borderId="9" xfId="0" applyNumberFormat="1" applyFill="1" applyBorder="1" applyAlignment="1">
      <alignment horizontal="center" vertical="center"/>
    </xf>
    <xf numFmtId="49" fontId="0" fillId="0" borderId="34" xfId="0" applyNumberFormat="1" applyFill="1" applyBorder="1" applyAlignment="1">
      <alignment horizontal="left" vertical="center" wrapText="1"/>
    </xf>
    <xf numFmtId="4" fontId="0" fillId="3" borderId="12" xfId="0" applyNumberFormat="1" applyFill="1" applyBorder="1" applyAlignment="1">
      <alignment horizontal="center" vertical="center" wrapText="1"/>
    </xf>
    <xf numFmtId="4" fontId="0" fillId="3" borderId="18" xfId="0" applyNumberFormat="1" applyFill="1" applyBorder="1" applyAlignment="1">
      <alignment horizontal="center" vertical="center" wrapText="1"/>
    </xf>
    <xf numFmtId="49" fontId="7" fillId="0" borderId="23" xfId="0" applyNumberFormat="1" applyFont="1" applyFill="1" applyBorder="1" applyAlignment="1">
      <alignment horizontal="center" vertical="center" wrapText="1"/>
    </xf>
    <xf numFmtId="49" fontId="8" fillId="0" borderId="24" xfId="0" applyNumberFormat="1" applyFont="1" applyFill="1" applyBorder="1" applyAlignment="1">
      <alignment horizontal="center" vertical="center" wrapText="1"/>
    </xf>
    <xf numFmtId="49" fontId="7" fillId="0" borderId="24" xfId="0" applyNumberFormat="1" applyFont="1" applyFill="1" applyBorder="1" applyAlignment="1">
      <alignment horizontal="center" vertical="center" wrapText="1"/>
    </xf>
    <xf numFmtId="49" fontId="7" fillId="3" borderId="24" xfId="0" applyNumberFormat="1" applyFont="1" applyFill="1" applyBorder="1" applyAlignment="1">
      <alignment horizontal="center" vertical="center" wrapText="1"/>
    </xf>
    <xf numFmtId="49" fontId="7" fillId="0" borderId="35" xfId="0" applyNumberFormat="1" applyFont="1" applyFill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7" fontId="0" fillId="0" borderId="0" xfId="0" quotePrefix="1" applyNumberFormat="1"/>
    <xf numFmtId="165" fontId="11" fillId="0" borderId="20" xfId="1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165" fontId="11" fillId="0" borderId="0" xfId="1" applyNumberFormat="1" applyFont="1" applyAlignment="1">
      <alignment vertical="center"/>
    </xf>
    <xf numFmtId="165" fontId="11" fillId="0" borderId="21" xfId="1" applyNumberFormat="1" applyFont="1" applyBorder="1" applyAlignment="1">
      <alignment vertical="center"/>
    </xf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0" fillId="3" borderId="15" xfId="0" applyNumberFormat="1" applyFill="1" applyBorder="1" applyAlignment="1">
      <alignment horizontal="center" vertical="center" wrapText="1"/>
    </xf>
    <xf numFmtId="49" fontId="7" fillId="0" borderId="36" xfId="0" applyNumberFormat="1" applyFont="1" applyFill="1" applyBorder="1" applyAlignment="1">
      <alignment horizontal="center" vertical="center" wrapText="1"/>
    </xf>
    <xf numFmtId="164" fontId="10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wrapText="1"/>
    </xf>
    <xf numFmtId="165" fontId="11" fillId="0" borderId="0" xfId="1" applyNumberFormat="1" applyFont="1" applyBorder="1" applyAlignment="1">
      <alignment vertical="center"/>
    </xf>
    <xf numFmtId="164" fontId="16" fillId="0" borderId="0" xfId="0" applyNumberFormat="1" applyFont="1" applyFill="1" applyAlignment="1">
      <alignment vertical="center" wrapText="1"/>
    </xf>
    <xf numFmtId="0" fontId="3" fillId="0" borderId="0" xfId="0" applyFont="1" applyFill="1" applyBorder="1" applyAlignment="1">
      <alignment vertical="center"/>
    </xf>
    <xf numFmtId="4" fontId="0" fillId="2" borderId="5" xfId="0" applyNumberFormat="1" applyFont="1" applyFill="1" applyBorder="1" applyAlignment="1">
      <alignment horizontal="center"/>
    </xf>
    <xf numFmtId="4" fontId="0" fillId="0" borderId="5" xfId="0" applyNumberFormat="1" applyFont="1" applyBorder="1" applyAlignment="1">
      <alignment horizontal="center"/>
    </xf>
    <xf numFmtId="4" fontId="2" fillId="0" borderId="6" xfId="0" applyNumberFormat="1" applyFont="1" applyBorder="1" applyAlignment="1">
      <alignment horizontal="center" vertical="center"/>
    </xf>
    <xf numFmtId="4" fontId="0" fillId="0" borderId="0" xfId="0" applyNumberFormat="1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7" fillId="0" borderId="14" xfId="0" applyNumberFormat="1" applyFont="1" applyFill="1" applyBorder="1" applyAlignment="1">
      <alignment horizontal="center" vertical="center" wrapText="1"/>
    </xf>
    <xf numFmtId="49" fontId="8" fillId="0" borderId="15" xfId="0" applyNumberFormat="1" applyFont="1" applyFill="1" applyBorder="1" applyAlignment="1">
      <alignment horizontal="center" vertical="center" wrapText="1"/>
    </xf>
    <xf numFmtId="49" fontId="7" fillId="0" borderId="15" xfId="0" applyNumberFormat="1" applyFont="1" applyFill="1" applyBorder="1" applyAlignment="1">
      <alignment horizontal="center" vertical="center" wrapText="1"/>
    </xf>
    <xf numFmtId="49" fontId="7" fillId="3" borderId="15" xfId="0" applyNumberFormat="1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" fontId="0" fillId="0" borderId="9" xfId="0" applyNumberFormat="1" applyFont="1" applyBorder="1" applyAlignment="1">
      <alignment horizontal="center" vertical="center"/>
    </xf>
    <xf numFmtId="4" fontId="0" fillId="0" borderId="12" xfId="0" applyNumberFormat="1" applyFont="1" applyBorder="1" applyAlignment="1">
      <alignment horizontal="center" vertical="center"/>
    </xf>
    <xf numFmtId="4" fontId="0" fillId="0" borderId="15" xfId="0" applyNumberFormat="1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" fontId="0" fillId="0" borderId="32" xfId="0" applyNumberFormat="1" applyFont="1" applyBorder="1" applyAlignment="1">
      <alignment horizontal="right" vertical="center"/>
    </xf>
    <xf numFmtId="43" fontId="0" fillId="0" borderId="30" xfId="1" applyFont="1" applyBorder="1" applyAlignment="1">
      <alignment horizontal="right" vertical="center"/>
    </xf>
    <xf numFmtId="4" fontId="0" fillId="3" borderId="30" xfId="0" applyNumberFormat="1" applyFont="1" applyFill="1" applyBorder="1" applyAlignment="1">
      <alignment horizontal="right" vertical="center"/>
    </xf>
    <xf numFmtId="4" fontId="0" fillId="0" borderId="30" xfId="0" applyNumberFormat="1" applyBorder="1" applyAlignment="1">
      <alignment horizontal="center" vertical="center"/>
    </xf>
    <xf numFmtId="14" fontId="0" fillId="3" borderId="30" xfId="0" applyNumberFormat="1" applyFill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11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11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3" fontId="11" fillId="0" borderId="0" xfId="1" applyFont="1" applyBorder="1" applyAlignment="1">
      <alignment horizontal="center" vertical="center"/>
    </xf>
    <xf numFmtId="43" fontId="11" fillId="0" borderId="20" xfId="0" applyNumberFormat="1" applyFont="1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0" borderId="36" xfId="0" applyNumberFormat="1" applyFont="1" applyFill="1" applyBorder="1" applyAlignment="1">
      <alignment horizontal="left" vertical="center" wrapText="1"/>
    </xf>
    <xf numFmtId="4" fontId="0" fillId="3" borderId="9" xfId="0" applyNumberForma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3" fontId="2" fillId="0" borderId="0" xfId="1" applyFont="1"/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3" fontId="2" fillId="0" borderId="0" xfId="1" applyFont="1" applyAlignment="1">
      <alignment vertical="center"/>
    </xf>
    <xf numFmtId="43" fontId="11" fillId="0" borderId="0" xfId="1" applyFont="1"/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0" fillId="0" borderId="24" xfId="0" applyNumberFormat="1" applyFill="1" applyBorder="1" applyAlignment="1">
      <alignment horizontal="left" vertical="center" wrapText="1"/>
    </xf>
    <xf numFmtId="4" fontId="0" fillId="3" borderId="24" xfId="0" applyNumberFormat="1" applyFill="1" applyBorder="1" applyAlignment="1">
      <alignment horizontal="center" vertical="center" wrapText="1"/>
    </xf>
    <xf numFmtId="4" fontId="0" fillId="0" borderId="24" xfId="0" applyNumberFormat="1" applyFill="1" applyBorder="1" applyAlignment="1">
      <alignment horizontal="left" vertical="center" wrapText="1"/>
    </xf>
    <xf numFmtId="4" fontId="0" fillId="3" borderId="2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0" fontId="11" fillId="0" borderId="0" xfId="0" applyFont="1" applyFill="1" applyBorder="1"/>
    <xf numFmtId="0" fontId="11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11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3" fontId="2" fillId="0" borderId="6" xfId="1" applyFon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49" fontId="7" fillId="0" borderId="18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3" fontId="0" fillId="0" borderId="15" xfId="1" applyFont="1" applyBorder="1"/>
    <xf numFmtId="0" fontId="0" fillId="0" borderId="15" xfId="0" quotePrefix="1" applyBorder="1" applyAlignment="1">
      <alignment horizontal="center" vertical="center" wrapText="1"/>
    </xf>
    <xf numFmtId="14" fontId="0" fillId="3" borderId="15" xfId="0" applyNumberFormat="1" applyFill="1" applyBorder="1" applyAlignment="1">
      <alignment horizontal="center" vertical="center" wrapText="1"/>
    </xf>
    <xf numFmtId="43" fontId="0" fillId="0" borderId="9" xfId="1" applyFont="1" applyBorder="1"/>
    <xf numFmtId="0" fontId="0" fillId="0" borderId="13" xfId="0" applyBorder="1"/>
    <xf numFmtId="0" fontId="0" fillId="0" borderId="12" xfId="0" applyBorder="1"/>
    <xf numFmtId="0" fontId="0" fillId="0" borderId="11" xfId="0" applyBorder="1"/>
    <xf numFmtId="0" fontId="0" fillId="0" borderId="10" xfId="0" applyBorder="1"/>
    <xf numFmtId="0" fontId="0" fillId="0" borderId="9" xfId="0" applyBorder="1"/>
    <xf numFmtId="0" fontId="0" fillId="0" borderId="8" xfId="0" applyBorder="1"/>
    <xf numFmtId="0" fontId="11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11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49" fontId="7" fillId="0" borderId="18" xfId="0" applyNumberFormat="1" applyFont="1" applyFill="1" applyBorder="1" applyAlignment="1">
      <alignment horizontal="center" vertical="center" wrapText="1"/>
    </xf>
    <xf numFmtId="43" fontId="0" fillId="0" borderId="0" xfId="1" applyFont="1" applyBorder="1" applyAlignment="1">
      <alignment horizontal="center"/>
    </xf>
    <xf numFmtId="43" fontId="0" fillId="0" borderId="0" xfId="1" applyFont="1" applyAlignment="1">
      <alignment horizontal="center"/>
    </xf>
    <xf numFmtId="43" fontId="2" fillId="0" borderId="6" xfId="1" applyFont="1" applyBorder="1" applyAlignment="1">
      <alignment horizontal="center"/>
    </xf>
    <xf numFmtId="0" fontId="11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11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11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" fontId="0" fillId="3" borderId="30" xfId="0" applyNumberFormat="1" applyFill="1" applyBorder="1" applyAlignment="1">
      <alignment horizontal="center" vertical="center" wrapText="1"/>
    </xf>
    <xf numFmtId="0" fontId="0" fillId="0" borderId="16" xfId="0" applyBorder="1"/>
    <xf numFmtId="0" fontId="0" fillId="0" borderId="15" xfId="0" applyBorder="1"/>
    <xf numFmtId="0" fontId="0" fillId="0" borderId="14" xfId="0" applyBorder="1"/>
    <xf numFmtId="49" fontId="8" fillId="0" borderId="39" xfId="0" applyNumberFormat="1" applyFont="1" applyFill="1" applyBorder="1" applyAlignment="1">
      <alignment horizontal="center" vertical="center" wrapText="1"/>
    </xf>
    <xf numFmtId="0" fontId="0" fillId="0" borderId="10" xfId="0" quotePrefix="1" applyBorder="1" applyAlignment="1">
      <alignment horizontal="center" wrapText="1"/>
    </xf>
    <xf numFmtId="0" fontId="0" fillId="0" borderId="9" xfId="0" quotePrefix="1" applyBorder="1" applyAlignment="1">
      <alignment horizontal="center" wrapText="1"/>
    </xf>
    <xf numFmtId="0" fontId="0" fillId="0" borderId="8" xfId="0" quotePrefix="1" applyBorder="1" applyAlignment="1">
      <alignment horizontal="center" wrapText="1"/>
    </xf>
    <xf numFmtId="49" fontId="7" fillId="0" borderId="18" xfId="0" applyNumberFormat="1" applyFont="1" applyFill="1" applyBorder="1" applyAlignment="1">
      <alignment horizontal="center" vertical="center" wrapText="1"/>
    </xf>
    <xf numFmtId="0" fontId="0" fillId="0" borderId="13" xfId="0" quotePrefix="1" applyBorder="1" applyAlignment="1">
      <alignment horizontal="center" wrapText="1"/>
    </xf>
    <xf numFmtId="0" fontId="0" fillId="0" borderId="12" xfId="0" quotePrefix="1" applyBorder="1" applyAlignment="1">
      <alignment horizontal="center" wrapText="1"/>
    </xf>
    <xf numFmtId="0" fontId="0" fillId="0" borderId="11" xfId="0" quotePrefix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0" borderId="14" xfId="0" quotePrefix="1" applyBorder="1" applyAlignment="1">
      <alignment horizontal="center" vertical="center" wrapText="1"/>
    </xf>
    <xf numFmtId="43" fontId="0" fillId="0" borderId="16" xfId="1" applyFont="1" applyBorder="1" applyAlignment="1">
      <alignment horizontal="center" vertical="center"/>
    </xf>
    <xf numFmtId="43" fontId="0" fillId="0" borderId="15" xfId="1" applyFont="1" applyBorder="1" applyAlignment="1">
      <alignment horizontal="center" vertical="center"/>
    </xf>
    <xf numFmtId="43" fontId="0" fillId="0" borderId="14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11" xfId="1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11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vertical="center"/>
    </xf>
    <xf numFmtId="4" fontId="0" fillId="0" borderId="32" xfId="0" applyNumberFormat="1" applyBorder="1" applyAlignment="1">
      <alignment horizontal="center" vertical="center"/>
    </xf>
    <xf numFmtId="4" fontId="0" fillId="3" borderId="32" xfId="0" applyNumberFormat="1" applyFont="1" applyFill="1" applyBorder="1" applyAlignment="1">
      <alignment horizontal="right" vertical="center"/>
    </xf>
    <xf numFmtId="4" fontId="0" fillId="0" borderId="41" xfId="0" applyNumberFormat="1" applyBorder="1" applyAlignment="1">
      <alignment horizontal="right" vertical="center"/>
    </xf>
    <xf numFmtId="0" fontId="0" fillId="0" borderId="42" xfId="0" applyBorder="1" applyAlignment="1">
      <alignment horizontal="center" vertical="center"/>
    </xf>
    <xf numFmtId="0" fontId="0" fillId="0" borderId="42" xfId="0" applyBorder="1" applyAlignment="1">
      <alignment vertical="center"/>
    </xf>
    <xf numFmtId="4" fontId="0" fillId="0" borderId="42" xfId="0" applyNumberFormat="1" applyBorder="1" applyAlignment="1">
      <alignment horizontal="center" vertical="center"/>
    </xf>
    <xf numFmtId="4" fontId="0" fillId="0" borderId="42" xfId="0" applyNumberFormat="1" applyFont="1" applyBorder="1" applyAlignment="1">
      <alignment horizontal="right" vertical="center"/>
    </xf>
    <xf numFmtId="4" fontId="0" fillId="3" borderId="42" xfId="0" applyNumberFormat="1" applyFont="1" applyFill="1" applyBorder="1" applyAlignment="1">
      <alignment horizontal="right" vertical="center"/>
    </xf>
    <xf numFmtId="4" fontId="0" fillId="0" borderId="40" xfId="0" applyNumberFormat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11" fillId="0" borderId="0" xfId="0" applyFont="1" applyFill="1" applyAlignment="1">
      <alignment horizontal="right" vertical="center"/>
    </xf>
    <xf numFmtId="0" fontId="11" fillId="0" borderId="0" xfId="0" applyFont="1" applyAlignment="1">
      <alignment horizontal="right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3" fontId="11" fillId="0" borderId="0" xfId="0" applyNumberFormat="1" applyFont="1" applyFill="1" applyAlignment="1">
      <alignment vertical="center"/>
    </xf>
    <xf numFmtId="43" fontId="11" fillId="0" borderId="0" xfId="1" applyFont="1" applyFill="1" applyAlignment="1">
      <alignment horizontal="center" vertical="center"/>
    </xf>
    <xf numFmtId="43" fontId="11" fillId="0" borderId="21" xfId="0" applyNumberFormat="1" applyFont="1" applyFill="1" applyBorder="1" applyAlignment="1">
      <alignment vertical="center"/>
    </xf>
    <xf numFmtId="10" fontId="0" fillId="0" borderId="0" xfId="0" quotePrefix="1" applyNumberFormat="1"/>
    <xf numFmtId="165" fontId="11" fillId="0" borderId="21" xfId="1" applyNumberFormat="1" applyFont="1" applyFill="1" applyBorder="1" applyAlignment="1">
      <alignment vertical="center"/>
    </xf>
    <xf numFmtId="43" fontId="11" fillId="0" borderId="6" xfId="0" applyNumberFormat="1" applyFont="1" applyFill="1" applyBorder="1" applyAlignment="1">
      <alignment vertical="center"/>
    </xf>
    <xf numFmtId="4" fontId="11" fillId="0" borderId="20" xfId="0" applyNumberFormat="1" applyFont="1" applyFill="1" applyBorder="1" applyAlignment="1">
      <alignment vertical="center" wrapText="1"/>
    </xf>
    <xf numFmtId="0" fontId="0" fillId="0" borderId="15" xfId="1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3" borderId="15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43" fontId="0" fillId="3" borderId="15" xfId="1" applyFont="1" applyFill="1" applyBorder="1" applyAlignment="1">
      <alignment horizontal="center" vertical="center"/>
    </xf>
    <xf numFmtId="0" fontId="0" fillId="0" borderId="12" xfId="1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43" fontId="0" fillId="3" borderId="12" xfId="1" applyFont="1" applyFill="1" applyBorder="1" applyAlignment="1">
      <alignment horizontal="center" vertical="center"/>
    </xf>
    <xf numFmtId="0" fontId="0" fillId="0" borderId="9" xfId="1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43" fontId="0" fillId="0" borderId="9" xfId="1" applyFont="1" applyBorder="1" applyAlignment="1">
      <alignment horizontal="center" vertical="center"/>
    </xf>
    <xf numFmtId="43" fontId="0" fillId="3" borderId="9" xfId="1" applyFont="1" applyFill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0" fillId="3" borderId="12" xfId="0" applyFill="1" applyBorder="1" applyAlignment="1">
      <alignment horizontal="center" vertical="center" wrapText="1"/>
    </xf>
    <xf numFmtId="43" fontId="0" fillId="0" borderId="16" xfId="1" applyFont="1" applyBorder="1"/>
    <xf numFmtId="43" fontId="0" fillId="0" borderId="14" xfId="1" applyFont="1" applyBorder="1"/>
    <xf numFmtId="0" fontId="0" fillId="0" borderId="11" xfId="0" quotePrefix="1" applyBorder="1" applyAlignment="1">
      <alignment horizontal="center" wrapText="1"/>
    </xf>
    <xf numFmtId="0" fontId="11" fillId="0" borderId="0" xfId="0" applyFont="1" applyAlignment="1">
      <alignment horizontal="right" vertical="center"/>
    </xf>
    <xf numFmtId="0" fontId="11" fillId="0" borderId="0" xfId="0" quotePrefix="1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43" fontId="0" fillId="0" borderId="25" xfId="1" applyFont="1" applyBorder="1"/>
    <xf numFmtId="43" fontId="0" fillId="0" borderId="24" xfId="1" applyFont="1" applyBorder="1"/>
    <xf numFmtId="43" fontId="0" fillId="0" borderId="23" xfId="1" applyFont="1" applyBorder="1"/>
    <xf numFmtId="43" fontId="0" fillId="0" borderId="13" xfId="1" applyFont="1" applyBorder="1"/>
    <xf numFmtId="43" fontId="0" fillId="0" borderId="12" xfId="1" applyFont="1" applyBorder="1"/>
    <xf numFmtId="43" fontId="0" fillId="0" borderId="11" xfId="1" applyFont="1" applyBorder="1"/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9" fontId="7" fillId="0" borderId="9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/>
    <xf numFmtId="4" fontId="0" fillId="0" borderId="5" xfId="0" applyNumberFormat="1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3" fontId="0" fillId="0" borderId="10" xfId="1" applyFont="1" applyBorder="1"/>
    <xf numFmtId="43" fontId="0" fillId="0" borderId="8" xfId="1" applyFont="1" applyBorder="1"/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3" fontId="0" fillId="0" borderId="25" xfId="1" applyFont="1" applyBorder="1" applyAlignment="1">
      <alignment horizontal="center" vertical="center"/>
    </xf>
    <xf numFmtId="43" fontId="0" fillId="0" borderId="24" xfId="1" applyFont="1" applyBorder="1" applyAlignment="1">
      <alignment horizontal="center" vertical="center"/>
    </xf>
    <xf numFmtId="43" fontId="0" fillId="0" borderId="23" xfId="1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49" fontId="7" fillId="0" borderId="18" xfId="0" applyNumberFormat="1" applyFont="1" applyFill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43" fontId="0" fillId="0" borderId="25" xfId="1" applyFont="1" applyBorder="1" applyAlignment="1">
      <alignment vertical="center"/>
    </xf>
    <xf numFmtId="43" fontId="0" fillId="0" borderId="24" xfId="1" applyFont="1" applyBorder="1" applyAlignment="1">
      <alignment vertical="center"/>
    </xf>
    <xf numFmtId="43" fontId="0" fillId="0" borderId="23" xfId="1" applyFont="1" applyBorder="1" applyAlignment="1">
      <alignment vertical="center"/>
    </xf>
    <xf numFmtId="43" fontId="0" fillId="0" borderId="16" xfId="1" applyFont="1" applyBorder="1" applyAlignment="1">
      <alignment vertical="center"/>
    </xf>
    <xf numFmtId="43" fontId="0" fillId="0" borderId="15" xfId="1" applyFont="1" applyBorder="1" applyAlignment="1">
      <alignment vertical="center"/>
    </xf>
    <xf numFmtId="43" fontId="0" fillId="0" borderId="14" xfId="1" applyFont="1" applyBorder="1" applyAlignment="1">
      <alignment vertical="center"/>
    </xf>
    <xf numFmtId="43" fontId="0" fillId="0" borderId="13" xfId="1" applyFont="1" applyBorder="1" applyAlignment="1">
      <alignment vertical="center"/>
    </xf>
    <xf numFmtId="43" fontId="0" fillId="0" borderId="12" xfId="1" applyFont="1" applyBorder="1" applyAlignment="1">
      <alignment vertical="center"/>
    </xf>
    <xf numFmtId="43" fontId="0" fillId="0" borderId="11" xfId="1" applyFont="1" applyBorder="1" applyAlignment="1">
      <alignment vertical="center"/>
    </xf>
    <xf numFmtId="43" fontId="0" fillId="0" borderId="10" xfId="1" applyFont="1" applyBorder="1" applyAlignment="1">
      <alignment vertical="center"/>
    </xf>
    <xf numFmtId="43" fontId="0" fillId="0" borderId="9" xfId="1" applyFont="1" applyBorder="1" applyAlignment="1">
      <alignment vertical="center"/>
    </xf>
    <xf numFmtId="43" fontId="0" fillId="0" borderId="8" xfId="1" applyFont="1" applyBorder="1" applyAlignment="1">
      <alignment vertical="center"/>
    </xf>
    <xf numFmtId="43" fontId="0" fillId="0" borderId="13" xfId="1" quotePrefix="1" applyFont="1" applyBorder="1" applyAlignment="1">
      <alignment horizontal="center" vertical="center" wrapText="1"/>
    </xf>
    <xf numFmtId="43" fontId="0" fillId="0" borderId="12" xfId="1" quotePrefix="1" applyFont="1" applyBorder="1" applyAlignment="1">
      <alignment horizontal="center" vertical="center" wrapText="1"/>
    </xf>
    <xf numFmtId="43" fontId="0" fillId="0" borderId="11" xfId="1" quotePrefix="1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11" fillId="0" borderId="0" xfId="0" applyFont="1" applyAlignment="1">
      <alignment horizontal="right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" fontId="0" fillId="0" borderId="5" xfId="0" applyNumberFormat="1" applyFont="1" applyFill="1" applyBorder="1"/>
    <xf numFmtId="0" fontId="0" fillId="0" borderId="0" xfId="0" applyFill="1" applyBorder="1"/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" fontId="11" fillId="0" borderId="0" xfId="0" applyNumberFormat="1" applyFont="1" applyFill="1" applyBorder="1" applyAlignment="1">
      <alignment horizontal="center" vertical="center"/>
    </xf>
    <xf numFmtId="4" fontId="3" fillId="0" borderId="0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0" xfId="0" applyFont="1"/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" fontId="6" fillId="0" borderId="5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 wrapText="1"/>
    </xf>
    <xf numFmtId="49" fontId="7" fillId="0" borderId="9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/>
    <xf numFmtId="0" fontId="19" fillId="0" borderId="0" xfId="0" applyFont="1" applyFill="1" applyBorder="1" applyAlignment="1">
      <alignment horizontal="center"/>
    </xf>
    <xf numFmtId="0" fontId="20" fillId="0" borderId="0" xfId="0" applyFont="1" applyFill="1" applyBorder="1"/>
    <xf numFmtId="0" fontId="21" fillId="0" borderId="0" xfId="0" applyFont="1" applyFill="1" applyBorder="1" applyAlignment="1">
      <alignment vertical="center"/>
    </xf>
    <xf numFmtId="165" fontId="21" fillId="0" borderId="0" xfId="1" quotePrefix="1" applyNumberFormat="1" applyFont="1" applyFill="1" applyBorder="1" applyAlignment="1">
      <alignment vertical="center"/>
    </xf>
    <xf numFmtId="165" fontId="22" fillId="0" borderId="0" xfId="1" quotePrefix="1" applyNumberFormat="1" applyFont="1" applyFill="1" applyBorder="1" applyAlignment="1">
      <alignment vertical="center"/>
    </xf>
    <xf numFmtId="0" fontId="21" fillId="0" borderId="0" xfId="0" applyFont="1" applyFill="1" applyBorder="1" applyAlignment="1">
      <alignment horizontal="right" vertical="center"/>
    </xf>
    <xf numFmtId="43" fontId="21" fillId="0" borderId="0" xfId="1" quotePrefix="1" applyFont="1" applyFill="1" applyBorder="1" applyAlignment="1">
      <alignment vertical="center"/>
    </xf>
    <xf numFmtId="43" fontId="21" fillId="0" borderId="0" xfId="1" quotePrefix="1" applyFont="1" applyFill="1" applyBorder="1"/>
    <xf numFmtId="43" fontId="22" fillId="0" borderId="0" xfId="1" quotePrefix="1" applyFont="1" applyFill="1" applyBorder="1"/>
    <xf numFmtId="0" fontId="19" fillId="0" borderId="0" xfId="0" applyFont="1" applyFill="1" applyBorder="1" applyAlignment="1">
      <alignment wrapText="1"/>
    </xf>
    <xf numFmtId="165" fontId="21" fillId="0" borderId="0" xfId="0" applyNumberFormat="1" applyFont="1" applyFill="1" applyBorder="1" applyAlignment="1">
      <alignment vertical="center"/>
    </xf>
    <xf numFmtId="0" fontId="21" fillId="0" borderId="0" xfId="0" applyFont="1" applyFill="1" applyBorder="1"/>
    <xf numFmtId="164" fontId="19" fillId="0" borderId="0" xfId="0" applyNumberFormat="1" applyFont="1" applyFill="1" applyBorder="1" applyAlignment="1">
      <alignment vertical="center" wrapText="1"/>
    </xf>
    <xf numFmtId="0" fontId="23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 wrapText="1"/>
    </xf>
    <xf numFmtId="43" fontId="21" fillId="0" borderId="0" xfId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3" borderId="9" xfId="0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3" fontId="0" fillId="0" borderId="32" xfId="1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43" fontId="0" fillId="0" borderId="37" xfId="1" applyFont="1" applyBorder="1" applyAlignment="1">
      <alignment horizontal="center" vertical="center"/>
    </xf>
    <xf numFmtId="43" fontId="0" fillId="0" borderId="30" xfId="1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9" fontId="7" fillId="0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14" fontId="24" fillId="3" borderId="1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49" fontId="7" fillId="0" borderId="30" xfId="0" applyNumberFormat="1" applyFont="1" applyFill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43" fontId="0" fillId="0" borderId="19" xfId="1" applyFont="1" applyBorder="1" applyAlignment="1">
      <alignment vertical="center"/>
    </xf>
    <xf numFmtId="43" fontId="0" fillId="0" borderId="18" xfId="1" applyFont="1" applyBorder="1" applyAlignment="1">
      <alignment vertical="center"/>
    </xf>
    <xf numFmtId="43" fontId="0" fillId="0" borderId="17" xfId="1" applyFont="1" applyBorder="1" applyAlignment="1">
      <alignment vertical="center"/>
    </xf>
    <xf numFmtId="0" fontId="25" fillId="0" borderId="4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37" xfId="0" quotePrefix="1" applyBorder="1" applyAlignment="1">
      <alignment horizontal="center" vertical="center" wrapText="1"/>
    </xf>
    <xf numFmtId="0" fontId="0" fillId="0" borderId="30" xfId="0" quotePrefix="1" applyBorder="1" applyAlignment="1">
      <alignment horizontal="center" vertical="center" wrapText="1"/>
    </xf>
    <xf numFmtId="0" fontId="0" fillId="0" borderId="33" xfId="0" quotePrefix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25" fillId="0" borderId="30" xfId="0" quotePrefix="1" applyFont="1" applyBorder="1" applyAlignment="1">
      <alignment horizontal="center" vertical="center" wrapText="1"/>
    </xf>
    <xf numFmtId="0" fontId="25" fillId="0" borderId="12" xfId="0" quotePrefix="1" applyFont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0" xfId="0" applyBorder="1"/>
    <xf numFmtId="0" fontId="0" fillId="0" borderId="33" xfId="0" applyBorder="1"/>
    <xf numFmtId="49" fontId="7" fillId="0" borderId="18" xfId="0" applyNumberFormat="1" applyFont="1" applyFill="1" applyBorder="1" applyAlignment="1">
      <alignment horizontal="center" vertical="center" wrapText="1"/>
    </xf>
    <xf numFmtId="43" fontId="0" fillId="0" borderId="37" xfId="1" applyFont="1" applyBorder="1" applyAlignment="1">
      <alignment vertical="center"/>
    </xf>
    <xf numFmtId="43" fontId="0" fillId="0" borderId="30" xfId="1" applyFont="1" applyBorder="1" applyAlignment="1">
      <alignment vertical="center"/>
    </xf>
    <xf numFmtId="43" fontId="0" fillId="0" borderId="33" xfId="1" applyFont="1" applyBorder="1" applyAlignment="1">
      <alignment vertical="center"/>
    </xf>
    <xf numFmtId="43" fontId="0" fillId="0" borderId="37" xfId="1" quotePrefix="1" applyFont="1" applyBorder="1" applyAlignment="1">
      <alignment horizontal="center" vertical="center" wrapText="1"/>
    </xf>
    <xf numFmtId="43" fontId="0" fillId="0" borderId="30" xfId="1" quotePrefix="1" applyFont="1" applyBorder="1" applyAlignment="1">
      <alignment horizontal="center" vertical="center" wrapText="1"/>
    </xf>
    <xf numFmtId="43" fontId="0" fillId="0" borderId="33" xfId="1" quotePrefix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13" xfId="0" applyBorder="1" applyAlignment="1">
      <alignment horizontal="center" vertical="center"/>
    </xf>
    <xf numFmtId="0" fontId="0" fillId="0" borderId="27" xfId="0" quotePrefix="1" applyBorder="1" applyAlignment="1">
      <alignment horizontal="center" vertical="center" wrapText="1"/>
    </xf>
    <xf numFmtId="0" fontId="0" fillId="0" borderId="45" xfId="0" quotePrefix="1" applyBorder="1" applyAlignment="1">
      <alignment horizontal="center" vertical="center" wrapText="1"/>
    </xf>
    <xf numFmtId="0" fontId="0" fillId="0" borderId="46" xfId="0" quotePrefix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8" fillId="0" borderId="36" xfId="0" applyNumberFormat="1" applyFont="1" applyFill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1" fontId="0" fillId="3" borderId="12" xfId="0" applyNumberFormat="1" applyFill="1" applyBorder="1" applyAlignment="1">
      <alignment horizontal="center" vertical="center"/>
    </xf>
    <xf numFmtId="14" fontId="0" fillId="3" borderId="42" xfId="0" applyNumberForma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48" xfId="0" quotePrefix="1" applyBorder="1" applyAlignment="1">
      <alignment horizontal="center" vertical="center" wrapText="1"/>
    </xf>
    <xf numFmtId="0" fontId="0" fillId="0" borderId="32" xfId="0" quotePrefix="1" applyBorder="1" applyAlignment="1">
      <alignment horizontal="center" vertical="center" wrapText="1"/>
    </xf>
    <xf numFmtId="0" fontId="0" fillId="0" borderId="41" xfId="0" quotePrefix="1" applyBorder="1" applyAlignment="1">
      <alignment horizontal="center" vertical="center" wrapText="1"/>
    </xf>
    <xf numFmtId="14" fontId="0" fillId="3" borderId="32" xfId="0" applyNumberFormat="1" applyFill="1" applyBorder="1" applyAlignment="1">
      <alignment horizontal="center" vertical="center" wrapText="1"/>
    </xf>
    <xf numFmtId="0" fontId="25" fillId="0" borderId="42" xfId="0" quotePrefix="1" applyFont="1" applyBorder="1" applyAlignment="1">
      <alignment horizontal="center" vertical="center" wrapText="1"/>
    </xf>
    <xf numFmtId="0" fontId="0" fillId="0" borderId="42" xfId="0" quotePrefix="1" applyBorder="1" applyAlignment="1">
      <alignment horizontal="center" vertical="center" wrapText="1"/>
    </xf>
    <xf numFmtId="0" fontId="20" fillId="0" borderId="45" xfId="0" quotePrefix="1" applyFont="1" applyBorder="1" applyAlignment="1">
      <alignment horizontal="center" vertical="center" wrapText="1"/>
    </xf>
    <xf numFmtId="49" fontId="8" fillId="0" borderId="49" xfId="0" applyNumberFormat="1" applyFont="1" applyFill="1" applyBorder="1" applyAlignment="1">
      <alignment horizontal="center" vertical="center" wrapText="1"/>
    </xf>
    <xf numFmtId="43" fontId="0" fillId="0" borderId="43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 wrapText="1"/>
    </xf>
    <xf numFmtId="0" fontId="20" fillId="0" borderId="50" xfId="0" quotePrefix="1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37" xfId="0" quotePrefix="1" applyBorder="1" applyAlignment="1">
      <alignment horizontal="center" wrapText="1"/>
    </xf>
    <xf numFmtId="0" fontId="0" fillId="0" borderId="30" xfId="0" quotePrefix="1" applyBorder="1" applyAlignment="1">
      <alignment horizontal="center" wrapText="1"/>
    </xf>
    <xf numFmtId="0" fontId="0" fillId="0" borderId="33" xfId="0" quotePrefix="1" applyBorder="1" applyAlignment="1">
      <alignment horizontal="center" wrapText="1"/>
    </xf>
    <xf numFmtId="49" fontId="7" fillId="0" borderId="18" xfId="0" applyNumberFormat="1" applyFont="1" applyFill="1" applyBorder="1" applyAlignment="1">
      <alignment horizontal="center" vertical="center" wrapText="1"/>
    </xf>
    <xf numFmtId="43" fontId="0" fillId="0" borderId="33" xfId="1" applyFont="1" applyBorder="1" applyAlignment="1">
      <alignment horizontal="center" vertical="center"/>
    </xf>
    <xf numFmtId="0" fontId="0" fillId="0" borderId="51" xfId="0" quotePrefix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20" fillId="0" borderId="12" xfId="0" quotePrefix="1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quotePrefix="1" applyBorder="1" applyAlignment="1">
      <alignment horizontal="center" vertical="top" wrapText="1"/>
    </xf>
    <xf numFmtId="0" fontId="0" fillId="0" borderId="12" xfId="0" quotePrefix="1" applyBorder="1" applyAlignment="1">
      <alignment horizontal="center" vertical="top" wrapText="1"/>
    </xf>
    <xf numFmtId="0" fontId="0" fillId="0" borderId="11" xfId="0" quotePrefix="1" applyBorder="1" applyAlignment="1">
      <alignment horizontal="center" vertical="top" wrapText="1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52" xfId="0" quotePrefix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9" fontId="8" fillId="0" borderId="9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 applyBorder="1" applyAlignment="1"/>
    <xf numFmtId="0" fontId="11" fillId="0" borderId="0" xfId="0" applyFont="1" applyFill="1" applyBorder="1" applyAlignment="1">
      <alignment vertical="center"/>
    </xf>
    <xf numFmtId="164" fontId="10" fillId="0" borderId="0" xfId="0" applyNumberFormat="1" applyFont="1" applyFill="1" applyBorder="1" applyAlignment="1">
      <alignment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8" fillId="0" borderId="9" xfId="0" applyNumberFormat="1" applyFont="1" applyFill="1" applyBorder="1" applyAlignment="1">
      <alignment horizontal="center" vertical="center" wrapText="1"/>
    </xf>
    <xf numFmtId="43" fontId="0" fillId="0" borderId="37" xfId="1" applyFont="1" applyBorder="1"/>
    <xf numFmtId="43" fontId="0" fillId="0" borderId="30" xfId="1" applyFont="1" applyBorder="1"/>
    <xf numFmtId="43" fontId="0" fillId="0" borderId="33" xfId="1" applyFont="1" applyBorder="1"/>
    <xf numFmtId="49" fontId="8" fillId="0" borderId="9" xfId="0" applyNumberFormat="1" applyFont="1" applyFill="1" applyBorder="1" applyAlignment="1">
      <alignment horizontal="center" vertical="center" wrapText="1"/>
    </xf>
    <xf numFmtId="14" fontId="0" fillId="3" borderId="24" xfId="0" applyNumberFormat="1" applyFill="1" applyBorder="1" applyAlignment="1">
      <alignment horizontal="center" vertical="center" wrapText="1"/>
    </xf>
    <xf numFmtId="0" fontId="0" fillId="0" borderId="19" xfId="0" quotePrefix="1" applyBorder="1" applyAlignment="1">
      <alignment horizontal="center" vertical="center" wrapText="1"/>
    </xf>
    <xf numFmtId="0" fontId="0" fillId="0" borderId="18" xfId="0" quotePrefix="1" applyBorder="1" applyAlignment="1">
      <alignment horizontal="center" vertical="center" wrapText="1"/>
    </xf>
    <xf numFmtId="0" fontId="0" fillId="0" borderId="17" xfId="0" quotePrefix="1" applyBorder="1" applyAlignment="1">
      <alignment horizontal="center" vertical="center" wrapText="1"/>
    </xf>
    <xf numFmtId="43" fontId="0" fillId="0" borderId="0" xfId="1" applyFont="1" applyAlignment="1">
      <alignment vertical="center"/>
    </xf>
    <xf numFmtId="4" fontId="0" fillId="2" borderId="5" xfId="0" applyNumberFormat="1" applyFont="1" applyFill="1" applyBorder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43" fontId="0" fillId="0" borderId="10" xfId="1" quotePrefix="1" applyFont="1" applyBorder="1" applyAlignment="1">
      <alignment horizontal="center" vertical="center" wrapText="1"/>
    </xf>
    <xf numFmtId="43" fontId="0" fillId="0" borderId="9" xfId="1" quotePrefix="1" applyFont="1" applyBorder="1" applyAlignment="1">
      <alignment horizontal="center" vertical="center" wrapText="1"/>
    </xf>
    <xf numFmtId="43" fontId="0" fillId="0" borderId="8" xfId="1" quotePrefix="1" applyFont="1" applyBorder="1" applyAlignment="1">
      <alignment horizontal="center" vertical="center" wrapText="1"/>
    </xf>
    <xf numFmtId="43" fontId="0" fillId="0" borderId="9" xfId="1" quotePrefix="1" applyFont="1" applyBorder="1" applyAlignment="1">
      <alignment horizontal="center" vertical="top" wrapText="1"/>
    </xf>
    <xf numFmtId="43" fontId="0" fillId="0" borderId="0" xfId="1" applyFont="1" applyFill="1" applyBorder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3" fontId="0" fillId="0" borderId="37" xfId="1" applyFont="1" applyBorder="1" applyAlignment="1">
      <alignment horizontal="center" vertical="center" wrapText="1"/>
    </xf>
    <xf numFmtId="43" fontId="0" fillId="0" borderId="30" xfId="1" applyFont="1" applyBorder="1" applyAlignment="1">
      <alignment horizontal="center" vertical="center" wrapText="1"/>
    </xf>
    <xf numFmtId="43" fontId="0" fillId="0" borderId="33" xfId="1" applyFont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quotePrefix="1" applyFill="1" applyBorder="1" applyAlignment="1">
      <alignment horizontal="center" vertical="center" wrapText="1"/>
    </xf>
    <xf numFmtId="0" fontId="0" fillId="0" borderId="9" xfId="0" quotePrefix="1" applyFill="1" applyBorder="1" applyAlignment="1">
      <alignment horizontal="center" vertical="center" wrapText="1"/>
    </xf>
    <xf numFmtId="0" fontId="0" fillId="0" borderId="8" xfId="0" quotePrefix="1" applyFill="1" applyBorder="1" applyAlignment="1">
      <alignment horizontal="center" vertical="center" wrapText="1"/>
    </xf>
    <xf numFmtId="0" fontId="0" fillId="0" borderId="48" xfId="0" quotePrefix="1" applyFill="1" applyBorder="1" applyAlignment="1">
      <alignment horizontal="center" vertical="center" wrapText="1"/>
    </xf>
    <xf numFmtId="0" fontId="0" fillId="0" borderId="32" xfId="0" quotePrefix="1" applyFill="1" applyBorder="1" applyAlignment="1">
      <alignment horizontal="center" vertical="center" wrapText="1"/>
    </xf>
    <xf numFmtId="0" fontId="0" fillId="0" borderId="41" xfId="0" quotePrefix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20" fillId="0" borderId="9" xfId="0" quotePrefix="1" applyFont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7" xfId="0" quotePrefix="1" applyBorder="1" applyAlignment="1">
      <alignment wrapText="1"/>
    </xf>
    <xf numFmtId="0" fontId="0" fillId="0" borderId="30" xfId="0" quotePrefix="1" applyBorder="1" applyAlignment="1">
      <alignment wrapText="1"/>
    </xf>
    <xf numFmtId="0" fontId="0" fillId="0" borderId="33" xfId="0" quotePrefix="1" applyBorder="1" applyAlignment="1">
      <alignment wrapText="1"/>
    </xf>
    <xf numFmtId="0" fontId="0" fillId="0" borderId="37" xfId="0" applyBorder="1" applyAlignment="1">
      <alignment horizontal="center" vertical="center"/>
    </xf>
    <xf numFmtId="0" fontId="27" fillId="0" borderId="0" xfId="0" quotePrefix="1" applyFont="1"/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quotePrefix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49" fontId="8" fillId="0" borderId="25" xfId="0" applyNumberFormat="1" applyFont="1" applyFill="1" applyBorder="1" applyAlignment="1">
      <alignment horizontal="center" vertical="center" wrapText="1"/>
    </xf>
    <xf numFmtId="0" fontId="20" fillId="0" borderId="30" xfId="0" quotePrefix="1" applyFont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20" fillId="0" borderId="13" xfId="0" quotePrefix="1" applyFont="1" applyBorder="1" applyAlignment="1">
      <alignment horizontal="center" vertical="center" wrapText="1"/>
    </xf>
    <xf numFmtId="0" fontId="20" fillId="0" borderId="11" xfId="0" quotePrefix="1" applyFont="1" applyBorder="1" applyAlignment="1">
      <alignment horizontal="center" vertical="center" wrapText="1"/>
    </xf>
    <xf numFmtId="0" fontId="20" fillId="0" borderId="27" xfId="0" quotePrefix="1" applyFont="1" applyBorder="1" applyAlignment="1">
      <alignment horizontal="center" vertical="center" wrapText="1"/>
    </xf>
    <xf numFmtId="0" fontId="20" fillId="0" borderId="46" xfId="0" quotePrefix="1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7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10" fillId="0" borderId="0" xfId="0" applyFont="1" applyFill="1" applyAlignment="1"/>
    <xf numFmtId="164" fontId="10" fillId="0" borderId="0" xfId="0" applyNumberFormat="1" applyFont="1" applyFill="1" applyAlignment="1"/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4" fontId="0" fillId="0" borderId="0" xfId="0" quotePrefix="1" applyNumberFormat="1" applyBorder="1" applyAlignment="1">
      <alignment vertical="center" wrapText="1"/>
    </xf>
    <xf numFmtId="0" fontId="0" fillId="0" borderId="0" xfId="0" applyBorder="1" applyAlignment="1">
      <alignment vertical="top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49" fontId="8" fillId="0" borderId="19" xfId="0" applyNumberFormat="1" applyFont="1" applyFill="1" applyBorder="1" applyAlignment="1">
      <alignment horizontal="center" vertical="center" wrapText="1"/>
    </xf>
    <xf numFmtId="49" fontId="8" fillId="0" borderId="1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20" fillId="0" borderId="0" xfId="0" applyFont="1" applyFill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7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3" borderId="30" xfId="0" quotePrefix="1" applyFill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27" fillId="0" borderId="0" xfId="0" applyFont="1"/>
    <xf numFmtId="43" fontId="0" fillId="0" borderId="27" xfId="1" applyFont="1" applyFill="1" applyBorder="1" applyAlignment="1">
      <alignment horizontal="center" vertical="center" wrapText="1"/>
    </xf>
    <xf numFmtId="43" fontId="0" fillId="0" borderId="45" xfId="1" applyFont="1" applyFill="1" applyBorder="1" applyAlignment="1">
      <alignment horizontal="center" vertical="center" wrapText="1"/>
    </xf>
    <xf numFmtId="43" fontId="0" fillId="0" borderId="46" xfId="1" applyFont="1" applyFill="1" applyBorder="1" applyAlignment="1">
      <alignment horizontal="center" vertical="center" wrapText="1"/>
    </xf>
    <xf numFmtId="43" fontId="0" fillId="0" borderId="16" xfId="1" quotePrefix="1" applyFont="1" applyFill="1" applyBorder="1" applyAlignment="1">
      <alignment horizontal="center" vertical="center" wrapText="1"/>
    </xf>
    <xf numFmtId="43" fontId="0" fillId="0" borderId="15" xfId="1" quotePrefix="1" applyFont="1" applyFill="1" applyBorder="1" applyAlignment="1">
      <alignment horizontal="center" vertical="center" wrapText="1"/>
    </xf>
    <xf numFmtId="43" fontId="0" fillId="0" borderId="14" xfId="1" quotePrefix="1" applyFont="1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3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" fontId="3" fillId="0" borderId="0" xfId="0" applyNumberFormat="1" applyFont="1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7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59" xfId="0" applyFill="1" applyBorder="1" applyAlignment="1">
      <alignment horizontal="center" vertical="center"/>
    </xf>
    <xf numFmtId="0" fontId="0" fillId="3" borderId="12" xfId="0" quotePrefix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3" fontId="0" fillId="0" borderId="14" xfId="1" applyFont="1" applyBorder="1" applyAlignment="1">
      <alignment horizontal="right" vertical="center"/>
    </xf>
    <xf numFmtId="43" fontId="0" fillId="0" borderId="11" xfId="1" applyFont="1" applyBorder="1" applyAlignment="1">
      <alignment horizontal="right" vertical="center"/>
    </xf>
    <xf numFmtId="43" fontId="0" fillId="0" borderId="8" xfId="1" applyFont="1" applyBorder="1" applyAlignment="1">
      <alignment horizontal="right" vertical="center"/>
    </xf>
    <xf numFmtId="4" fontId="0" fillId="0" borderId="60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" fontId="2" fillId="0" borderId="0" xfId="0" applyNumberFormat="1" applyFont="1" applyFill="1" applyBorder="1"/>
    <xf numFmtId="0" fontId="0" fillId="0" borderId="0" xfId="0" applyAlignment="1">
      <alignment horizont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8" fillId="0" borderId="1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quotePrefix="1"/>
    <xf numFmtId="4" fontId="0" fillId="0" borderId="0" xfId="0" quotePrefix="1" applyNumberFormat="1" applyFont="1" applyBorder="1" applyAlignment="1">
      <alignment horizontal="right" vertical="center"/>
    </xf>
    <xf numFmtId="0" fontId="0" fillId="0" borderId="0" xfId="0" quotePrefix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43" fontId="0" fillId="0" borderId="13" xfId="1" applyFont="1" applyBorder="1" applyAlignment="1">
      <alignment horizontal="center" vertical="center" wrapText="1"/>
    </xf>
    <xf numFmtId="43" fontId="0" fillId="0" borderId="12" xfId="1" applyFont="1" applyBorder="1" applyAlignment="1">
      <alignment horizontal="center" vertical="center" wrapText="1"/>
    </xf>
    <xf numFmtId="43" fontId="0" fillId="0" borderId="11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8" fillId="0" borderId="23" xfId="0" applyNumberFormat="1" applyFont="1" applyFill="1" applyBorder="1" applyAlignment="1">
      <alignment horizontal="center" vertical="center" wrapText="1"/>
    </xf>
    <xf numFmtId="49" fontId="7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7" xfId="0" quotePrefix="1" applyBorder="1" applyAlignment="1">
      <alignment vertical="center" wrapText="1"/>
    </xf>
    <xf numFmtId="0" fontId="0" fillId="0" borderId="30" xfId="0" quotePrefix="1" applyBorder="1" applyAlignment="1">
      <alignment vertical="center" wrapText="1"/>
    </xf>
    <xf numFmtId="0" fontId="0" fillId="0" borderId="33" xfId="0" quotePrefix="1" applyBorder="1" applyAlignment="1">
      <alignment vertical="center" wrapText="1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4" fontId="0" fillId="0" borderId="0" xfId="0" applyNumberFormat="1" applyFont="1" applyFill="1" applyBorder="1" applyAlignment="1">
      <alignment horizontal="right" vertical="center"/>
    </xf>
    <xf numFmtId="14" fontId="0" fillId="3" borderId="32" xfId="0" applyNumberFormat="1" applyFill="1" applyBorder="1" applyAlignment="1">
      <alignment horizontal="center" vertical="center"/>
    </xf>
    <xf numFmtId="43" fontId="0" fillId="0" borderId="41" xfId="1" applyFont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4" fontId="0" fillId="0" borderId="0" xfId="0" applyNumberForma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right" vertical="center"/>
    </xf>
    <xf numFmtId="17" fontId="13" fillId="0" borderId="0" xfId="0" quotePrefix="1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 wrapText="1"/>
    </xf>
    <xf numFmtId="165" fontId="0" fillId="0" borderId="0" xfId="1" applyNumberFormat="1" applyFont="1" applyFill="1" applyBorder="1" applyAlignment="1">
      <alignment vertical="center"/>
    </xf>
    <xf numFmtId="4" fontId="0" fillId="3" borderId="15" xfId="0" quotePrefix="1" applyNumberFormat="1" applyFill="1" applyBorder="1" applyAlignment="1">
      <alignment horizontal="center" vertical="center" wrapText="1"/>
    </xf>
    <xf numFmtId="4" fontId="0" fillId="3" borderId="24" xfId="0" applyNumberFormat="1" applyFill="1" applyBorder="1" applyAlignment="1">
      <alignment horizontal="center" vertical="center"/>
    </xf>
    <xf numFmtId="0" fontId="0" fillId="0" borderId="0" xfId="0" quotePrefix="1" applyAlignment="1">
      <alignment wrapText="1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quotePrefix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49" fontId="8" fillId="0" borderId="30" xfId="0" applyNumberFormat="1" applyFont="1" applyFill="1" applyBorder="1" applyAlignment="1">
      <alignment horizontal="center" vertical="center" wrapText="1"/>
    </xf>
    <xf numFmtId="0" fontId="0" fillId="0" borderId="45" xfId="0" quotePrefix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7" fillId="0" borderId="15" xfId="0" applyNumberFormat="1" applyFont="1" applyFill="1" applyBorder="1" applyAlignment="1">
      <alignment horizontal="center" vertical="center" wrapText="1"/>
    </xf>
    <xf numFmtId="49" fontId="7" fillId="0" borderId="30" xfId="0" applyNumberFormat="1" applyFont="1" applyFill="1" applyBorder="1" applyAlignment="1">
      <alignment horizontal="center" vertical="center" wrapText="1"/>
    </xf>
    <xf numFmtId="49" fontId="7" fillId="0" borderId="14" xfId="0" applyNumberFormat="1" applyFont="1" applyFill="1" applyBorder="1" applyAlignment="1">
      <alignment horizontal="center" vertical="center" wrapText="1"/>
    </xf>
    <xf numFmtId="49" fontId="7" fillId="0" borderId="33" xfId="0" applyNumberFormat="1" applyFont="1" applyFill="1" applyBorder="1" applyAlignment="1">
      <alignment horizontal="center" vertical="center" wrapText="1"/>
    </xf>
    <xf numFmtId="0" fontId="0" fillId="0" borderId="52" xfId="0" quotePrefix="1" applyFont="1" applyBorder="1" applyAlignment="1">
      <alignment horizontal="center" vertical="center" wrapText="1"/>
    </xf>
    <xf numFmtId="0" fontId="0" fillId="0" borderId="0" xfId="0" quotePrefix="1" applyFont="1" applyBorder="1" applyAlignment="1">
      <alignment horizontal="center" vertical="center"/>
    </xf>
    <xf numFmtId="0" fontId="0" fillId="0" borderId="52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49" fontId="7" fillId="3" borderId="15" xfId="0" applyNumberFormat="1" applyFont="1" applyFill="1" applyBorder="1" applyAlignment="1">
      <alignment horizontal="center" vertical="center" wrapText="1"/>
    </xf>
    <xf numFmtId="49" fontId="7" fillId="3" borderId="30" xfId="0" applyNumberFormat="1" applyFont="1" applyFill="1" applyBorder="1" applyAlignment="1">
      <alignment horizontal="center" vertical="center" wrapText="1"/>
    </xf>
    <xf numFmtId="49" fontId="8" fillId="0" borderId="29" xfId="0" applyNumberFormat="1" applyFont="1" applyFill="1" applyBorder="1" applyAlignment="1">
      <alignment horizontal="center" vertical="center" wrapText="1"/>
    </xf>
    <xf numFmtId="49" fontId="8" fillId="0" borderId="47" xfId="0" applyNumberFormat="1" applyFont="1" applyFill="1" applyBorder="1" applyAlignment="1">
      <alignment horizontal="center" vertical="center" wrapText="1"/>
    </xf>
    <xf numFmtId="49" fontId="8" fillId="0" borderId="43" xfId="0" applyNumberFormat="1" applyFont="1" applyFill="1" applyBorder="1" applyAlignment="1">
      <alignment horizontal="center" vertical="center" wrapText="1"/>
    </xf>
    <xf numFmtId="0" fontId="0" fillId="0" borderId="52" xfId="0" quotePrefix="1" applyFont="1" applyBorder="1" applyAlignment="1">
      <alignment horizontal="center" vertical="center"/>
    </xf>
    <xf numFmtId="49" fontId="8" fillId="0" borderId="16" xfId="0" applyNumberFormat="1" applyFont="1" applyFill="1" applyBorder="1" applyAlignment="1">
      <alignment horizontal="center" vertical="center" wrapText="1"/>
    </xf>
    <xf numFmtId="49" fontId="8" fillId="0" borderId="37" xfId="0" applyNumberFormat="1" applyFont="1" applyFill="1" applyBorder="1" applyAlignment="1">
      <alignment horizontal="center" vertical="center" wrapText="1"/>
    </xf>
    <xf numFmtId="49" fontId="8" fillId="0" borderId="15" xfId="0" applyNumberFormat="1" applyFont="1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top"/>
    </xf>
    <xf numFmtId="0" fontId="0" fillId="0" borderId="5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2" xfId="0" applyBorder="1" applyAlignment="1">
      <alignment horizontal="center" wrapText="1"/>
    </xf>
    <xf numFmtId="0" fontId="3" fillId="0" borderId="0" xfId="0" applyFont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4" fontId="3" fillId="0" borderId="3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4" fontId="11" fillId="2" borderId="0" xfId="0" applyNumberFormat="1" applyFont="1" applyFill="1" applyBorder="1" applyAlignment="1">
      <alignment horizontal="center" vertical="center"/>
    </xf>
    <xf numFmtId="4" fontId="11" fillId="0" borderId="22" xfId="0" applyNumberFormat="1" applyFont="1" applyFill="1" applyBorder="1" applyAlignment="1">
      <alignment horizontal="center" vertical="center"/>
    </xf>
    <xf numFmtId="17" fontId="13" fillId="5" borderId="0" xfId="0" quotePrefix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 wrapText="1"/>
    </xf>
    <xf numFmtId="0" fontId="10" fillId="8" borderId="0" xfId="0" applyFont="1" applyFill="1" applyAlignment="1">
      <alignment horizontal="center" wrapText="1"/>
    </xf>
    <xf numFmtId="164" fontId="10" fillId="8" borderId="0" xfId="0" applyNumberFormat="1" applyFont="1" applyFill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9" fontId="8" fillId="0" borderId="3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4" fontId="11" fillId="2" borderId="22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wrapText="1"/>
    </xf>
    <xf numFmtId="164" fontId="10" fillId="4" borderId="0" xfId="0" applyNumberFormat="1" applyFont="1" applyFill="1" applyBorder="1" applyAlignment="1">
      <alignment horizontal="center" vertical="center" wrapText="1"/>
    </xf>
    <xf numFmtId="14" fontId="0" fillId="0" borderId="52" xfId="0" quotePrefix="1" applyNumberFormat="1" applyBorder="1" applyAlignment="1">
      <alignment horizontal="center" wrapText="1"/>
    </xf>
    <xf numFmtId="14" fontId="0" fillId="0" borderId="0" xfId="0" quotePrefix="1" applyNumberFormat="1" applyBorder="1" applyAlignment="1">
      <alignment horizontal="center" wrapText="1"/>
    </xf>
    <xf numFmtId="164" fontId="10" fillId="4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right" vertical="center"/>
    </xf>
    <xf numFmtId="164" fontId="10" fillId="8" borderId="0" xfId="0" applyNumberFormat="1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49" fontId="8" fillId="0" borderId="1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3" fillId="0" borderId="0" xfId="0" applyFont="1" applyBorder="1" applyAlignment="1">
      <alignment horizontal="right" vertical="center"/>
    </xf>
    <xf numFmtId="4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4" fontId="3" fillId="2" borderId="3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2" borderId="0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49" fontId="8" fillId="0" borderId="60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 wrapText="1"/>
    </xf>
    <xf numFmtId="49" fontId="7" fillId="0" borderId="9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 wrapText="1"/>
    </xf>
    <xf numFmtId="49" fontId="8" fillId="0" borderId="61" xfId="0" applyNumberFormat="1" applyFont="1" applyFill="1" applyBorder="1" applyAlignment="1">
      <alignment horizontal="center" vertical="center" wrapText="1"/>
    </xf>
    <xf numFmtId="49" fontId="8" fillId="0" borderId="44" xfId="0" applyNumberFormat="1" applyFont="1" applyFill="1" applyBorder="1" applyAlignment="1">
      <alignment horizontal="center" vertical="center" wrapText="1"/>
    </xf>
    <xf numFmtId="49" fontId="8" fillId="0" borderId="21" xfId="0" applyNumberFormat="1" applyFont="1" applyFill="1" applyBorder="1" applyAlignment="1">
      <alignment horizontal="center" vertical="center" wrapText="1"/>
    </xf>
    <xf numFmtId="49" fontId="7" fillId="0" borderId="61" xfId="0" applyNumberFormat="1" applyFont="1" applyFill="1" applyBorder="1" applyAlignment="1">
      <alignment horizontal="center" vertical="center" wrapText="1"/>
    </xf>
    <xf numFmtId="49" fontId="7" fillId="0" borderId="44" xfId="0" applyNumberFormat="1" applyFont="1" applyFill="1" applyBorder="1" applyAlignment="1">
      <alignment horizontal="center" vertical="center" wrapText="1"/>
    </xf>
    <xf numFmtId="49" fontId="7" fillId="0" borderId="21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49" fontId="7" fillId="0" borderId="31" xfId="0" applyNumberFormat="1" applyFont="1" applyFill="1" applyBorder="1" applyAlignment="1">
      <alignment horizontal="center" vertical="center" wrapText="1"/>
    </xf>
    <xf numFmtId="49" fontId="7" fillId="0" borderId="60" xfId="0" applyNumberFormat="1" applyFont="1" applyFill="1" applyBorder="1" applyAlignment="1">
      <alignment horizontal="center" vertical="center" wrapText="1"/>
    </xf>
    <xf numFmtId="4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4" fontId="11" fillId="2" borderId="22" xfId="1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0" fillId="0" borderId="16" xfId="1" applyNumberFormat="1" applyFont="1" applyFill="1" applyBorder="1" applyAlignment="1">
      <alignment horizontal="center" vertical="center"/>
    </xf>
    <xf numFmtId="0" fontId="0" fillId="0" borderId="13" xfId="1" applyNumberFormat="1" applyFont="1" applyFill="1" applyBorder="1" applyAlignment="1">
      <alignment horizontal="center" vertical="center"/>
    </xf>
    <xf numFmtId="0" fontId="0" fillId="0" borderId="10" xfId="1" applyNumberFormat="1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5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49" fontId="7" fillId="3" borderId="54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49" fontId="7" fillId="0" borderId="53" xfId="0" applyNumberFormat="1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0" xfId="0" quotePrefix="1" applyBorder="1" applyAlignment="1">
      <alignment horizontal="left" vertical="top" wrapText="1"/>
    </xf>
    <xf numFmtId="0" fontId="0" fillId="0" borderId="0" xfId="0" quotePrefix="1" applyBorder="1" applyAlignment="1">
      <alignment horizontal="left" vertical="top"/>
    </xf>
    <xf numFmtId="0" fontId="0" fillId="0" borderId="0" xfId="0" quotePrefix="1" applyBorder="1" applyAlignment="1">
      <alignment horizontal="left" vertical="center"/>
    </xf>
    <xf numFmtId="0" fontId="16" fillId="0" borderId="55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6" fillId="0" borderId="5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wrapText="1"/>
    </xf>
    <xf numFmtId="0" fontId="4" fillId="6" borderId="0" xfId="0" applyFont="1" applyFill="1" applyAlignment="1">
      <alignment horizontal="right"/>
    </xf>
    <xf numFmtId="0" fontId="16" fillId="8" borderId="0" xfId="0" applyFont="1" applyFill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 wrapText="1"/>
    </xf>
    <xf numFmtId="49" fontId="7" fillId="0" borderId="12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right" vertical="center" wrapText="1"/>
    </xf>
    <xf numFmtId="17" fontId="13" fillId="3" borderId="0" xfId="0" quotePrefix="1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 wrapText="1"/>
    </xf>
    <xf numFmtId="0" fontId="0" fillId="0" borderId="52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52" xfId="0" quotePrefix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2" xfId="0" quotePrefix="1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49" fontId="8" fillId="0" borderId="13" xfId="0" applyNumberFormat="1" applyFont="1" applyFill="1" applyBorder="1" applyAlignment="1">
      <alignment horizontal="center" vertical="center" wrapText="1"/>
    </xf>
    <xf numFmtId="49" fontId="7" fillId="0" borderId="11" xfId="0" applyNumberFormat="1" applyFont="1" applyFill="1" applyBorder="1" applyAlignment="1">
      <alignment horizontal="center" vertical="center" wrapText="1"/>
    </xf>
    <xf numFmtId="4" fontId="11" fillId="0" borderId="38" xfId="0" applyNumberFormat="1" applyFont="1" applyFill="1" applyBorder="1" applyAlignment="1">
      <alignment horizontal="center" vertical="center"/>
    </xf>
    <xf numFmtId="4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11" fillId="0" borderId="0" xfId="0" applyFont="1" applyFill="1" applyAlignment="1">
      <alignment horizontal="right" vertical="center"/>
    </xf>
    <xf numFmtId="0" fontId="24" fillId="0" borderId="52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5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52" xfId="0" applyFont="1" applyBorder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4" fillId="6" borderId="0" xfId="0" applyFont="1" applyFill="1" applyAlignment="1">
      <alignment horizontal="right" vertical="center"/>
    </xf>
    <xf numFmtId="0" fontId="4" fillId="7" borderId="0" xfId="0" applyFont="1" applyFill="1" applyAlignment="1">
      <alignment horizontal="right" vertical="center"/>
    </xf>
    <xf numFmtId="4" fontId="11" fillId="0" borderId="22" xfId="0" applyNumberFormat="1" applyFont="1" applyBorder="1" applyAlignment="1">
      <alignment horizontal="center" vertical="center"/>
    </xf>
    <xf numFmtId="49" fontId="7" fillId="0" borderId="29" xfId="0" applyNumberFormat="1" applyFont="1" applyFill="1" applyBorder="1" applyAlignment="1">
      <alignment horizontal="center" vertical="center" wrapText="1"/>
    </xf>
    <xf numFmtId="49" fontId="7" fillId="0" borderId="43" xfId="0" applyNumberFormat="1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52" xfId="0" quotePrefix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externalLink" Target="externalLinks/externalLink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27</xdr:row>
      <xdr:rowOff>232833</xdr:rowOff>
    </xdr:from>
    <xdr:to>
      <xdr:col>19</xdr:col>
      <xdr:colOff>222250</xdr:colOff>
      <xdr:row>27</xdr:row>
      <xdr:rowOff>243417</xdr:rowOff>
    </xdr:to>
    <xdr:cxnSp macro="">
      <xdr:nvCxnSpPr>
        <xdr:cNvPr id="3" name="Straight Arrow Connector 2"/>
        <xdr:cNvCxnSpPr/>
      </xdr:nvCxnSpPr>
      <xdr:spPr>
        <a:xfrm flipV="1">
          <a:off x="12319000" y="6889750"/>
          <a:ext cx="222250" cy="105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42333</xdr:colOff>
      <xdr:row>27</xdr:row>
      <xdr:rowOff>603250</xdr:rowOff>
    </xdr:from>
    <xdr:to>
      <xdr:col>19</xdr:col>
      <xdr:colOff>88052</xdr:colOff>
      <xdr:row>28</xdr:row>
      <xdr:rowOff>370417</xdr:rowOff>
    </xdr:to>
    <xdr:sp macro="" textlink="">
      <xdr:nvSpPr>
        <xdr:cNvPr id="2" name="Right Brace 1"/>
        <xdr:cNvSpPr/>
      </xdr:nvSpPr>
      <xdr:spPr>
        <a:xfrm>
          <a:off x="12361333" y="7260167"/>
          <a:ext cx="45719" cy="539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19</xdr:col>
      <xdr:colOff>0</xdr:colOff>
      <xdr:row>28</xdr:row>
      <xdr:rowOff>518584</xdr:rowOff>
    </xdr:from>
    <xdr:to>
      <xdr:col>19</xdr:col>
      <xdr:colOff>381000</xdr:colOff>
      <xdr:row>28</xdr:row>
      <xdr:rowOff>550333</xdr:rowOff>
    </xdr:to>
    <xdr:cxnSp macro="">
      <xdr:nvCxnSpPr>
        <xdr:cNvPr id="4" name="Straight Arrow Connector 3"/>
        <xdr:cNvCxnSpPr/>
      </xdr:nvCxnSpPr>
      <xdr:spPr>
        <a:xfrm>
          <a:off x="12319000" y="7948084"/>
          <a:ext cx="381000" cy="317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52917</xdr:colOff>
      <xdr:row>28</xdr:row>
      <xdr:rowOff>941916</xdr:rowOff>
    </xdr:from>
    <xdr:to>
      <xdr:col>19</xdr:col>
      <xdr:colOff>98636</xdr:colOff>
      <xdr:row>29</xdr:row>
      <xdr:rowOff>338666</xdr:rowOff>
    </xdr:to>
    <xdr:sp macro="" textlink="">
      <xdr:nvSpPr>
        <xdr:cNvPr id="5" name="Right Brace 4"/>
        <xdr:cNvSpPr/>
      </xdr:nvSpPr>
      <xdr:spPr>
        <a:xfrm>
          <a:off x="12371917" y="8371416"/>
          <a:ext cx="45719" cy="539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19</xdr:col>
      <xdr:colOff>95250</xdr:colOff>
      <xdr:row>28</xdr:row>
      <xdr:rowOff>116417</xdr:rowOff>
    </xdr:from>
    <xdr:to>
      <xdr:col>19</xdr:col>
      <xdr:colOff>433917</xdr:colOff>
      <xdr:row>28</xdr:row>
      <xdr:rowOff>328083</xdr:rowOff>
    </xdr:to>
    <xdr:cxnSp macro="">
      <xdr:nvCxnSpPr>
        <xdr:cNvPr id="6" name="Straight Arrow Connector 5"/>
        <xdr:cNvCxnSpPr/>
      </xdr:nvCxnSpPr>
      <xdr:spPr>
        <a:xfrm>
          <a:off x="12414250" y="7545917"/>
          <a:ext cx="338667" cy="2116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29</xdr:row>
      <xdr:rowOff>518583</xdr:rowOff>
    </xdr:from>
    <xdr:to>
      <xdr:col>19</xdr:col>
      <xdr:colOff>254000</xdr:colOff>
      <xdr:row>29</xdr:row>
      <xdr:rowOff>529167</xdr:rowOff>
    </xdr:to>
    <xdr:cxnSp macro="">
      <xdr:nvCxnSpPr>
        <xdr:cNvPr id="7" name="Straight Arrow Connector 6"/>
        <xdr:cNvCxnSpPr/>
      </xdr:nvCxnSpPr>
      <xdr:spPr>
        <a:xfrm flipV="1">
          <a:off x="12319000" y="9091083"/>
          <a:ext cx="254000" cy="105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31750</xdr:colOff>
      <xdr:row>29</xdr:row>
      <xdr:rowOff>814916</xdr:rowOff>
    </xdr:from>
    <xdr:to>
      <xdr:col>19</xdr:col>
      <xdr:colOff>77469</xdr:colOff>
      <xdr:row>30</xdr:row>
      <xdr:rowOff>211666</xdr:rowOff>
    </xdr:to>
    <xdr:sp macro="" textlink="">
      <xdr:nvSpPr>
        <xdr:cNvPr id="8" name="Right Brace 7"/>
        <xdr:cNvSpPr/>
      </xdr:nvSpPr>
      <xdr:spPr>
        <a:xfrm>
          <a:off x="12350750" y="9387416"/>
          <a:ext cx="45719" cy="539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19</xdr:col>
      <xdr:colOff>31750</xdr:colOff>
      <xdr:row>30</xdr:row>
      <xdr:rowOff>465667</xdr:rowOff>
    </xdr:from>
    <xdr:to>
      <xdr:col>19</xdr:col>
      <xdr:colOff>77469</xdr:colOff>
      <xdr:row>31</xdr:row>
      <xdr:rowOff>243417</xdr:rowOff>
    </xdr:to>
    <xdr:sp macro="" textlink="">
      <xdr:nvSpPr>
        <xdr:cNvPr id="9" name="Right Brace 8"/>
        <xdr:cNvSpPr/>
      </xdr:nvSpPr>
      <xdr:spPr>
        <a:xfrm>
          <a:off x="12350750" y="10181167"/>
          <a:ext cx="45719" cy="539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18</xdr:col>
      <xdr:colOff>592666</xdr:colOff>
      <xdr:row>31</xdr:row>
      <xdr:rowOff>560917</xdr:rowOff>
    </xdr:from>
    <xdr:to>
      <xdr:col>19</xdr:col>
      <xdr:colOff>391583</xdr:colOff>
      <xdr:row>31</xdr:row>
      <xdr:rowOff>698501</xdr:rowOff>
    </xdr:to>
    <xdr:cxnSp macro="">
      <xdr:nvCxnSpPr>
        <xdr:cNvPr id="10" name="Straight Arrow Connector 9"/>
        <xdr:cNvCxnSpPr/>
      </xdr:nvCxnSpPr>
      <xdr:spPr>
        <a:xfrm flipV="1">
          <a:off x="12297833" y="11038417"/>
          <a:ext cx="412750" cy="1375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52917</xdr:colOff>
      <xdr:row>31</xdr:row>
      <xdr:rowOff>973666</xdr:rowOff>
    </xdr:from>
    <xdr:to>
      <xdr:col>19</xdr:col>
      <xdr:colOff>98636</xdr:colOff>
      <xdr:row>32</xdr:row>
      <xdr:rowOff>391583</xdr:rowOff>
    </xdr:to>
    <xdr:sp macro="" textlink="">
      <xdr:nvSpPr>
        <xdr:cNvPr id="11" name="Right Brace 10"/>
        <xdr:cNvSpPr/>
      </xdr:nvSpPr>
      <xdr:spPr>
        <a:xfrm>
          <a:off x="12371917" y="11451166"/>
          <a:ext cx="45719" cy="539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18</xdr:col>
      <xdr:colOff>603250</xdr:colOff>
      <xdr:row>32</xdr:row>
      <xdr:rowOff>455084</xdr:rowOff>
    </xdr:from>
    <xdr:to>
      <xdr:col>19</xdr:col>
      <xdr:colOff>349250</xdr:colOff>
      <xdr:row>32</xdr:row>
      <xdr:rowOff>518584</xdr:rowOff>
    </xdr:to>
    <xdr:cxnSp macro="">
      <xdr:nvCxnSpPr>
        <xdr:cNvPr id="12" name="Straight Arrow Connector 11"/>
        <xdr:cNvCxnSpPr/>
      </xdr:nvCxnSpPr>
      <xdr:spPr>
        <a:xfrm flipV="1">
          <a:off x="12308417" y="12054417"/>
          <a:ext cx="359833" cy="63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42333</xdr:colOff>
      <xdr:row>32</xdr:row>
      <xdr:rowOff>973667</xdr:rowOff>
    </xdr:from>
    <xdr:to>
      <xdr:col>19</xdr:col>
      <xdr:colOff>88052</xdr:colOff>
      <xdr:row>33</xdr:row>
      <xdr:rowOff>370417</xdr:rowOff>
    </xdr:to>
    <xdr:sp macro="" textlink="">
      <xdr:nvSpPr>
        <xdr:cNvPr id="13" name="Right Brace 12"/>
        <xdr:cNvSpPr/>
      </xdr:nvSpPr>
      <xdr:spPr>
        <a:xfrm>
          <a:off x="12361333" y="12573000"/>
          <a:ext cx="45719" cy="539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19</xdr:col>
      <xdr:colOff>52916</xdr:colOff>
      <xdr:row>33</xdr:row>
      <xdr:rowOff>539750</xdr:rowOff>
    </xdr:from>
    <xdr:to>
      <xdr:col>19</xdr:col>
      <xdr:colOff>98635</xdr:colOff>
      <xdr:row>34</xdr:row>
      <xdr:rowOff>317500</xdr:rowOff>
    </xdr:to>
    <xdr:sp macro="" textlink="">
      <xdr:nvSpPr>
        <xdr:cNvPr id="14" name="Right Brace 13"/>
        <xdr:cNvSpPr/>
      </xdr:nvSpPr>
      <xdr:spPr>
        <a:xfrm>
          <a:off x="12371916" y="13282083"/>
          <a:ext cx="45719" cy="539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19</xdr:col>
      <xdr:colOff>42333</xdr:colOff>
      <xdr:row>34</xdr:row>
      <xdr:rowOff>486834</xdr:rowOff>
    </xdr:from>
    <xdr:to>
      <xdr:col>19</xdr:col>
      <xdr:colOff>402166</xdr:colOff>
      <xdr:row>34</xdr:row>
      <xdr:rowOff>550334</xdr:rowOff>
    </xdr:to>
    <xdr:cxnSp macro="">
      <xdr:nvCxnSpPr>
        <xdr:cNvPr id="15" name="Straight Arrow Connector 14"/>
        <xdr:cNvCxnSpPr/>
      </xdr:nvCxnSpPr>
      <xdr:spPr>
        <a:xfrm flipV="1">
          <a:off x="12361333" y="13991167"/>
          <a:ext cx="359833" cy="63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84667</xdr:colOff>
      <xdr:row>34</xdr:row>
      <xdr:rowOff>973667</xdr:rowOff>
    </xdr:from>
    <xdr:to>
      <xdr:col>19</xdr:col>
      <xdr:colOff>130386</xdr:colOff>
      <xdr:row>35</xdr:row>
      <xdr:rowOff>370417</xdr:rowOff>
    </xdr:to>
    <xdr:sp macro="" textlink="">
      <xdr:nvSpPr>
        <xdr:cNvPr id="16" name="Right Brace 15"/>
        <xdr:cNvSpPr/>
      </xdr:nvSpPr>
      <xdr:spPr>
        <a:xfrm>
          <a:off x="12403667" y="14478000"/>
          <a:ext cx="45719" cy="539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31</xdr:row>
      <xdr:rowOff>550333</xdr:rowOff>
    </xdr:from>
    <xdr:to>
      <xdr:col>17</xdr:col>
      <xdr:colOff>232833</xdr:colOff>
      <xdr:row>31</xdr:row>
      <xdr:rowOff>571500</xdr:rowOff>
    </xdr:to>
    <xdr:cxnSp macro="">
      <xdr:nvCxnSpPr>
        <xdr:cNvPr id="4" name="Straight Arrow Connector 3"/>
        <xdr:cNvCxnSpPr/>
      </xdr:nvCxnSpPr>
      <xdr:spPr>
        <a:xfrm flipV="1">
          <a:off x="11197167" y="8413750"/>
          <a:ext cx="232833" cy="211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10583</xdr:colOff>
      <xdr:row>31</xdr:row>
      <xdr:rowOff>635002</xdr:rowOff>
    </xdr:from>
    <xdr:to>
      <xdr:col>17</xdr:col>
      <xdr:colOff>232833</xdr:colOff>
      <xdr:row>32</xdr:row>
      <xdr:rowOff>74083</xdr:rowOff>
    </xdr:to>
    <xdr:cxnSp macro="">
      <xdr:nvCxnSpPr>
        <xdr:cNvPr id="6" name="Straight Arrow Connector 5"/>
        <xdr:cNvCxnSpPr/>
      </xdr:nvCxnSpPr>
      <xdr:spPr>
        <a:xfrm flipV="1">
          <a:off x="11207750" y="8498419"/>
          <a:ext cx="222250" cy="2010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40</xdr:row>
      <xdr:rowOff>133350</xdr:rowOff>
    </xdr:from>
    <xdr:to>
      <xdr:col>13</xdr:col>
      <xdr:colOff>9525</xdr:colOff>
      <xdr:row>40</xdr:row>
      <xdr:rowOff>133351</xdr:rowOff>
    </xdr:to>
    <xdr:cxnSp macro="">
      <xdr:nvCxnSpPr>
        <xdr:cNvPr id="3" name="Straight Arrow Connector 2"/>
        <xdr:cNvCxnSpPr/>
      </xdr:nvCxnSpPr>
      <xdr:spPr>
        <a:xfrm flipV="1">
          <a:off x="8382000" y="10706100"/>
          <a:ext cx="20955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41</xdr:row>
      <xdr:rowOff>133350</xdr:rowOff>
    </xdr:from>
    <xdr:to>
      <xdr:col>13</xdr:col>
      <xdr:colOff>9525</xdr:colOff>
      <xdr:row>41</xdr:row>
      <xdr:rowOff>133351</xdr:rowOff>
    </xdr:to>
    <xdr:cxnSp macro="">
      <xdr:nvCxnSpPr>
        <xdr:cNvPr id="4" name="Straight Arrow Connector 3"/>
        <xdr:cNvCxnSpPr/>
      </xdr:nvCxnSpPr>
      <xdr:spPr>
        <a:xfrm flipV="1">
          <a:off x="8382000" y="10706100"/>
          <a:ext cx="20955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628650</xdr:colOff>
      <xdr:row>42</xdr:row>
      <xdr:rowOff>219075</xdr:rowOff>
    </xdr:from>
    <xdr:to>
      <xdr:col>17</xdr:col>
      <xdr:colOff>238125</xdr:colOff>
      <xdr:row>42</xdr:row>
      <xdr:rowOff>219077</xdr:rowOff>
    </xdr:to>
    <xdr:cxnSp macro="">
      <xdr:nvCxnSpPr>
        <xdr:cNvPr id="5" name="Straight Arrow Connector 4"/>
        <xdr:cNvCxnSpPr/>
      </xdr:nvCxnSpPr>
      <xdr:spPr>
        <a:xfrm flipV="1">
          <a:off x="11068050" y="11306175"/>
          <a:ext cx="266700" cy="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504825</xdr:rowOff>
    </xdr:from>
    <xdr:to>
      <xdr:col>17</xdr:col>
      <xdr:colOff>171450</xdr:colOff>
      <xdr:row>44</xdr:row>
      <xdr:rowOff>266700</xdr:rowOff>
    </xdr:to>
    <xdr:sp macro="" textlink="">
      <xdr:nvSpPr>
        <xdr:cNvPr id="2" name="Right Brace 1"/>
        <xdr:cNvSpPr/>
      </xdr:nvSpPr>
      <xdr:spPr>
        <a:xfrm>
          <a:off x="11096625" y="11591925"/>
          <a:ext cx="171450" cy="895350"/>
        </a:xfrm>
        <a:prstGeom prst="rightBrac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16</xdr:col>
      <xdr:colOff>647700</xdr:colOff>
      <xdr:row>44</xdr:row>
      <xdr:rowOff>485775</xdr:rowOff>
    </xdr:from>
    <xdr:to>
      <xdr:col>18</xdr:col>
      <xdr:colOff>9525</xdr:colOff>
      <xdr:row>44</xdr:row>
      <xdr:rowOff>609602</xdr:rowOff>
    </xdr:to>
    <xdr:cxnSp macro="">
      <xdr:nvCxnSpPr>
        <xdr:cNvPr id="6" name="Straight Arrow Connector 5"/>
        <xdr:cNvCxnSpPr/>
      </xdr:nvCxnSpPr>
      <xdr:spPr>
        <a:xfrm flipV="1">
          <a:off x="11087100" y="12706350"/>
          <a:ext cx="285750" cy="1238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635000</xdr:colOff>
      <xdr:row>51</xdr:row>
      <xdr:rowOff>1026584</xdr:rowOff>
    </xdr:from>
    <xdr:to>
      <xdr:col>17</xdr:col>
      <xdr:colOff>137583</xdr:colOff>
      <xdr:row>52</xdr:row>
      <xdr:rowOff>52917</xdr:rowOff>
    </xdr:to>
    <xdr:cxnSp macro="">
      <xdr:nvCxnSpPr>
        <xdr:cNvPr id="4" name="Straight Arrow Connector 3"/>
        <xdr:cNvCxnSpPr/>
      </xdr:nvCxnSpPr>
      <xdr:spPr>
        <a:xfrm>
          <a:off x="11588750" y="21261917"/>
          <a:ext cx="169333" cy="1693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613833</xdr:colOff>
      <xdr:row>52</xdr:row>
      <xdr:rowOff>148167</xdr:rowOff>
    </xdr:from>
    <xdr:to>
      <xdr:col>17</xdr:col>
      <xdr:colOff>74083</xdr:colOff>
      <xdr:row>52</xdr:row>
      <xdr:rowOff>232834</xdr:rowOff>
    </xdr:to>
    <xdr:cxnSp macro="">
      <xdr:nvCxnSpPr>
        <xdr:cNvPr id="7" name="Straight Arrow Connector 6"/>
        <xdr:cNvCxnSpPr/>
      </xdr:nvCxnSpPr>
      <xdr:spPr>
        <a:xfrm flipV="1">
          <a:off x="11567583" y="21526500"/>
          <a:ext cx="127000" cy="846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571500</xdr:colOff>
      <xdr:row>52</xdr:row>
      <xdr:rowOff>582084</xdr:rowOff>
    </xdr:from>
    <xdr:to>
      <xdr:col>17</xdr:col>
      <xdr:colOff>74083</xdr:colOff>
      <xdr:row>52</xdr:row>
      <xdr:rowOff>709084</xdr:rowOff>
    </xdr:to>
    <xdr:cxnSp macro="">
      <xdr:nvCxnSpPr>
        <xdr:cNvPr id="3" name="Straight Arrow Connector 2"/>
        <xdr:cNvCxnSpPr/>
      </xdr:nvCxnSpPr>
      <xdr:spPr>
        <a:xfrm>
          <a:off x="11525250" y="21960417"/>
          <a:ext cx="169333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592667</xdr:colOff>
      <xdr:row>52</xdr:row>
      <xdr:rowOff>740834</xdr:rowOff>
    </xdr:from>
    <xdr:to>
      <xdr:col>17</xdr:col>
      <xdr:colOff>116417</xdr:colOff>
      <xdr:row>53</xdr:row>
      <xdr:rowOff>179917</xdr:rowOff>
    </xdr:to>
    <xdr:cxnSp macro="">
      <xdr:nvCxnSpPr>
        <xdr:cNvPr id="6" name="Straight Arrow Connector 5"/>
        <xdr:cNvCxnSpPr/>
      </xdr:nvCxnSpPr>
      <xdr:spPr>
        <a:xfrm flipV="1">
          <a:off x="11546417" y="22119167"/>
          <a:ext cx="190500" cy="3598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571500</xdr:colOff>
      <xdr:row>53</xdr:row>
      <xdr:rowOff>402167</xdr:rowOff>
    </xdr:from>
    <xdr:to>
      <xdr:col>17</xdr:col>
      <xdr:colOff>158750</xdr:colOff>
      <xdr:row>53</xdr:row>
      <xdr:rowOff>539751</xdr:rowOff>
    </xdr:to>
    <xdr:cxnSp macro="">
      <xdr:nvCxnSpPr>
        <xdr:cNvPr id="13" name="Straight Arrow Connector 12"/>
        <xdr:cNvCxnSpPr/>
      </xdr:nvCxnSpPr>
      <xdr:spPr>
        <a:xfrm flipV="1">
          <a:off x="11525250" y="22701250"/>
          <a:ext cx="254000" cy="1375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560917</xdr:colOff>
      <xdr:row>53</xdr:row>
      <xdr:rowOff>825500</xdr:rowOff>
    </xdr:from>
    <xdr:to>
      <xdr:col>17</xdr:col>
      <xdr:colOff>84667</xdr:colOff>
      <xdr:row>53</xdr:row>
      <xdr:rowOff>941918</xdr:rowOff>
    </xdr:to>
    <xdr:cxnSp macro="">
      <xdr:nvCxnSpPr>
        <xdr:cNvPr id="17" name="Straight Arrow Connector 16"/>
        <xdr:cNvCxnSpPr/>
      </xdr:nvCxnSpPr>
      <xdr:spPr>
        <a:xfrm flipV="1">
          <a:off x="11514667" y="23124583"/>
          <a:ext cx="190500" cy="1164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592667</xdr:colOff>
      <xdr:row>53</xdr:row>
      <xdr:rowOff>836084</xdr:rowOff>
    </xdr:from>
    <xdr:to>
      <xdr:col>17</xdr:col>
      <xdr:colOff>148167</xdr:colOff>
      <xdr:row>54</xdr:row>
      <xdr:rowOff>211667</xdr:rowOff>
    </xdr:to>
    <xdr:cxnSp macro="">
      <xdr:nvCxnSpPr>
        <xdr:cNvPr id="19" name="Straight Arrow Connector 18"/>
        <xdr:cNvCxnSpPr/>
      </xdr:nvCxnSpPr>
      <xdr:spPr>
        <a:xfrm flipV="1">
          <a:off x="11546417" y="23135167"/>
          <a:ext cx="222250" cy="5185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550333</xdr:colOff>
      <xdr:row>54</xdr:row>
      <xdr:rowOff>560917</xdr:rowOff>
    </xdr:from>
    <xdr:to>
      <xdr:col>17</xdr:col>
      <xdr:colOff>232833</xdr:colOff>
      <xdr:row>54</xdr:row>
      <xdr:rowOff>560918</xdr:rowOff>
    </xdr:to>
    <xdr:cxnSp macro="">
      <xdr:nvCxnSpPr>
        <xdr:cNvPr id="9" name="Straight Arrow Connector 8"/>
        <xdr:cNvCxnSpPr/>
      </xdr:nvCxnSpPr>
      <xdr:spPr>
        <a:xfrm flipV="1">
          <a:off x="11504083" y="24003000"/>
          <a:ext cx="34925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571501</xdr:colOff>
      <xdr:row>54</xdr:row>
      <xdr:rowOff>963085</xdr:rowOff>
    </xdr:from>
    <xdr:to>
      <xdr:col>17</xdr:col>
      <xdr:colOff>254001</xdr:colOff>
      <xdr:row>55</xdr:row>
      <xdr:rowOff>105833</xdr:rowOff>
    </xdr:to>
    <xdr:cxnSp macro="">
      <xdr:nvCxnSpPr>
        <xdr:cNvPr id="14" name="Straight Arrow Connector 13"/>
        <xdr:cNvCxnSpPr/>
      </xdr:nvCxnSpPr>
      <xdr:spPr>
        <a:xfrm>
          <a:off x="11525251" y="24405168"/>
          <a:ext cx="349250" cy="2857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582083</xdr:colOff>
      <xdr:row>55</xdr:row>
      <xdr:rowOff>190502</xdr:rowOff>
    </xdr:from>
    <xdr:to>
      <xdr:col>17</xdr:col>
      <xdr:colOff>275167</xdr:colOff>
      <xdr:row>55</xdr:row>
      <xdr:rowOff>211667</xdr:rowOff>
    </xdr:to>
    <xdr:cxnSp macro="">
      <xdr:nvCxnSpPr>
        <xdr:cNvPr id="15" name="Straight Arrow Connector 14"/>
        <xdr:cNvCxnSpPr/>
      </xdr:nvCxnSpPr>
      <xdr:spPr>
        <a:xfrm>
          <a:off x="11535833" y="24775585"/>
          <a:ext cx="359834" cy="211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592666</xdr:colOff>
      <xdr:row>55</xdr:row>
      <xdr:rowOff>635000</xdr:rowOff>
    </xdr:from>
    <xdr:to>
      <xdr:col>17</xdr:col>
      <xdr:colOff>201083</xdr:colOff>
      <xdr:row>56</xdr:row>
      <xdr:rowOff>31750</xdr:rowOff>
    </xdr:to>
    <xdr:cxnSp macro="">
      <xdr:nvCxnSpPr>
        <xdr:cNvPr id="12" name="Straight Arrow Connector 11"/>
        <xdr:cNvCxnSpPr/>
      </xdr:nvCxnSpPr>
      <xdr:spPr>
        <a:xfrm>
          <a:off x="11546416" y="25220083"/>
          <a:ext cx="275167" cy="1693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47</xdr:row>
      <xdr:rowOff>409575</xdr:rowOff>
    </xdr:from>
    <xdr:to>
      <xdr:col>17</xdr:col>
      <xdr:colOff>85725</xdr:colOff>
      <xdr:row>48</xdr:row>
      <xdr:rowOff>228600</xdr:rowOff>
    </xdr:to>
    <xdr:sp macro="" textlink="">
      <xdr:nvSpPr>
        <xdr:cNvPr id="2" name="Right Brace 1"/>
        <xdr:cNvSpPr/>
      </xdr:nvSpPr>
      <xdr:spPr>
        <a:xfrm>
          <a:off x="11449050" y="12944475"/>
          <a:ext cx="66675" cy="5810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17</xdr:col>
      <xdr:colOff>38100</xdr:colOff>
      <xdr:row>48</xdr:row>
      <xdr:rowOff>590550</xdr:rowOff>
    </xdr:from>
    <xdr:to>
      <xdr:col>17</xdr:col>
      <xdr:colOff>104775</xdr:colOff>
      <xdr:row>50</xdr:row>
      <xdr:rowOff>133350</xdr:rowOff>
    </xdr:to>
    <xdr:sp macro="" textlink="">
      <xdr:nvSpPr>
        <xdr:cNvPr id="3" name="Right Brace 2"/>
        <xdr:cNvSpPr/>
      </xdr:nvSpPr>
      <xdr:spPr>
        <a:xfrm>
          <a:off x="11544300" y="13887450"/>
          <a:ext cx="66675" cy="5810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17</xdr:col>
      <xdr:colOff>28575</xdr:colOff>
      <xdr:row>50</xdr:row>
      <xdr:rowOff>390525</xdr:rowOff>
    </xdr:from>
    <xdr:to>
      <xdr:col>17</xdr:col>
      <xdr:colOff>95250</xdr:colOff>
      <xdr:row>51</xdr:row>
      <xdr:rowOff>209550</xdr:rowOff>
    </xdr:to>
    <xdr:sp macro="" textlink="">
      <xdr:nvSpPr>
        <xdr:cNvPr id="4" name="Right Brace 3"/>
        <xdr:cNvSpPr/>
      </xdr:nvSpPr>
      <xdr:spPr>
        <a:xfrm>
          <a:off x="11534775" y="14725650"/>
          <a:ext cx="66675" cy="5810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17</xdr:col>
      <xdr:colOff>38100</xdr:colOff>
      <xdr:row>51</xdr:row>
      <xdr:rowOff>523875</xdr:rowOff>
    </xdr:from>
    <xdr:to>
      <xdr:col>17</xdr:col>
      <xdr:colOff>104775</xdr:colOff>
      <xdr:row>53</xdr:row>
      <xdr:rowOff>85725</xdr:rowOff>
    </xdr:to>
    <xdr:sp macro="" textlink="">
      <xdr:nvSpPr>
        <xdr:cNvPr id="5" name="Right Brace 4"/>
        <xdr:cNvSpPr/>
      </xdr:nvSpPr>
      <xdr:spPr>
        <a:xfrm>
          <a:off x="11544300" y="15621000"/>
          <a:ext cx="66675" cy="5810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17</xdr:col>
      <xdr:colOff>28575</xdr:colOff>
      <xdr:row>53</xdr:row>
      <xdr:rowOff>390525</xdr:rowOff>
    </xdr:from>
    <xdr:to>
      <xdr:col>17</xdr:col>
      <xdr:colOff>95250</xdr:colOff>
      <xdr:row>54</xdr:row>
      <xdr:rowOff>209550</xdr:rowOff>
    </xdr:to>
    <xdr:sp macro="" textlink="">
      <xdr:nvSpPr>
        <xdr:cNvPr id="6" name="Right Brace 5"/>
        <xdr:cNvSpPr/>
      </xdr:nvSpPr>
      <xdr:spPr>
        <a:xfrm>
          <a:off x="11534775" y="16506825"/>
          <a:ext cx="66675" cy="5810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52916</xdr:colOff>
      <xdr:row>27</xdr:row>
      <xdr:rowOff>296334</xdr:rowOff>
    </xdr:from>
    <xdr:to>
      <xdr:col>20</xdr:col>
      <xdr:colOff>15875</xdr:colOff>
      <xdr:row>27</xdr:row>
      <xdr:rowOff>296334</xdr:rowOff>
    </xdr:to>
    <xdr:cxnSp macro="">
      <xdr:nvCxnSpPr>
        <xdr:cNvPr id="3" name="Straight Arrow Connector 2"/>
        <xdr:cNvCxnSpPr/>
      </xdr:nvCxnSpPr>
      <xdr:spPr>
        <a:xfrm>
          <a:off x="12647083" y="6985001"/>
          <a:ext cx="22754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10584</xdr:colOff>
      <xdr:row>27</xdr:row>
      <xdr:rowOff>677333</xdr:rowOff>
    </xdr:from>
    <xdr:to>
      <xdr:col>19</xdr:col>
      <xdr:colOff>238126</xdr:colOff>
      <xdr:row>27</xdr:row>
      <xdr:rowOff>677333</xdr:rowOff>
    </xdr:to>
    <xdr:cxnSp macro="">
      <xdr:nvCxnSpPr>
        <xdr:cNvPr id="4" name="Straight Arrow Connector 3"/>
        <xdr:cNvCxnSpPr/>
      </xdr:nvCxnSpPr>
      <xdr:spPr>
        <a:xfrm>
          <a:off x="12604751" y="7366000"/>
          <a:ext cx="22754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10583</xdr:colOff>
      <xdr:row>27</xdr:row>
      <xdr:rowOff>1037167</xdr:rowOff>
    </xdr:from>
    <xdr:to>
      <xdr:col>19</xdr:col>
      <xdr:colOff>238125</xdr:colOff>
      <xdr:row>27</xdr:row>
      <xdr:rowOff>1037167</xdr:rowOff>
    </xdr:to>
    <xdr:cxnSp macro="">
      <xdr:nvCxnSpPr>
        <xdr:cNvPr id="5" name="Straight Arrow Connector 4"/>
        <xdr:cNvCxnSpPr/>
      </xdr:nvCxnSpPr>
      <xdr:spPr>
        <a:xfrm>
          <a:off x="12604750" y="7725834"/>
          <a:ext cx="22754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31751</xdr:colOff>
      <xdr:row>27</xdr:row>
      <xdr:rowOff>1407583</xdr:rowOff>
    </xdr:from>
    <xdr:to>
      <xdr:col>19</xdr:col>
      <xdr:colOff>259293</xdr:colOff>
      <xdr:row>27</xdr:row>
      <xdr:rowOff>1407583</xdr:rowOff>
    </xdr:to>
    <xdr:cxnSp macro="">
      <xdr:nvCxnSpPr>
        <xdr:cNvPr id="6" name="Straight Arrow Connector 5"/>
        <xdr:cNvCxnSpPr/>
      </xdr:nvCxnSpPr>
      <xdr:spPr>
        <a:xfrm>
          <a:off x="12625918" y="8096250"/>
          <a:ext cx="22754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21166</xdr:colOff>
      <xdr:row>27</xdr:row>
      <xdr:rowOff>1587499</xdr:rowOff>
    </xdr:from>
    <xdr:to>
      <xdr:col>19</xdr:col>
      <xdr:colOff>158750</xdr:colOff>
      <xdr:row>28</xdr:row>
      <xdr:rowOff>137583</xdr:rowOff>
    </xdr:to>
    <xdr:sp macro="" textlink="">
      <xdr:nvSpPr>
        <xdr:cNvPr id="2" name="Right Brace 1"/>
        <xdr:cNvSpPr/>
      </xdr:nvSpPr>
      <xdr:spPr>
        <a:xfrm>
          <a:off x="12615333" y="8276166"/>
          <a:ext cx="137584" cy="455084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592666</xdr:colOff>
      <xdr:row>45</xdr:row>
      <xdr:rowOff>571500</xdr:rowOff>
    </xdr:from>
    <xdr:to>
      <xdr:col>17</xdr:col>
      <xdr:colOff>42333</xdr:colOff>
      <xdr:row>45</xdr:row>
      <xdr:rowOff>645583</xdr:rowOff>
    </xdr:to>
    <xdr:cxnSp macro="">
      <xdr:nvCxnSpPr>
        <xdr:cNvPr id="3" name="Straight Arrow Connector 2"/>
        <xdr:cNvCxnSpPr/>
      </xdr:nvCxnSpPr>
      <xdr:spPr>
        <a:xfrm flipV="1">
          <a:off x="11662833" y="15208250"/>
          <a:ext cx="127000" cy="740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613833</xdr:colOff>
      <xdr:row>45</xdr:row>
      <xdr:rowOff>963083</xdr:rowOff>
    </xdr:from>
    <xdr:to>
      <xdr:col>17</xdr:col>
      <xdr:colOff>254000</xdr:colOff>
      <xdr:row>46</xdr:row>
      <xdr:rowOff>148167</xdr:rowOff>
    </xdr:to>
    <xdr:cxnSp macro="">
      <xdr:nvCxnSpPr>
        <xdr:cNvPr id="4" name="Straight Arrow Connector 3"/>
        <xdr:cNvCxnSpPr/>
      </xdr:nvCxnSpPr>
      <xdr:spPr>
        <a:xfrm>
          <a:off x="11684000" y="15599833"/>
          <a:ext cx="317500" cy="3280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592666</xdr:colOff>
      <xdr:row>46</xdr:row>
      <xdr:rowOff>190500</xdr:rowOff>
    </xdr:from>
    <xdr:to>
      <xdr:col>17</xdr:col>
      <xdr:colOff>328083</xdr:colOff>
      <xdr:row>46</xdr:row>
      <xdr:rowOff>254002</xdr:rowOff>
    </xdr:to>
    <xdr:cxnSp macro="">
      <xdr:nvCxnSpPr>
        <xdr:cNvPr id="5" name="Straight Arrow Connector 4"/>
        <xdr:cNvCxnSpPr/>
      </xdr:nvCxnSpPr>
      <xdr:spPr>
        <a:xfrm flipV="1">
          <a:off x="11662833" y="15970250"/>
          <a:ext cx="412750" cy="635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571499</xdr:colOff>
      <xdr:row>46</xdr:row>
      <xdr:rowOff>582083</xdr:rowOff>
    </xdr:from>
    <xdr:to>
      <xdr:col>17</xdr:col>
      <xdr:colOff>349250</xdr:colOff>
      <xdr:row>46</xdr:row>
      <xdr:rowOff>656168</xdr:rowOff>
    </xdr:to>
    <xdr:cxnSp macro="">
      <xdr:nvCxnSpPr>
        <xdr:cNvPr id="6" name="Straight Arrow Connector 5"/>
        <xdr:cNvCxnSpPr/>
      </xdr:nvCxnSpPr>
      <xdr:spPr>
        <a:xfrm flipV="1">
          <a:off x="11641666" y="16361833"/>
          <a:ext cx="455084" cy="740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21167</xdr:colOff>
      <xdr:row>26</xdr:row>
      <xdr:rowOff>867833</xdr:rowOff>
    </xdr:from>
    <xdr:to>
      <xdr:col>19</xdr:col>
      <xdr:colOff>137583</xdr:colOff>
      <xdr:row>28</xdr:row>
      <xdr:rowOff>275166</xdr:rowOff>
    </xdr:to>
    <xdr:sp macro="" textlink="">
      <xdr:nvSpPr>
        <xdr:cNvPr id="2" name="Right Brace 1"/>
        <xdr:cNvSpPr/>
      </xdr:nvSpPr>
      <xdr:spPr>
        <a:xfrm>
          <a:off x="13091584" y="8445500"/>
          <a:ext cx="116416" cy="80433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19</xdr:col>
      <xdr:colOff>31751</xdr:colOff>
      <xdr:row>28</xdr:row>
      <xdr:rowOff>561975</xdr:rowOff>
    </xdr:from>
    <xdr:to>
      <xdr:col>19</xdr:col>
      <xdr:colOff>148167</xdr:colOff>
      <xdr:row>30</xdr:row>
      <xdr:rowOff>74083</xdr:rowOff>
    </xdr:to>
    <xdr:sp macro="" textlink="">
      <xdr:nvSpPr>
        <xdr:cNvPr id="3" name="Right Brace 2"/>
        <xdr:cNvSpPr/>
      </xdr:nvSpPr>
      <xdr:spPr>
        <a:xfrm>
          <a:off x="13102168" y="9536642"/>
          <a:ext cx="116416" cy="52810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19</xdr:col>
      <xdr:colOff>1</xdr:colOff>
      <xdr:row>30</xdr:row>
      <xdr:rowOff>486833</xdr:rowOff>
    </xdr:from>
    <xdr:to>
      <xdr:col>19</xdr:col>
      <xdr:colOff>84667</xdr:colOff>
      <xdr:row>40</xdr:row>
      <xdr:rowOff>412750</xdr:rowOff>
    </xdr:to>
    <xdr:sp macro="" textlink="">
      <xdr:nvSpPr>
        <xdr:cNvPr id="4" name="Right Brace 3"/>
        <xdr:cNvSpPr/>
      </xdr:nvSpPr>
      <xdr:spPr>
        <a:xfrm>
          <a:off x="13070418" y="10477500"/>
          <a:ext cx="84666" cy="2973917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ayment%20Records%20-%20LONG%20TERM%20(KBB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 Mar"/>
      <sheetName val="10 Feb"/>
      <sheetName val="2020-2021"/>
      <sheetName val="2021-2022"/>
      <sheetName val="2022-2023"/>
      <sheetName val="2023-2024"/>
      <sheetName val="2024-2025"/>
      <sheetName val="2025-2026"/>
      <sheetName val="2025-2026 (KBB2)"/>
      <sheetName val="KIV"/>
      <sheetName val="KBB1"/>
      <sheetName val="KBB2"/>
      <sheetName val="Details"/>
      <sheetName val="SETTLED KBB1"/>
      <sheetName val="SETTLED KBB2"/>
    </sheetNames>
    <sheetDataSet>
      <sheetData sheetId="0"/>
      <sheetData sheetId="1"/>
      <sheetData sheetId="2">
        <row r="7">
          <cell r="F7" t="str">
            <v>PAID</v>
          </cell>
          <cell r="G7" t="str">
            <v>PAID</v>
          </cell>
          <cell r="H7" t="str">
            <v>PAID</v>
          </cell>
          <cell r="I7" t="str">
            <v>PAID</v>
          </cell>
          <cell r="J7" t="str">
            <v>PAID</v>
          </cell>
          <cell r="K7" t="str">
            <v>01/09/20</v>
          </cell>
          <cell r="L7" t="str">
            <v>01/10/20</v>
          </cell>
          <cell r="M7" t="str">
            <v>02/11/20</v>
          </cell>
          <cell r="N7" t="str">
            <v>02/12/20</v>
          </cell>
          <cell r="O7" t="str">
            <v>02/01/21</v>
          </cell>
          <cell r="P7" t="str">
            <v>02/02/21</v>
          </cell>
          <cell r="Q7" t="str">
            <v>02/03/21</v>
          </cell>
          <cell r="R7" t="str">
            <v>03/04/21</v>
          </cell>
          <cell r="S7" t="str">
            <v>03/05/21</v>
          </cell>
          <cell r="T7" t="str">
            <v>02/06/21</v>
          </cell>
          <cell r="U7" t="str">
            <v>02/07/21</v>
          </cell>
          <cell r="V7" t="str">
            <v>02/08/21</v>
          </cell>
          <cell r="W7" t="str">
            <v>02/09/21</v>
          </cell>
          <cell r="X7" t="str">
            <v>04/10/21</v>
          </cell>
          <cell r="Y7" t="str">
            <v>02/11/21</v>
          </cell>
          <cell r="Z7" t="str">
            <v>02/12/21</v>
          </cell>
          <cell r="AA7" t="str">
            <v>03/01/22</v>
          </cell>
          <cell r="AB7" t="str">
            <v>28/01/22</v>
          </cell>
          <cell r="AC7" t="str">
            <v>28/02/22</v>
          </cell>
          <cell r="AD7" t="str">
            <v>28/02/22</v>
          </cell>
          <cell r="AE7" t="str">
            <v>28/02/22</v>
          </cell>
          <cell r="AF7" t="str">
            <v>28/02/22</v>
          </cell>
          <cell r="AG7" t="str">
            <v>28/02/22</v>
          </cell>
          <cell r="AH7" t="str">
            <v>28/02/22</v>
          </cell>
          <cell r="AI7" t="str">
            <v>28/02/22</v>
          </cell>
          <cell r="AJ7" t="str">
            <v>28/02/22</v>
          </cell>
          <cell r="AK7" t="str">
            <v>28/02/22</v>
          </cell>
          <cell r="AL7" t="str">
            <v>28/02/22</v>
          </cell>
          <cell r="AM7" t="str">
            <v>28/02/22
-rm1980
01/12/22
-rm822</v>
          </cell>
          <cell r="AN7" t="str">
            <v>03/01/22</v>
          </cell>
          <cell r="AO7" t="str">
            <v>02/02/23</v>
          </cell>
          <cell r="AP7" t="str">
            <v>03/03/23</v>
          </cell>
          <cell r="AQ7" t="str">
            <v>03/04/23</v>
          </cell>
          <cell r="AR7" t="str">
            <v>02/05/23</v>
          </cell>
          <cell r="AS7" t="str">
            <v>01/07/23
-rm312
01/08/23
-rm312
01/09/23
-rm312
02/10/23
-rm312
01/11/23
-rm312
01/12/23
-rm312
31/12/23
-rm312
08/02/24
-rm312
01/03/24
-rm306</v>
          </cell>
          <cell r="AT7" t="str">
            <v>01/07/23</v>
          </cell>
          <cell r="AU7" t="str">
            <v>01/08/23</v>
          </cell>
          <cell r="AV7" t="str">
            <v>01/09/23
-rm1688
02/10/23
-rm160
01/11/23
-rm160
01/12/23
-rm160
31/12/23
-rm160
08/02/24
-rm160
01/03/24
-rm160
01/03/24
-rm154</v>
          </cell>
          <cell r="AW7" t="str">
            <v>02/10/23</v>
          </cell>
          <cell r="AX7" t="str">
            <v>01/11/23
-rm802
01/12/23
-rm400
31/12/23
-rm400
08/02/24
-rm400
01/03/24
-rm400
01/03/24
-rm400</v>
          </cell>
          <cell r="AY7" t="str">
            <v>01/12/23
-rm2128
31/12/23
-rm169
08/02/24
-rm169
01/03/24
-rm169
01/03/24
-rm167</v>
          </cell>
          <cell r="AZ7" t="str">
            <v>31/12/23</v>
          </cell>
          <cell r="BA7" t="str">
            <v>08/02/24</v>
          </cell>
        </row>
        <row r="20">
          <cell r="F20" t="str">
            <v>07/10/20</v>
          </cell>
          <cell r="G20" t="str">
            <v>07/11/20</v>
          </cell>
          <cell r="H20" t="str">
            <v>10/12/20</v>
          </cell>
          <cell r="I20" t="str">
            <v>15/01/21</v>
          </cell>
          <cell r="J20" t="str">
            <v>18/02/21</v>
          </cell>
          <cell r="K20" t="str">
            <v>09/03/21</v>
          </cell>
          <cell r="L20" t="str">
            <v>09/04/21</v>
          </cell>
          <cell r="M20" t="str">
            <v>10/06/21</v>
          </cell>
          <cell r="N20" t="str">
            <v>10/06/21</v>
          </cell>
          <cell r="O20" t="str">
            <v>06/08/21</v>
          </cell>
          <cell r="P20" t="str">
            <v>06/08/21</v>
          </cell>
          <cell r="Q20" t="str">
            <v>06/09/21</v>
          </cell>
          <cell r="R20" t="str">
            <v>07/10/21</v>
          </cell>
          <cell r="S20" t="str">
            <v>08/11/21</v>
          </cell>
          <cell r="T20" t="str">
            <v>07/12/21</v>
          </cell>
          <cell r="U20" t="str">
            <v>21/04/22</v>
          </cell>
          <cell r="V20" t="str">
            <v>21/04/22</v>
          </cell>
          <cell r="W20" t="str">
            <v>21/04/22</v>
          </cell>
          <cell r="X20" t="str">
            <v>21/04/22</v>
          </cell>
          <cell r="Y20" t="str">
            <v>21/04/22</v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6">
          <cell r="F26" t="str">
            <v>07/10/20</v>
          </cell>
          <cell r="G26" t="str">
            <v>07/11/20</v>
          </cell>
          <cell r="H26" t="str">
            <v>10/12/20</v>
          </cell>
          <cell r="I26" t="str">
            <v>15/01/21</v>
          </cell>
          <cell r="J26" t="str">
            <v>18/02/21</v>
          </cell>
          <cell r="K26" t="str">
            <v>09/03/21</v>
          </cell>
          <cell r="L26" t="str">
            <v>09/04/21</v>
          </cell>
          <cell r="M26" t="str">
            <v>10/06/21</v>
          </cell>
          <cell r="N26" t="str">
            <v>10/06/21</v>
          </cell>
          <cell r="O26" t="str">
            <v>06/08/21</v>
          </cell>
          <cell r="P26" t="str">
            <v>06/08/21</v>
          </cell>
          <cell r="Q26" t="str">
            <v>06/09/21</v>
          </cell>
          <cell r="R26" t="str">
            <v>07/10/21</v>
          </cell>
          <cell r="S26" t="str">
            <v>08/11/21</v>
          </cell>
          <cell r="T26" t="str">
            <v>07/12/21</v>
          </cell>
          <cell r="U26" t="str">
            <v>21/04/22</v>
          </cell>
          <cell r="V26" t="str">
            <v>21/04/22</v>
          </cell>
          <cell r="W26" t="str">
            <v>21/04/22</v>
          </cell>
          <cell r="X26" t="str">
            <v>21/04/22</v>
          </cell>
          <cell r="Y26" t="str">
            <v>21/04/22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</row>
        <row r="49">
          <cell r="F49" t="str">
            <v>01/12/20</v>
          </cell>
          <cell r="G49" t="str">
            <v>02/01/21</v>
          </cell>
          <cell r="H49" t="str">
            <v>15/01/21</v>
          </cell>
          <cell r="I49" t="str">
            <v>15/01/21</v>
          </cell>
          <cell r="J49" t="str">
            <v>15/01/21</v>
          </cell>
          <cell r="K49" t="str">
            <v>15/01/21</v>
          </cell>
          <cell r="L49" t="str">
            <v>15/01/21</v>
          </cell>
          <cell r="M49" t="str">
            <v>15/01/21</v>
          </cell>
          <cell r="N49" t="str">
            <v>15/01/21</v>
          </cell>
          <cell r="O49" t="str">
            <v>15/01/21</v>
          </cell>
          <cell r="P49" t="str">
            <v>15/01/21</v>
          </cell>
          <cell r="Q49" t="str">
            <v>15/01/21</v>
          </cell>
        </row>
        <row r="52">
          <cell r="F52" t="str">
            <v>01/12/20</v>
          </cell>
          <cell r="G52" t="str">
            <v>02/01/21</v>
          </cell>
          <cell r="H52" t="str">
            <v>30/01/21</v>
          </cell>
          <cell r="I52" t="str">
            <v>27/02/21</v>
          </cell>
          <cell r="J52" t="str">
            <v>01/04/21</v>
          </cell>
          <cell r="K52" t="str">
            <v>03/05/21</v>
          </cell>
          <cell r="L52" t="str">
            <v>30/05/21</v>
          </cell>
          <cell r="M52" t="str">
            <v>30/06/21</v>
          </cell>
          <cell r="N52" t="str">
            <v>02/08/21</v>
          </cell>
          <cell r="O52" t="str">
            <v>01/09/21</v>
          </cell>
          <cell r="P52" t="str">
            <v>01/10/21</v>
          </cell>
          <cell r="Q52" t="str">
            <v>01/11/21</v>
          </cell>
          <cell r="R52" t="str">
            <v>01/12/21</v>
          </cell>
          <cell r="S52" t="str">
            <v>03/01/22</v>
          </cell>
          <cell r="T52" t="str">
            <v>28/01/22</v>
          </cell>
          <cell r="U52" t="str">
            <v>01/03/22</v>
          </cell>
          <cell r="V52" t="str">
            <v>01/04/22</v>
          </cell>
          <cell r="W52" t="str">
            <v>30/04/22</v>
          </cell>
          <cell r="X52" t="str">
            <v>30/05/22</v>
          </cell>
          <cell r="Y52" t="str">
            <v>01/07/22</v>
          </cell>
          <cell r="Z52" t="str">
            <v>09/08/22
-rm418
31/10/22
-rm6</v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</row>
        <row r="56">
          <cell r="F56" t="str">
            <v>07/12/20</v>
          </cell>
          <cell r="G56" t="str">
            <v>07/01/21</v>
          </cell>
          <cell r="H56" t="str">
            <v>08/02/21</v>
          </cell>
          <cell r="I56" t="str">
            <v>08/03/21</v>
          </cell>
          <cell r="J56" t="str">
            <v>08/04/21</v>
          </cell>
          <cell r="K56" t="str">
            <v>08/05/21</v>
          </cell>
          <cell r="L56" t="str">
            <v>13/06/21</v>
          </cell>
          <cell r="M56" t="str">
            <v>08/07/21</v>
          </cell>
          <cell r="N56" t="str">
            <v>09/08/21</v>
          </cell>
          <cell r="O56" t="str">
            <v>09/09/21</v>
          </cell>
          <cell r="P56" t="str">
            <v>08/10/21</v>
          </cell>
          <cell r="Q56" t="str">
            <v>08/11/21</v>
          </cell>
          <cell r="R56" t="str">
            <v>08/12/21</v>
          </cell>
          <cell r="S56" t="str">
            <v>10/01/22</v>
          </cell>
          <cell r="T56" t="str">
            <v>08/02/22</v>
          </cell>
          <cell r="U56" t="str">
            <v>07/03/22</v>
          </cell>
          <cell r="V56" t="str">
            <v>08/04/22</v>
          </cell>
          <cell r="W56" t="str">
            <v>11/05/22</v>
          </cell>
          <cell r="X56" t="str">
            <v>07/06/22</v>
          </cell>
          <cell r="Y56" t="str">
            <v>12/07/22
-late pay chg</v>
          </cell>
          <cell r="Z56" t="str">
            <v>15/08/22
-rm317
14/09/22
-rm40
10/10/22
-rm3</v>
          </cell>
          <cell r="AA56" t="str">
            <v>10/10/22</v>
          </cell>
          <cell r="AB56" t="str">
            <v>10/10/22
-rm37
08/11/22
-rm323</v>
          </cell>
          <cell r="AC56" t="str">
            <v>08/11/22
-rm77
08/12/22
-rm203
08/12/22
-rm80</v>
          </cell>
          <cell r="AD56" t="str">
            <v>08/12/22
-rm117
09/01/23
-rm243</v>
          </cell>
          <cell r="AE56" t="str">
            <v>09/01/23
-rm97
03/11/23
-rm140
07/02/24
-rm123</v>
          </cell>
          <cell r="AF56" t="str">
            <v>07/02/24
-rm17
15/03/24
-rm90
08/10/25
-rm50</v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</row>
        <row r="57">
          <cell r="F57" t="str">
            <v>01/12/20</v>
          </cell>
          <cell r="G57" t="str">
            <v>02/01/21</v>
          </cell>
          <cell r="H57" t="str">
            <v>30/01/21</v>
          </cell>
          <cell r="I57" t="str">
            <v>27/02/21</v>
          </cell>
          <cell r="J57" t="str">
            <v>01/04/21</v>
          </cell>
          <cell r="K57" t="str">
            <v>03/05/21</v>
          </cell>
          <cell r="L57" t="str">
            <v>30/05/21</v>
          </cell>
          <cell r="M57" t="str">
            <v>30/06/21</v>
          </cell>
          <cell r="N57" t="str">
            <v>02/08/21</v>
          </cell>
          <cell r="O57" t="str">
            <v>01/09/21</v>
          </cell>
          <cell r="P57" t="str">
            <v>01/10/21</v>
          </cell>
          <cell r="Q57" t="str">
            <v>01/11/21</v>
          </cell>
          <cell r="R57" t="str">
            <v>01/12/21</v>
          </cell>
          <cell r="S57" t="str">
            <v>03/01/22</v>
          </cell>
          <cell r="T57" t="str">
            <v>28/01/22</v>
          </cell>
          <cell r="U57" t="str">
            <v>01/03/22</v>
          </cell>
          <cell r="V57" t="str">
            <v>01/04/22</v>
          </cell>
          <cell r="W57" t="str">
            <v>30/04/22</v>
          </cell>
          <cell r="X57" t="str">
            <v>30/05/22</v>
          </cell>
          <cell r="Y57" t="str">
            <v>01/07/22</v>
          </cell>
          <cell r="Z57" t="str">
            <v>31/10/22
-rm11
03/01/23
-rm17
01/02/23
-rm17
03/03/23
-rm2</v>
          </cell>
          <cell r="AA57" t="str">
            <v>03/03/23
-rm15
30/05/23
-rm17
30/06/23
-rm15</v>
          </cell>
          <cell r="AB57" t="str">
            <v>01/08/23
-rm17
31/10/23
-rm17
29/12/23
-rm13</v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</row>
        <row r="58">
          <cell r="F58" t="str">
            <v>25/11/20</v>
          </cell>
          <cell r="G58" t="str">
            <v>17/12/20</v>
          </cell>
          <cell r="H58" t="str">
            <v>25/01/21</v>
          </cell>
          <cell r="I58" t="str">
            <v>09/02/21</v>
          </cell>
          <cell r="J58" t="str">
            <v>18/03/21</v>
          </cell>
          <cell r="K58" t="str">
            <v>22/04/21</v>
          </cell>
          <cell r="L58" t="str">
            <v>06/05/21</v>
          </cell>
          <cell r="M58" t="str">
            <v>14/06/21</v>
          </cell>
          <cell r="N58" t="str">
            <v>09/08/21</v>
          </cell>
          <cell r="O58" t="str">
            <v>07/09/21</v>
          </cell>
          <cell r="P58" t="str">
            <v>08/10/21</v>
          </cell>
          <cell r="Q58" t="str">
            <v>08/11/21</v>
          </cell>
          <cell r="R58" t="str">
            <v>25/11/21</v>
          </cell>
          <cell r="S58" t="str">
            <v>20/12/21</v>
          </cell>
          <cell r="T58" t="str">
            <v>07/02/22</v>
          </cell>
          <cell r="U58" t="str">
            <v>08/03/22</v>
          </cell>
          <cell r="V58" t="str">
            <v>08/04/22</v>
          </cell>
          <cell r="W58" t="str">
            <v>07/05/22</v>
          </cell>
          <cell r="X58" t="str">
            <v>27/05/22</v>
          </cell>
          <cell r="Y58" t="str">
            <v>08/07/22</v>
          </cell>
          <cell r="Z58" t="str">
            <v>05/08/22</v>
          </cell>
          <cell r="AA58" t="str">
            <v>14/09/22</v>
          </cell>
          <cell r="AB58" t="str">
            <v>19/12/22</v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</row>
        <row r="60">
          <cell r="F60" t="str">
            <v>17/12/20</v>
          </cell>
          <cell r="G60" t="str">
            <v>25/01/21</v>
          </cell>
          <cell r="H60" t="str">
            <v>18/03/21</v>
          </cell>
          <cell r="I60" t="str">
            <v>18/03/21</v>
          </cell>
          <cell r="J60" t="str">
            <v>22/04/21</v>
          </cell>
          <cell r="K60" t="str">
            <v>27/05/21</v>
          </cell>
          <cell r="L60" t="str">
            <v>15/07/21</v>
          </cell>
          <cell r="M60" t="str">
            <v>15/07/21
-rm145
02/09/22
-rm148</v>
          </cell>
          <cell r="N60" t="str">
            <v>19/08/21</v>
          </cell>
          <cell r="O60" t="str">
            <v>23/09/21</v>
          </cell>
          <cell r="P60" t="str">
            <v>25/10/21</v>
          </cell>
          <cell r="Q60" t="str">
            <v>25/11/21</v>
          </cell>
          <cell r="R60" t="str">
            <v>20/12/21</v>
          </cell>
          <cell r="S60" t="str">
            <v>25/01/22</v>
          </cell>
          <cell r="T60" t="str">
            <v>25/02/22</v>
          </cell>
          <cell r="U60" t="str">
            <v>31/03/22</v>
          </cell>
          <cell r="V60" t="str">
            <v>25/04/22</v>
          </cell>
          <cell r="W60" t="str">
            <v>03/06/22</v>
          </cell>
          <cell r="X60" t="str">
            <v>12/07/22
-late pay chg</v>
          </cell>
          <cell r="Y60" t="str">
            <v>26/07/22</v>
          </cell>
          <cell r="Z60" t="str">
            <v>30/08/22</v>
          </cell>
          <cell r="AA60" t="str">
            <v>02/09/22</v>
          </cell>
          <cell r="AB60" t="str">
            <v>02/09/22</v>
          </cell>
          <cell r="AC60" t="str">
            <v>02/09/22</v>
          </cell>
          <cell r="AD60" t="str">
            <v>02/09/22</v>
          </cell>
          <cell r="AE60" t="str">
            <v>02/09/22</v>
          </cell>
          <cell r="AF60" t="str">
            <v>02/09/22</v>
          </cell>
          <cell r="AG60" t="str">
            <v>02/09/22</v>
          </cell>
          <cell r="AH60" t="str">
            <v>02/09/22</v>
          </cell>
          <cell r="AI60" t="str">
            <v>02/09/22</v>
          </cell>
          <cell r="AJ60" t="str">
            <v>02/09/22</v>
          </cell>
          <cell r="AK60" t="str">
            <v>02/09/22</v>
          </cell>
          <cell r="AL60" t="str">
            <v>02/09/22</v>
          </cell>
          <cell r="AM60" t="str">
            <v>02/09/22</v>
          </cell>
          <cell r="AN60" t="str">
            <v>02/09/22</v>
          </cell>
          <cell r="AO60" t="str">
            <v>02/09/22</v>
          </cell>
        </row>
        <row r="66">
          <cell r="F66" t="str">
            <v>17/12/20</v>
          </cell>
          <cell r="G66" t="str">
            <v>03/02/21</v>
          </cell>
          <cell r="H66" t="str">
            <v>26/02/21</v>
          </cell>
          <cell r="I66" t="str">
            <v>27/03/21</v>
          </cell>
          <cell r="J66" t="str">
            <v>22/04/21</v>
          </cell>
          <cell r="K66" t="str">
            <v>27/05/21</v>
          </cell>
          <cell r="L66" t="str">
            <v>26/06/21</v>
          </cell>
          <cell r="M66" t="str">
            <v>26/07/21</v>
          </cell>
          <cell r="N66" t="str">
            <v>26/08/21</v>
          </cell>
          <cell r="O66" t="str">
            <v>27/09/21</v>
          </cell>
          <cell r="P66" t="str">
            <v>26/10/21</v>
          </cell>
          <cell r="Q66" t="str">
            <v>29/11/21</v>
          </cell>
          <cell r="R66" t="str">
            <v>29/12/21</v>
          </cell>
          <cell r="S66" t="str">
            <v>27/01/22</v>
          </cell>
          <cell r="T66" t="str">
            <v>28/02/22</v>
          </cell>
          <cell r="U66" t="str">
            <v>31/03/22</v>
          </cell>
          <cell r="V66" t="str">
            <v>05/05/22</v>
          </cell>
          <cell r="W66" t="str">
            <v>31/05/22</v>
          </cell>
          <cell r="X66" t="str">
            <v>06/07/22</v>
          </cell>
          <cell r="Y66" t="str">
            <v>03/08/22
-rm274
04/08/22
-rm146</v>
          </cell>
          <cell r="Z66" t="str">
            <v>14/09/22</v>
          </cell>
          <cell r="AA66" t="str">
            <v>12/10/22
-rm232
19/10/22
-rm150
07/11/22
-rm38</v>
          </cell>
          <cell r="AB66" t="str">
            <v>07/11/22
-rm194
08/11/22
-rm226</v>
          </cell>
          <cell r="AC66" t="str">
            <v>08/11/22
-rm24
01/12/22
-rm350
02/12/22
-rm46</v>
          </cell>
          <cell r="AD66" t="str">
            <v>02/12/22
-rm24
07/01/23
-rm132
17/01/23
-rm264</v>
          </cell>
          <cell r="AE66" t="str">
            <v>17/01/23
-rm136
09/02/23
-rm132
16/02/23
-rm152</v>
          </cell>
          <cell r="AF66" t="str">
            <v>28/03/23</v>
          </cell>
          <cell r="AG66" t="str">
            <v>28/03/23
-rm242
08/05/23
-rm178</v>
          </cell>
          <cell r="AH66" t="str">
            <v>08/05/23
-rm92
10/05/23
-rm170
23/06/23
-rm158</v>
          </cell>
          <cell r="AI66" t="str">
            <v>23/06/23
-rm274
05/08/23
-rm146</v>
          </cell>
          <cell r="AJ66" t="str">
            <v>05/08/23
-rm274
19/09/23
-rm146</v>
          </cell>
          <cell r="AK66" t="str">
            <v>19/09/23
-rm186
25/09/23
-rm180
25/10/23
-rm54</v>
          </cell>
          <cell r="AL66" t="str">
            <v>25/10/23
-rm398
24/11/23
-rm22</v>
          </cell>
          <cell r="AM66" t="str">
            <v>24/11/23
-rm100
01/12/23
-rm300
19/12/23
-rm20</v>
          </cell>
          <cell r="AN66" t="str">
            <v>19/12/23
-rm292
13/01/24
-rm105
24/01/24
-rm23</v>
          </cell>
          <cell r="AO66" t="str">
            <v>24/01/24
-rm397
23/02/24
-rm23</v>
          </cell>
        </row>
        <row r="80">
          <cell r="F80" t="str">
            <v>25/01/21</v>
          </cell>
          <cell r="G80" t="str">
            <v>18/03/21</v>
          </cell>
          <cell r="H80" t="str">
            <v>18/03/21</v>
          </cell>
          <cell r="I80" t="str">
            <v>22/04/21</v>
          </cell>
          <cell r="J80" t="str">
            <v>27/05/21</v>
          </cell>
          <cell r="K80" t="str">
            <v>15/07/21</v>
          </cell>
          <cell r="L80" t="str">
            <v>15/07/21</v>
          </cell>
          <cell r="M80" t="str">
            <v>19/08/21</v>
          </cell>
          <cell r="N80" t="str">
            <v>23/09/21</v>
          </cell>
          <cell r="O80" t="str">
            <v>25/10/21</v>
          </cell>
          <cell r="P80" t="str">
            <v>25/11/21</v>
          </cell>
          <cell r="Q80" t="str">
            <v>20/12/21</v>
          </cell>
          <cell r="R80" t="str">
            <v>25/01/22</v>
          </cell>
          <cell r="S80" t="str">
            <v>25/02/22</v>
          </cell>
          <cell r="T80" t="str">
            <v>31/03/22</v>
          </cell>
          <cell r="U80" t="str">
            <v>25/04/22</v>
          </cell>
          <cell r="V80" t="str">
            <v>03/06/22</v>
          </cell>
          <cell r="W80" t="str">
            <v>12/07/22
-late pay chg</v>
          </cell>
          <cell r="X80" t="str">
            <v>26/07/22</v>
          </cell>
          <cell r="Y80" t="str">
            <v>30/08/22</v>
          </cell>
          <cell r="Z80" t="str">
            <v>02/09/22</v>
          </cell>
          <cell r="AA80" t="str">
            <v>02/09/22</v>
          </cell>
          <cell r="AB80" t="str">
            <v>02/09/22</v>
          </cell>
          <cell r="AC80" t="str">
            <v>02/09/22</v>
          </cell>
          <cell r="AD80" t="str">
            <v>02/09/22</v>
          </cell>
          <cell r="AE80" t="str">
            <v>02/09/22</v>
          </cell>
          <cell r="AF80" t="str">
            <v>02/09/22</v>
          </cell>
          <cell r="AG80" t="str">
            <v>02/09/22</v>
          </cell>
          <cell r="AH80" t="str">
            <v>02/09/22</v>
          </cell>
          <cell r="AI80" t="str">
            <v>02/09/22</v>
          </cell>
          <cell r="AJ80" t="str">
            <v>02/09/22</v>
          </cell>
          <cell r="AK80" t="str">
            <v>02/09/22</v>
          </cell>
          <cell r="AL80" t="str">
            <v>02/09/22</v>
          </cell>
          <cell r="AM80" t="str">
            <v>02/09/22</v>
          </cell>
          <cell r="AN80" t="str">
            <v>02/09/22</v>
          </cell>
          <cell r="AO80" t="str">
            <v>02/09/22</v>
          </cell>
        </row>
        <row r="81">
          <cell r="F81" t="str">
            <v>29/01/21</v>
          </cell>
          <cell r="G81" t="str">
            <v>27/02/21</v>
          </cell>
          <cell r="H81" t="str">
            <v>29/03/21</v>
          </cell>
          <cell r="I81" t="str">
            <v>28/04/21</v>
          </cell>
          <cell r="J81" t="str">
            <v>30/05/21</v>
          </cell>
          <cell r="K81" t="str">
            <v>28/06/21</v>
          </cell>
          <cell r="L81" t="str">
            <v>29/07/21</v>
          </cell>
          <cell r="M81" t="str">
            <v>27/08/21</v>
          </cell>
          <cell r="N81" t="str">
            <v>29/09/21</v>
          </cell>
          <cell r="O81" t="str">
            <v>29/10/21</v>
          </cell>
          <cell r="P81" t="str">
            <v>30/11/21</v>
          </cell>
          <cell r="Q81" t="str">
            <v>29/11/21</v>
          </cell>
          <cell r="R81" t="str">
            <v>28/01/22</v>
          </cell>
          <cell r="S81" t="str">
            <v>28/02/22</v>
          </cell>
          <cell r="T81" t="str">
            <v>29/03/22</v>
          </cell>
          <cell r="U81" t="str">
            <v>29/04/22</v>
          </cell>
          <cell r="V81" t="str">
            <v>28/05/22</v>
          </cell>
          <cell r="W81" t="str">
            <v>12/08/22</v>
          </cell>
          <cell r="X81" t="str">
            <v>12/08/22</v>
          </cell>
          <cell r="Y81" t="str">
            <v>12/08/22</v>
          </cell>
          <cell r="Z81" t="str">
            <v>12/08/22</v>
          </cell>
          <cell r="AA81" t="str">
            <v>12/08/22</v>
          </cell>
          <cell r="AB81" t="str">
            <v>12/08/22</v>
          </cell>
          <cell r="AC81" t="str">
            <v>12/08/22</v>
          </cell>
          <cell r="AD81" t="str">
            <v>12/08/22</v>
          </cell>
          <cell r="AE81" t="str">
            <v>12/08/22</v>
          </cell>
          <cell r="AF81" t="str">
            <v>12/08/22</v>
          </cell>
          <cell r="AG81" t="str">
            <v>12/08/22</v>
          </cell>
          <cell r="AH81" t="str">
            <v>12/08/22</v>
          </cell>
          <cell r="AI81" t="str">
            <v>12/08/22</v>
          </cell>
          <cell r="AJ81" t="str">
            <v>12/08/22</v>
          </cell>
          <cell r="AK81" t="str">
            <v>12/08/22</v>
          </cell>
          <cell r="AL81" t="str">
            <v>12/08/22</v>
          </cell>
          <cell r="AM81" t="str">
            <v>12/08/22</v>
          </cell>
          <cell r="AN81" t="str">
            <v>12/08/22</v>
          </cell>
          <cell r="AO81" t="str">
            <v>12/08/22</v>
          </cell>
          <cell r="AP81" t="str">
            <v>12/08/22</v>
          </cell>
          <cell r="AQ81" t="str">
            <v>12/08/22</v>
          </cell>
          <cell r="AR81" t="str">
            <v>12/08/22</v>
          </cell>
          <cell r="AS81" t="str">
            <v>12/08/22</v>
          </cell>
          <cell r="AT81" t="str">
            <v>12/08/22</v>
          </cell>
          <cell r="AU81" t="str">
            <v>12/08/22</v>
          </cell>
          <cell r="AV81" t="str">
            <v>12/08/22</v>
          </cell>
          <cell r="AW81" t="str">
            <v>12/08/22</v>
          </cell>
          <cell r="AX81" t="str">
            <v>12/08/22</v>
          </cell>
          <cell r="AY81" t="str">
            <v>12/08/22</v>
          </cell>
          <cell r="AZ81" t="str">
            <v>DISC.</v>
          </cell>
          <cell r="BA81" t="str">
            <v>DISC.</v>
          </cell>
        </row>
        <row r="87">
          <cell r="F87" t="str">
            <v>27/03/21</v>
          </cell>
          <cell r="G87" t="str">
            <v>27/04/21</v>
          </cell>
          <cell r="H87" t="str">
            <v>27/05/21</v>
          </cell>
          <cell r="I87" t="str">
            <v>27/06/21</v>
          </cell>
          <cell r="J87" t="str">
            <v>28/07/21</v>
          </cell>
          <cell r="K87" t="str">
            <v>09/08/21</v>
          </cell>
          <cell r="L87" t="str">
            <v>09/08/21</v>
          </cell>
          <cell r="M87" t="str">
            <v>09/08/21</v>
          </cell>
          <cell r="N87" t="str">
            <v>09/08/21</v>
          </cell>
          <cell r="O87" t="str">
            <v>09/08/21</v>
          </cell>
          <cell r="P87" t="str">
            <v>09/08/21</v>
          </cell>
          <cell r="Q87" t="str">
            <v>09/08/21</v>
          </cell>
          <cell r="R87" t="str">
            <v>09/08/21</v>
          </cell>
          <cell r="S87" t="str">
            <v>09/08/21</v>
          </cell>
          <cell r="T87" t="str">
            <v>09/08/21</v>
          </cell>
          <cell r="U87" t="str">
            <v>09/08/21</v>
          </cell>
          <cell r="V87" t="str">
            <v>09/08/21</v>
          </cell>
          <cell r="W87" t="str">
            <v>09/08/21</v>
          </cell>
          <cell r="X87" t="str">
            <v>09/08/21</v>
          </cell>
          <cell r="Y87" t="str">
            <v>09/08/21</v>
          </cell>
          <cell r="Z87" t="str">
            <v>09/08/21</v>
          </cell>
          <cell r="AA87" t="str">
            <v>09/08/21</v>
          </cell>
          <cell r="AB87" t="str">
            <v>09/08/21</v>
          </cell>
          <cell r="AC87" t="str">
            <v>09/08/21</v>
          </cell>
          <cell r="AD87" t="str">
            <v>09/08/21</v>
          </cell>
          <cell r="AE87" t="str">
            <v>09/08/21</v>
          </cell>
          <cell r="AF87" t="str">
            <v>09/08/21</v>
          </cell>
          <cell r="AG87" t="str">
            <v>09/08/21</v>
          </cell>
          <cell r="AH87" t="str">
            <v>09/08/21</v>
          </cell>
          <cell r="AI87" t="str">
            <v>09/08/21</v>
          </cell>
          <cell r="AJ87" t="str">
            <v>09/08/21</v>
          </cell>
          <cell r="AK87" t="str">
            <v>09/08/21</v>
          </cell>
          <cell r="AL87" t="str">
            <v>09/08/21</v>
          </cell>
          <cell r="AM87" t="str">
            <v>09/08/21</v>
          </cell>
          <cell r="AN87" t="str">
            <v>09/08/21</v>
          </cell>
          <cell r="AO87" t="str">
            <v>09/08/21</v>
          </cell>
        </row>
        <row r="102">
          <cell r="F102" t="str">
            <v>11/05/21</v>
          </cell>
          <cell r="G102" t="str">
            <v>16/06/21</v>
          </cell>
          <cell r="H102" t="str">
            <v>08/07/21</v>
          </cell>
          <cell r="I102" t="str">
            <v>12/08/21</v>
          </cell>
          <cell r="J102" t="str">
            <v>14/09/21</v>
          </cell>
          <cell r="K102" t="str">
            <v>20/10/21</v>
          </cell>
          <cell r="L102" t="str">
            <v>24/11/21</v>
          </cell>
          <cell r="M102" t="str">
            <v>16/12/21</v>
          </cell>
          <cell r="N102" t="str">
            <v>24/01/22</v>
          </cell>
          <cell r="O102" t="str">
            <v>13/02/22</v>
          </cell>
          <cell r="P102" t="str">
            <v>13/02/22</v>
          </cell>
          <cell r="Q102" t="str">
            <v>13/02/22</v>
          </cell>
        </row>
      </sheetData>
      <sheetData sheetId="3">
        <row r="8">
          <cell r="F8" t="str">
            <v>30/05/21</v>
          </cell>
          <cell r="G8" t="str">
            <v>30/06/21</v>
          </cell>
          <cell r="H8" t="str">
            <v>02/08/21</v>
          </cell>
          <cell r="I8" t="str">
            <v>01/09/21</v>
          </cell>
          <cell r="J8" t="str">
            <v>01/10/21</v>
          </cell>
          <cell r="K8" t="str">
            <v>01/11/21</v>
          </cell>
          <cell r="L8" t="str">
            <v>01/12/21</v>
          </cell>
          <cell r="M8" t="str">
            <v>03/01/22</v>
          </cell>
          <cell r="N8" t="str">
            <v>28/01/22</v>
          </cell>
          <cell r="O8" t="str">
            <v>01/03/22</v>
          </cell>
          <cell r="P8" t="str">
            <v>01/04/22</v>
          </cell>
          <cell r="Q8" t="str">
            <v>30/04/22</v>
          </cell>
          <cell r="R8" t="str">
            <v>30/05/22</v>
          </cell>
          <cell r="S8" t="str">
            <v>01/07/22</v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</row>
        <row r="13">
          <cell r="F13" t="str">
            <v>14/06/21</v>
          </cell>
          <cell r="G13" t="str">
            <v>15/07/21</v>
          </cell>
          <cell r="H13" t="str">
            <v>19/08/21</v>
          </cell>
          <cell r="I13" t="str">
            <v>23/09/21</v>
          </cell>
          <cell r="J13" t="str">
            <v>25/10/21</v>
          </cell>
          <cell r="K13" t="str">
            <v>25/11/21</v>
          </cell>
          <cell r="L13" t="str">
            <v>20/12/21</v>
          </cell>
          <cell r="M13" t="str">
            <v>25/01/22</v>
          </cell>
          <cell r="N13" t="str">
            <v>25/02/22</v>
          </cell>
          <cell r="O13" t="str">
            <v>25/03/22</v>
          </cell>
          <cell r="P13" t="str">
            <v>25/04/22</v>
          </cell>
          <cell r="Q13" t="str">
            <v>23/05/22</v>
          </cell>
          <cell r="R13" t="str">
            <v>24/06/22</v>
          </cell>
          <cell r="S13" t="str">
            <v>25/07/22</v>
          </cell>
          <cell r="T13" t="str">
            <v>26/08/22</v>
          </cell>
          <cell r="U13" t="str">
            <v>23/09/22</v>
          </cell>
          <cell r="V13" t="str">
            <v>25/10/22</v>
          </cell>
          <cell r="W13" t="str">
            <v>25/11/22</v>
          </cell>
          <cell r="X13" t="str">
            <v>19/12/22</v>
          </cell>
          <cell r="Y13" t="str">
            <v>17/01/23</v>
          </cell>
          <cell r="Z13" t="str">
            <v>24/02/23</v>
          </cell>
          <cell r="AA13" t="str">
            <v>24/03/23</v>
          </cell>
          <cell r="AB13" t="str">
            <v>14/04/23</v>
          </cell>
          <cell r="AC13" t="str">
            <v>23/05/23</v>
          </cell>
          <cell r="AD13" t="str">
            <v>23/06/23</v>
          </cell>
          <cell r="AE13" t="str">
            <v>25/07/23</v>
          </cell>
          <cell r="AF13" t="str">
            <v>25/08/23</v>
          </cell>
          <cell r="AG13" t="str">
            <v>25/09/23</v>
          </cell>
          <cell r="AH13" t="str">
            <v>27/10/23</v>
          </cell>
          <cell r="AI13" t="str">
            <v>19/12/23</v>
          </cell>
          <cell r="AJ13" t="str">
            <v>19/12/23</v>
          </cell>
          <cell r="AK13" t="str">
            <v>24/01/24</v>
          </cell>
          <cell r="AL13" t="str">
            <v>23/02/24</v>
          </cell>
          <cell r="AM13" t="str">
            <v>25/03/24</v>
          </cell>
          <cell r="AN13" t="str">
            <v>25/04/24</v>
          </cell>
          <cell r="AO13" t="str">
            <v>23/05/24</v>
          </cell>
          <cell r="AP13" t="str">
            <v>13/06/24</v>
          </cell>
          <cell r="AQ13" t="str">
            <v>19/07/24</v>
          </cell>
          <cell r="AR13" t="str">
            <v>23/08/24</v>
          </cell>
          <cell r="AS13" t="str">
            <v>25/09/24</v>
          </cell>
          <cell r="AT13" t="str">
            <v>28/10/24</v>
          </cell>
          <cell r="AU13" t="str">
            <v>25/11/24</v>
          </cell>
          <cell r="AV13" t="str">
            <v>19/12/24</v>
          </cell>
          <cell r="AW13" t="str">
            <v>22/01/25</v>
          </cell>
          <cell r="AX13" t="str">
            <v>12/03/25</v>
          </cell>
          <cell r="AY13" t="str">
            <v>08/04/25</v>
          </cell>
          <cell r="AZ13" t="str">
            <v>08/04/25</v>
          </cell>
          <cell r="BA13" t="str">
            <v>08/04/25</v>
          </cell>
        </row>
        <row r="19">
          <cell r="F19" t="str">
            <v>13/06/21</v>
          </cell>
          <cell r="G19" t="str">
            <v>14/07/21</v>
          </cell>
          <cell r="H19" t="str">
            <v>23/09/21
-desmond</v>
          </cell>
          <cell r="I19" t="str">
            <v>23/09/21</v>
          </cell>
          <cell r="J19" t="str">
            <v>25/10/21</v>
          </cell>
          <cell r="K19" t="str">
            <v>25/11/21</v>
          </cell>
          <cell r="L19" t="str">
            <v>20/12/21</v>
          </cell>
          <cell r="M19" t="str">
            <v>25/01/22</v>
          </cell>
          <cell r="N19" t="str">
            <v>25/02/22</v>
          </cell>
          <cell r="O19" t="str">
            <v>25/03/22</v>
          </cell>
          <cell r="P19" t="str">
            <v>25/04/22</v>
          </cell>
          <cell r="Q19" t="str">
            <v>25/05/22</v>
          </cell>
          <cell r="R19" t="str">
            <v>24/06/22</v>
          </cell>
          <cell r="S19" t="str">
            <v>25/07/22</v>
          </cell>
          <cell r="T19" t="str">
            <v>26/08/22</v>
          </cell>
          <cell r="U19" t="str">
            <v>23/09/22</v>
          </cell>
          <cell r="V19" t="str">
            <v>18/10/22</v>
          </cell>
          <cell r="W19" t="str">
            <v>17/11/22</v>
          </cell>
          <cell r="X19" t="str">
            <v>19/12/22</v>
          </cell>
          <cell r="Y19" t="str">
            <v>17/01/23</v>
          </cell>
          <cell r="Z19" t="str">
            <v>24/02/23</v>
          </cell>
          <cell r="AA19" t="str">
            <v>27/03/23</v>
          </cell>
          <cell r="AB19" t="str">
            <v>17/04/23</v>
          </cell>
          <cell r="AC19" t="str">
            <v>19/05/23</v>
          </cell>
          <cell r="AD19" t="str">
            <v>23/06/23</v>
          </cell>
          <cell r="AE19" t="str">
            <v>25/07/23</v>
          </cell>
          <cell r="AF19" t="str">
            <v>25/08/23</v>
          </cell>
          <cell r="AG19" t="str">
            <v>25/09/23</v>
          </cell>
          <cell r="AH19" t="str">
            <v>25/10/23</v>
          </cell>
          <cell r="AI19" t="str">
            <v>24/11/23</v>
          </cell>
          <cell r="AJ19" t="str">
            <v>18/12/23</v>
          </cell>
          <cell r="AK19" t="str">
            <v>24/01/24</v>
          </cell>
          <cell r="AL19" t="str">
            <v>22/02/24</v>
          </cell>
          <cell r="AM19" t="str">
            <v>26/03/24</v>
          </cell>
          <cell r="AN19" t="str">
            <v>25/04/24</v>
          </cell>
          <cell r="AO19" t="str">
            <v>24/05/24</v>
          </cell>
          <cell r="AP19" t="str">
            <v>13/06/24</v>
          </cell>
          <cell r="AQ19" t="str">
            <v>19/07/24</v>
          </cell>
          <cell r="AR19" t="str">
            <v>23/08/24</v>
          </cell>
          <cell r="AS19" t="str">
            <v>25/09/24</v>
          </cell>
          <cell r="AT19" t="str">
            <v>24/10/24</v>
          </cell>
          <cell r="AU19" t="str">
            <v>25/11/24</v>
          </cell>
          <cell r="AV19" t="str">
            <v>19/12/24</v>
          </cell>
          <cell r="AW19" t="str">
            <v>22/01/25</v>
          </cell>
          <cell r="AX19" t="str">
            <v>25/02/25</v>
          </cell>
          <cell r="AY19" t="str">
            <v>24/03/25</v>
          </cell>
          <cell r="AZ19" t="str">
            <v>24/04/25</v>
          </cell>
          <cell r="BA19" t="str">
            <v>22/05/25</v>
          </cell>
        </row>
        <row r="22">
          <cell r="F22" t="str">
            <v>02/07/21</v>
          </cell>
          <cell r="G22" t="str">
            <v>02/08/21</v>
          </cell>
          <cell r="H22" t="str">
            <v>01/09/21</v>
          </cell>
          <cell r="I22" t="str">
            <v>04/10/21
-rm150
02/11/21
-rm100</v>
          </cell>
          <cell r="J22" t="str">
            <v>02/11/21
rm150
04/01/22
-rm100</v>
          </cell>
          <cell r="K22" t="str">
            <v>04/01/22
-rm150
01/03/22
-rm100</v>
          </cell>
          <cell r="L22" t="str">
            <v>01/03/22
-rm150
31/03/22
-rm100</v>
          </cell>
          <cell r="M22" t="str">
            <v>31/03/22
-rm100
27/04/22
-rm150</v>
          </cell>
          <cell r="N22" t="str">
            <v>27/04/22
-rm50
30/05/22
-rm200</v>
          </cell>
          <cell r="O22" t="str">
            <v>01/07/22
-rm200
29/07/22
-rm50</v>
          </cell>
          <cell r="P22" t="str">
            <v>29/07/22
-rm150
14/09/22
-rm100</v>
          </cell>
          <cell r="Q22" t="str">
            <v>21/09/22
-rm100
20/10/22
-rm150</v>
          </cell>
          <cell r="R22" t="str">
            <v>20/10/22
-rm50
25/11/22
-rm100
23/12/22
-rm100</v>
          </cell>
          <cell r="S22" t="str">
            <v>27/01/23
-rm200
20/02/23
-rm50</v>
          </cell>
          <cell r="T22" t="str">
            <v>20/02/23</v>
          </cell>
          <cell r="U22" t="str">
            <v>20/02/23
-rm50
20/03/23
-rm200</v>
          </cell>
          <cell r="V22" t="str">
            <v>20/03/23
-rm50
25/04/23
-rm100
29/05/23
-rm100</v>
          </cell>
          <cell r="W22" t="str">
            <v>29/05/23</v>
          </cell>
          <cell r="X22" t="str">
            <v>29/05/23
-rm50
07/07/23
-rm200</v>
          </cell>
          <cell r="Y22" t="str">
            <v>07/07/23
-rm50
18/08/23
-rm150
01/09/23
-rm50</v>
          </cell>
          <cell r="Z22" t="str">
            <v>01/09/23</v>
          </cell>
          <cell r="AA22" t="str">
            <v>01/09/23
-rm50
31/10/23
-rm200</v>
          </cell>
          <cell r="AB22" t="str">
            <v>31/10/23
-rm200
11/11/23
-rm50</v>
          </cell>
          <cell r="AC22" t="str">
            <v>11/11/23
-rm50
06/12/23
-rm200</v>
          </cell>
          <cell r="AD22" t="str">
            <v>06/12/23
-rm50
10/01/24
-rm200</v>
          </cell>
          <cell r="AE22" t="str">
            <v>10/01/24
-rm50
08/03/24
-rm200</v>
          </cell>
          <cell r="AF22" t="str">
            <v>08/03/24
-rm50
20/03/24
-rm200</v>
          </cell>
          <cell r="AG22" t="str">
            <v>20/03/24
-rm50
22/04/24
-rm200</v>
          </cell>
          <cell r="AH22" t="str">
            <v>22/04/24
-rm50
07/06/24
-rm200</v>
          </cell>
          <cell r="AI22" t="str">
            <v>07/06/24
-rm50
27/01/26
-rm150
03/02/26
-rm50</v>
          </cell>
          <cell r="AJ22" t="str">
            <v>03/02/26
-rm100</v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30">
          <cell r="F30" t="str">
            <v>30/08/21</v>
          </cell>
          <cell r="G30" t="str">
            <v>28/09/21</v>
          </cell>
          <cell r="H30" t="str">
            <v>28/10/21</v>
          </cell>
          <cell r="I30" t="str">
            <v>29/11/21</v>
          </cell>
          <cell r="J30" t="str">
            <v>22/12/21</v>
          </cell>
          <cell r="K30" t="str">
            <v>28/01/22</v>
          </cell>
          <cell r="L30" t="str">
            <v>28/02/22</v>
          </cell>
          <cell r="M30" t="str">
            <v>29/03/22</v>
          </cell>
          <cell r="N30" t="str">
            <v>28/04/22</v>
          </cell>
          <cell r="O30" t="str">
            <v>30/05/22</v>
          </cell>
          <cell r="P30" t="str">
            <v>28/06/22</v>
          </cell>
          <cell r="Q30" t="str">
            <v>12/07/22</v>
          </cell>
        </row>
        <row r="37">
          <cell r="F37" t="str">
            <v>01/09/21</v>
          </cell>
          <cell r="G37" t="str">
            <v>01/10/21</v>
          </cell>
          <cell r="H37" t="str">
            <v>01/11/21</v>
          </cell>
          <cell r="I37" t="str">
            <v>01/12/21</v>
          </cell>
          <cell r="J37" t="str">
            <v>03/01/22</v>
          </cell>
          <cell r="K37" t="str">
            <v>28/01/22</v>
          </cell>
          <cell r="L37" t="str">
            <v>01/03/22</v>
          </cell>
          <cell r="M37" t="str">
            <v>01/04/22</v>
          </cell>
          <cell r="N37" t="str">
            <v>30/04/22</v>
          </cell>
          <cell r="O37" t="str">
            <v>30/05/22</v>
          </cell>
          <cell r="P37" t="str">
            <v>01/07/22</v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</row>
        <row r="41">
          <cell r="F41" t="str">
            <v>07/10/21</v>
          </cell>
          <cell r="G41" t="str">
            <v>08/11/21</v>
          </cell>
          <cell r="H41" t="str">
            <v>06/01/22</v>
          </cell>
          <cell r="I41" t="str">
            <v>07/02/22</v>
          </cell>
          <cell r="J41" t="str">
            <v>07/03/22</v>
          </cell>
          <cell r="K41" t="str">
            <v>07/04/22</v>
          </cell>
          <cell r="L41" t="str">
            <v>25/04/22</v>
          </cell>
          <cell r="M41" t="str">
            <v>07/06/22
-late pay chg</v>
          </cell>
          <cell r="N41" t="str">
            <v>13/07/22</v>
          </cell>
          <cell r="O41" t="str">
            <v>09/08/22
-rm241
14/09/22
-rm109</v>
          </cell>
          <cell r="P41" t="str">
            <v>14/09/22
-rm186
10/10/22
-rm164</v>
          </cell>
          <cell r="Q41" t="str">
            <v>10/10/22
-rm31
17/10/22
-rm100
12/11/22
-rm219</v>
          </cell>
          <cell r="R41" t="str">
            <v>12/11/22
-rm76
16/12/22
-rm274</v>
          </cell>
          <cell r="S41" t="str">
            <v>16/12/22
-rm21
17/01/23
-rm295
11/02/23
-rm34</v>
          </cell>
          <cell r="T41" t="str">
            <v>11/02/23
-rm161
16/02/23
-rm100
11/03/23
-rm89</v>
          </cell>
          <cell r="U41" t="str">
            <v>11/03/23
-rm106
17/03/23
-rm100
10/04/23
-rm95
11/04/23
-rm49</v>
          </cell>
          <cell r="V41" t="str">
            <v>11/04/23
-rm151
16/05/23
-rm199</v>
          </cell>
          <cell r="W41" t="str">
            <v>16/05/23
-rm96
16/06/23
-rm254</v>
          </cell>
          <cell r="X41" t="str">
            <v>16/06/23
-rm41
28/08/23
-rm80
10/11/23
-rm95
07/01/26
-rm134</v>
          </cell>
          <cell r="Y41" t="str">
            <v>07/01/26
-rm16</v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</row>
        <row r="46">
          <cell r="F46" t="str">
            <v>25/10/21</v>
          </cell>
          <cell r="G46" t="str">
            <v>25/11/21</v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</row>
        <row r="54">
          <cell r="F54" t="str">
            <v>01/11/21</v>
          </cell>
          <cell r="G54" t="str">
            <v>02/12/21</v>
          </cell>
          <cell r="H54" t="str">
            <v>03/12/21</v>
          </cell>
          <cell r="I54" t="str">
            <v>03/12/21</v>
          </cell>
          <cell r="J54" t="str">
            <v>03/12/21</v>
          </cell>
          <cell r="K54" t="str">
            <v>03/12/21</v>
          </cell>
          <cell r="L54" t="str">
            <v>03/12/21</v>
          </cell>
          <cell r="M54" t="str">
            <v>03/12/21</v>
          </cell>
          <cell r="N54" t="str">
            <v>03/12/21</v>
          </cell>
          <cell r="O54" t="str">
            <v>03/12/21</v>
          </cell>
          <cell r="P54" t="str">
            <v>03/12/21</v>
          </cell>
          <cell r="Q54" t="str">
            <v>03/12/21</v>
          </cell>
        </row>
        <row r="57">
          <cell r="F57" t="str">
            <v>08/11/21</v>
          </cell>
          <cell r="G57" t="str">
            <v>07/12/21</v>
          </cell>
          <cell r="H57" t="str">
            <v>12/01/22
-rm190
05/03/22
-rm140</v>
          </cell>
          <cell r="I57" t="str">
            <v>05/03/22
-rm10
11/04/22
-rm100
05/04/23
-rm210
03/05/23
-rm10</v>
          </cell>
          <cell r="J57" t="str">
            <v>03/05/23</v>
          </cell>
          <cell r="K57" t="str">
            <v>03/05/23
-rm20
08/06/23
-rm310</v>
          </cell>
          <cell r="L57" t="str">
            <v>08/06/23
-rm40
07/07/23
-rm290</v>
          </cell>
          <cell r="M57" t="str">
            <v>07/07/23
-rm60
08/08/23
-rm270</v>
          </cell>
          <cell r="N57" t="str">
            <v>08/08/23
-rm60
07/09/23
-rm270</v>
          </cell>
          <cell r="O57" t="str">
            <v>07/09/23
-rm80
06/10/23
-rm250</v>
          </cell>
          <cell r="P57" t="str">
            <v>06/10/23
-rm100
01/11/23
-rm230</v>
          </cell>
          <cell r="Q57" t="str">
            <v>01/11/23
-rm120
02/12/23
-rm210</v>
          </cell>
          <cell r="R57" t="str">
            <v>02/12/23
-rm140
05/01/24
-rm190</v>
          </cell>
          <cell r="S57" t="str">
            <v>05/01/24
-rm160
06/04/24
-rm100
02/05/24
-rm70</v>
          </cell>
          <cell r="T57" t="str">
            <v>02/05/24
-rm280
06/06/24
-rm50</v>
          </cell>
          <cell r="U57" t="str">
            <v>06/06/24
-rm110
10/05/24
-rm100
10/07/24
-rm120</v>
          </cell>
          <cell r="V57" t="str">
            <v>10/07/24
-rm30
15/07/24
-rm35
24/07/24
-rm25
14/08/24
-rm100
17/08/24
-rm100
03/09/24
-rm40</v>
          </cell>
          <cell r="W57" t="str">
            <v>03/09/24
-rm40
04/09/24
-rm140
10/09/24
-rm70
17/09/24
-rm50
14/10/24
-rm30</v>
          </cell>
          <cell r="X57" t="str">
            <v>14/10/24
-rm20
17/10/24
-rm30
04/11/24
-rm150
05/11/24
-rm100
13/01/25
-rm30</v>
          </cell>
          <cell r="Y57" t="str">
            <v>13/01/25
-rm30
10/02/25
-rm300</v>
          </cell>
          <cell r="Z57" t="str">
            <v>10/02/25
-rm100
12/02/25
-rm70
21/02/25
-rm80
07/03/25
-rm80</v>
          </cell>
          <cell r="AA57" t="str">
            <v>07/03/25
-rm140
13/03/25
-rm90
09/04/25
-rm100</v>
          </cell>
          <cell r="AB57" t="str">
            <v>09/04/25
-rn50
28/04/25
-rm100
10/05/25
-rm150
11/06/25
-rm30</v>
          </cell>
          <cell r="AC57" t="str">
            <v>11/06/25
-rm50
10/07/25
-rm200
12/09/25
-rm80</v>
          </cell>
          <cell r="AD57" t="str">
            <v>12/09/25
-rm120
06/11/25
-rm200
08/01/26
-rm10</v>
          </cell>
          <cell r="AE57" t="str">
            <v>08/01/26
-rm140
23/02/26
-rm100
01/04/26
-rm90</v>
          </cell>
          <cell r="AF57" t="str">
            <v>01/04/26
-rm110</v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</row>
        <row r="68">
          <cell r="F68" t="str">
            <v>29/11/21</v>
          </cell>
          <cell r="G68" t="str">
            <v>28/12/21</v>
          </cell>
          <cell r="H68" t="str">
            <v>24/01/22</v>
          </cell>
          <cell r="I68" t="str">
            <v>07/02/22</v>
          </cell>
          <cell r="J68" t="str">
            <v>28/02/22</v>
          </cell>
          <cell r="K68" t="str">
            <v>28/03/22</v>
          </cell>
          <cell r="L68" t="str">
            <v>28/04/22</v>
          </cell>
          <cell r="M68" t="str">
            <v>28/05/22</v>
          </cell>
          <cell r="N68" t="str">
            <v>29/06/22</v>
          </cell>
          <cell r="O68" t="str">
            <v>28/07/22</v>
          </cell>
          <cell r="P68" t="str">
            <v>29/08/22</v>
          </cell>
          <cell r="Q68" t="str">
            <v>28/09/22</v>
          </cell>
          <cell r="R68" t="str">
            <v>28/10/22</v>
          </cell>
          <cell r="S68" t="str">
            <v>29/11/22</v>
          </cell>
          <cell r="T68" t="str">
            <v>28/12/22</v>
          </cell>
          <cell r="U68" t="str">
            <v>18/01/23</v>
          </cell>
          <cell r="V68" t="str">
            <v>03/03/23</v>
          </cell>
          <cell r="W68" t="str">
            <v>03/03/23</v>
          </cell>
          <cell r="X68" t="str">
            <v>03/03/23</v>
          </cell>
          <cell r="Y68" t="str">
            <v>03/03/23</v>
          </cell>
          <cell r="Z68" t="str">
            <v>03/03/23</v>
          </cell>
          <cell r="AA68" t="str">
            <v>03/03/23</v>
          </cell>
          <cell r="AB68" t="str">
            <v>03/03/23</v>
          </cell>
          <cell r="AC68" t="str">
            <v>03/03/23</v>
          </cell>
          <cell r="AD68" t="str">
            <v>03/03/23</v>
          </cell>
          <cell r="AE68" t="str">
            <v>03/03/23</v>
          </cell>
          <cell r="AF68" t="str">
            <v>03/03/23</v>
          </cell>
          <cell r="AG68" t="str">
            <v>03/03/23</v>
          </cell>
          <cell r="AH68" t="str">
            <v>03/03/23</v>
          </cell>
          <cell r="AI68" t="str">
            <v>03/03/23</v>
          </cell>
          <cell r="AJ68" t="str">
            <v>03/03/23</v>
          </cell>
          <cell r="AK68" t="str">
            <v>03/03/23</v>
          </cell>
          <cell r="AL68" t="str">
            <v>03/03/23</v>
          </cell>
          <cell r="AM68" t="str">
            <v>03/03/23</v>
          </cell>
          <cell r="AN68" t="str">
            <v>03/03/23</v>
          </cell>
          <cell r="AO68" t="str">
            <v>03/03/23</v>
          </cell>
        </row>
        <row r="69">
          <cell r="F69" t="str">
            <v>30/12/21</v>
          </cell>
          <cell r="G69" t="str">
            <v>12/02/22</v>
          </cell>
          <cell r="H69" t="str">
            <v>03/03/22</v>
          </cell>
          <cell r="I69" t="str">
            <v>01/04/22</v>
          </cell>
          <cell r="J69" t="str">
            <v>05/05/22</v>
          </cell>
          <cell r="K69" t="str">
            <v>03/06/22</v>
          </cell>
          <cell r="L69" t="str">
            <v>02/07/22</v>
          </cell>
          <cell r="M69" t="str">
            <v>01/08/22</v>
          </cell>
          <cell r="N69" t="str">
            <v>03/09/22</v>
          </cell>
          <cell r="O69" t="str">
            <v>04/10/22</v>
          </cell>
          <cell r="P69" t="str">
            <v>08/11/22</v>
          </cell>
          <cell r="Q69" t="str">
            <v>01/12/22</v>
          </cell>
          <cell r="R69" t="str">
            <v>03/01/23</v>
          </cell>
          <cell r="S69" t="str">
            <v>20/02/23</v>
          </cell>
          <cell r="T69" t="str">
            <v>17/03/23</v>
          </cell>
          <cell r="U69" t="str">
            <v>24/05/23
-rm100
24/08/23
-rm70</v>
          </cell>
          <cell r="V69" t="str">
            <v>24/08/23
-rm30</v>
          </cell>
          <cell r="W69" t="str">
            <v/>
          </cell>
        </row>
        <row r="73">
          <cell r="F73" t="str">
            <v>07/01/22</v>
          </cell>
          <cell r="G73" t="str">
            <v>08/02/22</v>
          </cell>
          <cell r="H73" t="str">
            <v>08/03/22</v>
          </cell>
          <cell r="I73" t="str">
            <v>07/04/22</v>
          </cell>
          <cell r="J73" t="str">
            <v>09/06/22
-rm10
16/10/25
-rm155</v>
          </cell>
          <cell r="K73" t="str">
            <v>16/10/25</v>
          </cell>
          <cell r="L73" t="str">
            <v>16/10/25</v>
          </cell>
          <cell r="M73" t="str">
            <v>16/10/25</v>
          </cell>
          <cell r="N73" t="str">
            <v>16/10/25</v>
          </cell>
          <cell r="O73" t="str">
            <v>16/10/25</v>
          </cell>
          <cell r="P73" t="str">
            <v>16/10/25</v>
          </cell>
          <cell r="Q73" t="str">
            <v>16/10/25</v>
          </cell>
        </row>
        <row r="78">
          <cell r="F78" t="str">
            <v>22/12/21</v>
          </cell>
          <cell r="G78" t="str">
            <v>28/01/22</v>
          </cell>
          <cell r="H78" t="str">
            <v>28/02/22</v>
          </cell>
          <cell r="I78" t="str">
            <v>29/03/22</v>
          </cell>
          <cell r="J78" t="str">
            <v>28/04/22</v>
          </cell>
          <cell r="K78" t="str">
            <v>30/05/22</v>
          </cell>
        </row>
        <row r="86">
          <cell r="F86" t="str">
            <v>24/01/22</v>
          </cell>
          <cell r="G86" t="str">
            <v>07/02/22</v>
          </cell>
          <cell r="H86" t="str">
            <v>28/02/22</v>
          </cell>
          <cell r="I86" t="str">
            <v>28/03/22</v>
          </cell>
          <cell r="J86" t="str">
            <v>28/04/22</v>
          </cell>
          <cell r="K86" t="str">
            <v>28/05/22</v>
          </cell>
          <cell r="L86" t="str">
            <v>29/06/22</v>
          </cell>
          <cell r="M86" t="str">
            <v>28/07/22</v>
          </cell>
          <cell r="N86" t="str">
            <v>29/08/22</v>
          </cell>
          <cell r="O86" t="str">
            <v>28/09/22</v>
          </cell>
          <cell r="P86" t="str">
            <v>28/10/22</v>
          </cell>
          <cell r="Q86" t="str">
            <v>29/11/22</v>
          </cell>
          <cell r="R86" t="str">
            <v>28/12/22</v>
          </cell>
          <cell r="S86" t="str">
            <v>18/01/23</v>
          </cell>
          <cell r="T86" t="str">
            <v>03/03/23</v>
          </cell>
          <cell r="U86" t="str">
            <v>03/03/23</v>
          </cell>
          <cell r="V86" t="str">
            <v>03/03/23</v>
          </cell>
          <cell r="W86" t="str">
            <v>03/03/23</v>
          </cell>
          <cell r="X86" t="str">
            <v>03/03/23</v>
          </cell>
          <cell r="Y86" t="str">
            <v>03/03/23</v>
          </cell>
          <cell r="Z86" t="str">
            <v>03/03/23</v>
          </cell>
          <cell r="AA86" t="str">
            <v>03/03/23</v>
          </cell>
          <cell r="AB86" t="str">
            <v>03/03/23</v>
          </cell>
          <cell r="AC86" t="str">
            <v>03/03/23</v>
          </cell>
          <cell r="AD86" t="str">
            <v>03/03/23</v>
          </cell>
          <cell r="AE86" t="str">
            <v>03/03/23</v>
          </cell>
          <cell r="AF86" t="str">
            <v>03/03/23</v>
          </cell>
          <cell r="AG86" t="str">
            <v>03/03/23</v>
          </cell>
          <cell r="AH86" t="str">
            <v>03/03/23</v>
          </cell>
          <cell r="AI86" t="str">
            <v>03/03/23</v>
          </cell>
          <cell r="AJ86" t="str">
            <v>03/03/23</v>
          </cell>
          <cell r="AK86" t="str">
            <v>03/03/23</v>
          </cell>
          <cell r="AL86" t="str">
            <v>03/03/23</v>
          </cell>
          <cell r="AM86" t="str">
            <v>03/03/23</v>
          </cell>
          <cell r="AN86" t="str">
            <v>03/03/23</v>
          </cell>
          <cell r="AO86" t="str">
            <v>03/03/23</v>
          </cell>
        </row>
        <row r="97">
          <cell r="F97" t="str">
            <v>22/03/22</v>
          </cell>
          <cell r="G97" t="str">
            <v>05/05/22</v>
          </cell>
          <cell r="H97" t="str">
            <v>28/05/22</v>
          </cell>
          <cell r="I97" t="str">
            <v>06/07/22</v>
          </cell>
          <cell r="J97" t="str">
            <v>04/08/22</v>
          </cell>
          <cell r="K97" t="str">
            <v>14/09/22</v>
          </cell>
          <cell r="L97" t="str">
            <v>10/10/22</v>
          </cell>
          <cell r="M97" t="str">
            <v>04/11/22</v>
          </cell>
          <cell r="N97" t="str">
            <v>17/12/22</v>
          </cell>
          <cell r="O97" t="str">
            <v/>
          </cell>
          <cell r="P97" t="str">
            <v/>
          </cell>
          <cell r="Q97" t="str">
            <v/>
          </cell>
        </row>
        <row r="104">
          <cell r="F104" t="str">
            <v>25/02/22</v>
          </cell>
          <cell r="G104" t="str">
            <v>25/03/22</v>
          </cell>
          <cell r="H104" t="str">
            <v>25/04/22</v>
          </cell>
          <cell r="I104" t="str">
            <v>25/05/22</v>
          </cell>
          <cell r="J104" t="str">
            <v>24/06/22</v>
          </cell>
          <cell r="K104" t="str">
            <v>25/07/22</v>
          </cell>
          <cell r="L104" t="str">
            <v>26/08/22</v>
          </cell>
          <cell r="M104" t="str">
            <v>23/09/22</v>
          </cell>
          <cell r="N104" t="str">
            <v>18/10/22</v>
          </cell>
          <cell r="O104" t="str">
            <v>17/11/22</v>
          </cell>
          <cell r="P104" t="str">
            <v>19/12/22</v>
          </cell>
          <cell r="Q104" t="str">
            <v>17/01/23</v>
          </cell>
        </row>
        <row r="109">
          <cell r="F109" t="str">
            <v>30/03/22</v>
          </cell>
          <cell r="G109" t="str">
            <v>30/04/22</v>
          </cell>
          <cell r="H109" t="str">
            <v>31/05/22</v>
          </cell>
          <cell r="I109" t="str">
            <v>01/07/22</v>
          </cell>
          <cell r="J109" t="str">
            <v>01/08/22</v>
          </cell>
          <cell r="K109" t="str">
            <v>01/09/22</v>
          </cell>
          <cell r="L109" t="str">
            <v>01/10/22</v>
          </cell>
          <cell r="M109" t="str">
            <v>31/10/22</v>
          </cell>
          <cell r="N109" t="str">
            <v>01/12/22</v>
          </cell>
          <cell r="O109" t="str">
            <v>03/01/23</v>
          </cell>
          <cell r="P109" t="str">
            <v>01/02/23</v>
          </cell>
          <cell r="Q109" t="str">
            <v>16/03/23</v>
          </cell>
          <cell r="R109" t="str">
            <v>18/04/23</v>
          </cell>
          <cell r="S109" t="str">
            <v>16/05/23</v>
          </cell>
          <cell r="T109" t="str">
            <v>15/06/23</v>
          </cell>
          <cell r="U109" t="str">
            <v>17/07/23</v>
          </cell>
          <cell r="V109" t="str">
            <v>16/08/23</v>
          </cell>
          <cell r="W109" t="str">
            <v>18/09/23</v>
          </cell>
          <cell r="X109" t="str">
            <v>17/10/23</v>
          </cell>
          <cell r="Y109" t="str">
            <v>21/11/23</v>
          </cell>
          <cell r="Z109" t="str">
            <v>20/12/23</v>
          </cell>
          <cell r="AA109" t="str">
            <v>20/01/24</v>
          </cell>
          <cell r="AB109" t="str">
            <v>20/02/24</v>
          </cell>
          <cell r="AC109" t="str">
            <v>07/04/24</v>
          </cell>
          <cell r="AD109" t="str">
            <v>11/05/24</v>
          </cell>
          <cell r="AE109" t="str">
            <v>18/06/24</v>
          </cell>
          <cell r="AF109" t="str">
            <v>26/07/24</v>
          </cell>
          <cell r="AG109" t="str">
            <v>12/09/24
-rm380
09/10/24
-rm630</v>
          </cell>
          <cell r="AH109" t="str">
            <v>10/12/24
-rm500
08/01/25
-rm510</v>
          </cell>
          <cell r="AI109" t="str">
            <v>08/01/25
-rm990
05/02/25
-rm20</v>
          </cell>
          <cell r="AJ109" t="str">
            <v>05/02/25</v>
          </cell>
          <cell r="AK109" t="str">
            <v>05/02/25
-rm470
12/03/25
-rm540</v>
          </cell>
          <cell r="AL109" t="str">
            <v>12/03/25
-rm960
12/04/25
-rm50</v>
          </cell>
          <cell r="AM109" t="str">
            <v>12/04/25</v>
          </cell>
          <cell r="AN109" t="str">
            <v>12/04/25
-rm440
15/05/25
-rm570</v>
          </cell>
          <cell r="AO109" t="str">
            <v>15/05/25</v>
          </cell>
        </row>
        <row r="116">
          <cell r="F116" t="str">
            <v>24/03/22</v>
          </cell>
          <cell r="G116" t="str">
            <v>24/03/22</v>
          </cell>
          <cell r="H116" t="str">
            <v>24/03/22</v>
          </cell>
          <cell r="I116" t="str">
            <v>24/03/22</v>
          </cell>
          <cell r="J116" t="str">
            <v>24/03/22</v>
          </cell>
          <cell r="K116" t="str">
            <v>24/03/22</v>
          </cell>
          <cell r="L116" t="str">
            <v>24/03/22</v>
          </cell>
          <cell r="M116" t="str">
            <v>24/03/22</v>
          </cell>
          <cell r="N116" t="str">
            <v>24/03/22</v>
          </cell>
          <cell r="O116" t="str">
            <v>24/03/22</v>
          </cell>
          <cell r="P116" t="str">
            <v>24/03/22</v>
          </cell>
          <cell r="Q116" t="str">
            <v>24/03/22</v>
          </cell>
          <cell r="R116" t="str">
            <v>24/03/22</v>
          </cell>
          <cell r="S116" t="str">
            <v>24/03/22</v>
          </cell>
          <cell r="T116" t="str">
            <v>24/03/22</v>
          </cell>
          <cell r="U116" t="str">
            <v>24/03/22</v>
          </cell>
          <cell r="V116" t="str">
            <v>24/03/22</v>
          </cell>
          <cell r="W116" t="str">
            <v>24/03/22</v>
          </cell>
          <cell r="X116" t="str">
            <v>24/03/22</v>
          </cell>
          <cell r="Y116" t="str">
            <v>24/03/22</v>
          </cell>
          <cell r="Z116" t="str">
            <v>24/03/22</v>
          </cell>
          <cell r="AA116" t="str">
            <v>24/03/22</v>
          </cell>
          <cell r="AB116" t="str">
            <v>24/03/22</v>
          </cell>
          <cell r="AC116" t="str">
            <v>24/03/22</v>
          </cell>
        </row>
        <row r="119">
          <cell r="F119" t="str">
            <v>08/04/22</v>
          </cell>
          <cell r="G119" t="str">
            <v>07/05/22</v>
          </cell>
          <cell r="H119" t="str">
            <v>27/05/22</v>
          </cell>
          <cell r="I119" t="str">
            <v>08/07/22</v>
          </cell>
          <cell r="J119" t="str">
            <v>05/08/22</v>
          </cell>
          <cell r="K119" t="str">
            <v>14/09/22</v>
          </cell>
          <cell r="L119" t="str">
            <v>19/12/22</v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</row>
        <row r="129">
          <cell r="F129" t="str">
            <v>01/04/22</v>
          </cell>
          <cell r="G129" t="str">
            <v>30/04/22</v>
          </cell>
          <cell r="H129" t="str">
            <v>30/05/22</v>
          </cell>
          <cell r="I129" t="str">
            <v>01/07/22</v>
          </cell>
          <cell r="J129" t="str">
            <v>01/08/22</v>
          </cell>
          <cell r="K129" t="str">
            <v>01/09/22</v>
          </cell>
          <cell r="L129" t="str">
            <v>01/10/22</v>
          </cell>
          <cell r="M129" t="str">
            <v>01/11/22</v>
          </cell>
          <cell r="N129" t="str">
            <v>01/12/22</v>
          </cell>
          <cell r="O129" t="str">
            <v>03/01/23</v>
          </cell>
          <cell r="P129" t="str">
            <v>01/02/23</v>
          </cell>
          <cell r="Q129" t="str">
            <v>03/03/23</v>
          </cell>
          <cell r="R129" t="str">
            <v>01/04/23</v>
          </cell>
          <cell r="S129" t="str">
            <v>02/05/23</v>
          </cell>
          <cell r="T129" t="str">
            <v>23/05/23</v>
          </cell>
          <cell r="U129" t="str">
            <v>23/05/23</v>
          </cell>
          <cell r="V129" t="str">
            <v>23/05/23</v>
          </cell>
          <cell r="W129" t="str">
            <v>23/05/23</v>
          </cell>
          <cell r="X129" t="str">
            <v>23/05/23</v>
          </cell>
          <cell r="Y129" t="str">
            <v>23/05/23</v>
          </cell>
          <cell r="Z129" t="str">
            <v>23/05/23</v>
          </cell>
          <cell r="AA129" t="str">
            <v>23/05/23</v>
          </cell>
          <cell r="AB129" t="str">
            <v>23/05/23</v>
          </cell>
          <cell r="AC129" t="str">
            <v>23/05/23</v>
          </cell>
        </row>
        <row r="131">
          <cell r="F131" t="str">
            <v>29/04/22</v>
          </cell>
          <cell r="G131" t="str">
            <v>25/05/22</v>
          </cell>
          <cell r="H131" t="str">
            <v>28/06/22</v>
          </cell>
          <cell r="I131" t="str">
            <v>26/07/22</v>
          </cell>
          <cell r="J131" t="str">
            <v>26/08/22</v>
          </cell>
          <cell r="K131" t="str">
            <v>26/09/22</v>
          </cell>
          <cell r="L131" t="str">
            <v>28/10/22</v>
          </cell>
          <cell r="M131" t="str">
            <v>29/11/22</v>
          </cell>
          <cell r="N131" t="str">
            <v>23/12/22</v>
          </cell>
          <cell r="O131" t="str">
            <v>04/02/23</v>
          </cell>
          <cell r="P131" t="str">
            <v>11/05/23</v>
          </cell>
          <cell r="Q131" t="str">
            <v>11/05/23</v>
          </cell>
          <cell r="R131" t="str">
            <v>27/10/23
-rm100
01/12/23
-rm90</v>
          </cell>
          <cell r="S131" t="str">
            <v>01/12/23
-rm10
24/10/25
-rm180</v>
          </cell>
          <cell r="T131" t="str">
            <v>24/10/25
-rm20
25/11/25
-rm170</v>
          </cell>
          <cell r="U131" t="str">
            <v>25/11/25
-rm30
18/12/25
-rm160</v>
          </cell>
          <cell r="V131" t="str">
            <v>18/12/25
-rm40
26/01/26
-rm100
16/03/26
-rm50</v>
          </cell>
          <cell r="W131" t="str">
            <v>16/03/26
-rm150</v>
          </cell>
          <cell r="X131" t="str">
            <v/>
          </cell>
          <cell r="Y131" t="str">
            <v/>
          </cell>
          <cell r="Z131" t="str">
            <v/>
          </cell>
          <cell r="AA131" t="str">
            <v/>
          </cell>
          <cell r="AB131" t="str">
            <v/>
          </cell>
          <cell r="AC131" t="str">
            <v/>
          </cell>
        </row>
        <row r="133">
          <cell r="F133" t="str">
            <v>09/06/22</v>
          </cell>
          <cell r="G133" t="str">
            <v>16/10/25</v>
          </cell>
          <cell r="H133" t="str">
            <v>16/10/25</v>
          </cell>
          <cell r="I133" t="str">
            <v>16/10/25</v>
          </cell>
          <cell r="J133" t="str">
            <v>16/10/25</v>
          </cell>
          <cell r="K133" t="str">
            <v>16/10/25</v>
          </cell>
          <cell r="L133" t="str">
            <v>16/10/25</v>
          </cell>
          <cell r="M133" t="str">
            <v>16/10/25</v>
          </cell>
          <cell r="N133" t="str">
            <v>16/10/25</v>
          </cell>
          <cell r="O133" t="str">
            <v>16/10/25</v>
          </cell>
          <cell r="P133" t="str">
            <v>16/10/25</v>
          </cell>
          <cell r="Q133" t="str">
            <v>16/10/25</v>
          </cell>
        </row>
        <row r="141">
          <cell r="F141" t="str">
            <v>26/04/22</v>
          </cell>
          <cell r="G141" t="str">
            <v>26/04/22</v>
          </cell>
          <cell r="H141" t="str">
            <v>28/05/22</v>
          </cell>
          <cell r="I141" t="str">
            <v>02/07/22</v>
          </cell>
          <cell r="J141" t="str">
            <v>01/08/22</v>
          </cell>
          <cell r="K141" t="str">
            <v>03/09/22</v>
          </cell>
          <cell r="L141" t="str">
            <v>04/10/22</v>
          </cell>
          <cell r="M141" t="str">
            <v>02/11/22</v>
          </cell>
          <cell r="N141" t="str">
            <v>01/12/22</v>
          </cell>
          <cell r="O141" t="str">
            <v>30/12/22</v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  <cell r="AA141" t="str">
            <v/>
          </cell>
          <cell r="AB141" t="str">
            <v/>
          </cell>
          <cell r="AC141" t="str">
            <v/>
          </cell>
        </row>
        <row r="143">
          <cell r="F143" t="str">
            <v>06/05/22</v>
          </cell>
          <cell r="G143" t="str">
            <v>06/05/22
-rm30
15/07/22
-rm90</v>
          </cell>
          <cell r="H143" t="str">
            <v>15/07/22
-rm10
14/09/22
-rm50
01/11/22
-rm60</v>
          </cell>
          <cell r="I143" t="str">
            <v>01/11/22</v>
          </cell>
          <cell r="J143" t="str">
            <v>01/11/22
-rm20
01/12/22
-rm100</v>
          </cell>
          <cell r="K143" t="str">
            <v>01/12/22
-rm100
20/12/22
-rm20</v>
          </cell>
          <cell r="L143" t="str">
            <v>20/12/22</v>
          </cell>
          <cell r="M143" t="str">
            <v>20/12/22
-rm60
07/02/23
-rm60</v>
          </cell>
          <cell r="N143" t="str">
            <v>07/02/23</v>
          </cell>
          <cell r="O143" t="str">
            <v>07/02/23
-rm20
04/03/23
-rm100</v>
          </cell>
          <cell r="P143" t="str">
            <v>04/03/23
-rm100
05/04/23
-rm20</v>
          </cell>
          <cell r="Q143" t="str">
            <v>05/04/23</v>
          </cell>
        </row>
      </sheetData>
      <sheetData sheetId="4">
        <row r="17">
          <cell r="F17" t="str">
            <v>01/07/22</v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32">
          <cell r="F32" t="str">
            <v>28/07/22</v>
          </cell>
          <cell r="G32" t="str">
            <v>29/08/22</v>
          </cell>
          <cell r="H32" t="str">
            <v>28/09/22</v>
          </cell>
          <cell r="I32" t="str">
            <v>28/10/22</v>
          </cell>
          <cell r="J32" t="str">
            <v>15/11/22</v>
          </cell>
          <cell r="K32" t="str">
            <v>15/11/22</v>
          </cell>
        </row>
        <row r="42">
          <cell r="F42" t="str">
            <v>01/09/22</v>
          </cell>
          <cell r="G42" t="str">
            <v>01/10/22</v>
          </cell>
          <cell r="H42" t="str">
            <v>01/11/22</v>
          </cell>
          <cell r="I42" t="str">
            <v>01/12/22</v>
          </cell>
          <cell r="J42" t="str">
            <v>03/01/23</v>
          </cell>
          <cell r="K42" t="str">
            <v>01/02/23</v>
          </cell>
          <cell r="L42" t="str">
            <v>03/03/23</v>
          </cell>
          <cell r="M42" t="str">
            <v>01/04/23</v>
          </cell>
          <cell r="N42" t="str">
            <v>02/05/23</v>
          </cell>
          <cell r="O42" t="str">
            <v>23/05/23</v>
          </cell>
          <cell r="P42" t="str">
            <v>23/05/23</v>
          </cell>
          <cell r="Q42" t="str">
            <v>23/05/23</v>
          </cell>
          <cell r="R42" t="str">
            <v>23/05/23</v>
          </cell>
          <cell r="S42" t="str">
            <v>23/05/23</v>
          </cell>
          <cell r="T42" t="str">
            <v>23/05/23</v>
          </cell>
          <cell r="U42" t="str">
            <v>23/05/23</v>
          </cell>
          <cell r="V42" t="str">
            <v>23/05/23</v>
          </cell>
          <cell r="W42" t="str">
            <v>23/05/23</v>
          </cell>
          <cell r="X42" t="str">
            <v>23/05/23</v>
          </cell>
          <cell r="Y42" t="str">
            <v>23/05/23</v>
          </cell>
          <cell r="Z42" t="str">
            <v>23/05/23</v>
          </cell>
          <cell r="AA42" t="str">
            <v>23/05/23</v>
          </cell>
          <cell r="AB42" t="str">
            <v>23/05/23</v>
          </cell>
          <cell r="AC42" t="str">
            <v>23/05/23</v>
          </cell>
        </row>
        <row r="52">
          <cell r="F52" t="str">
            <v>04/10/22</v>
          </cell>
          <cell r="G52" t="str">
            <v>02/11/22</v>
          </cell>
          <cell r="H52" t="str">
            <v>03/12/22</v>
          </cell>
          <cell r="I52" t="str">
            <v>03/01/23</v>
          </cell>
          <cell r="J52" t="str">
            <v>02/02/23</v>
          </cell>
          <cell r="K52" t="str">
            <v>03/03/23</v>
          </cell>
          <cell r="L52" t="str">
            <v>05/04/23</v>
          </cell>
          <cell r="M52" t="str">
            <v>06/05/23
-rm730
08/05/23
-rm40</v>
          </cell>
          <cell r="N52" t="str">
            <v>06/06/23</v>
          </cell>
          <cell r="O52" t="str">
            <v>06/07/23</v>
          </cell>
          <cell r="P52" t="str">
            <v>04/08/23</v>
          </cell>
          <cell r="Q52" t="str">
            <v>07/09/23</v>
          </cell>
          <cell r="R52" t="str">
            <v>04/10/23</v>
          </cell>
          <cell r="S52" t="str">
            <v>01/11/23</v>
          </cell>
          <cell r="T52" t="str">
            <v>01/12/23</v>
          </cell>
          <cell r="U52" t="str">
            <v>05/01/24</v>
          </cell>
          <cell r="V52" t="str">
            <v>03/02/24</v>
          </cell>
          <cell r="W52" t="str">
            <v>04/03/24</v>
          </cell>
          <cell r="X52" t="str">
            <v>03/04/24
-rm750
07/05/24
-rm20</v>
          </cell>
          <cell r="Y52" t="str">
            <v>07/05/24</v>
          </cell>
          <cell r="Z52" t="str">
            <v>05/06/24</v>
          </cell>
          <cell r="AA52" t="str">
            <v>02/07/24</v>
          </cell>
          <cell r="AB52" t="str">
            <v>02/08/24</v>
          </cell>
          <cell r="AC52" t="str">
            <v>03/09/24
-rm760
07/10/24
-rm10</v>
          </cell>
          <cell r="AD52" t="str">
            <v>07/10/24
-rm760
13/11/24
-rm10</v>
          </cell>
          <cell r="AE52" t="str">
            <v>13/11/24
-rm190
18/11/24
-rm200
25/11/24
-rm70
02/12/24
-rm310</v>
          </cell>
          <cell r="AF52" t="str">
            <v>02/12/24
-rm460
02/01/25
-rm310</v>
          </cell>
          <cell r="AG52" t="str">
            <v>02/01/25
-rm460
04/02/25
-rm310</v>
          </cell>
          <cell r="AH52" t="str">
            <v>04/02/25
-rm460
04/03/25
-rm310</v>
          </cell>
          <cell r="AI52" t="str">
            <v>04/03/25
-rm460
04/04/25
-rm310</v>
          </cell>
          <cell r="AJ52" t="str">
            <v>04/04/25
-rm460
05/05/25
-rm310</v>
          </cell>
          <cell r="AK52" t="str">
            <v>05/05/25
-rm460
06/06/25
-rm310</v>
          </cell>
          <cell r="AL52" t="str">
            <v>06/06/25
-rm460
01/07/25
-rm310</v>
          </cell>
          <cell r="AM52" t="str">
            <v>01/07/25
-rm460
04/08/25
-rm310</v>
          </cell>
          <cell r="AN52" t="str">
            <v>04/08/25
-rm460
03/09/25
-rm310</v>
          </cell>
          <cell r="AO52" t="str">
            <v>03/09/25
-rm460
03/10/25
-rm310</v>
          </cell>
          <cell r="AP52" t="str">
            <v>03/10/25
-rm460
03/11/25
-rm310</v>
          </cell>
          <cell r="AQ52" t="str">
            <v>03/11/25
-rm460
05/12/25
-rm310</v>
          </cell>
          <cell r="AR52" t="str">
            <v>05/12/25
-rm40
09/12/25
-rm200
10/12/25
-rm220
06/01/26
-rm310</v>
          </cell>
          <cell r="AS52" t="str">
            <v>06/01/26
-rm460
05/02/26
-rm300
12/02/26
-rm10</v>
          </cell>
          <cell r="AT52" t="str">
            <v>12/02/26
-rm460
05/03/26
-rm300
11/03/26
-rm10</v>
          </cell>
          <cell r="AU52" t="str">
            <v>11/03/26
-rm140</v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</row>
        <row r="56">
          <cell r="F56" t="str">
            <v>29/09/22</v>
          </cell>
          <cell r="G56" t="str">
            <v>29/10/22</v>
          </cell>
          <cell r="H56" t="str">
            <v>30/11/22</v>
          </cell>
          <cell r="I56" t="str">
            <v>30/12/22</v>
          </cell>
          <cell r="J56" t="str">
            <v>31/01/23</v>
          </cell>
          <cell r="K56" t="str">
            <v>03/03/23</v>
          </cell>
          <cell r="L56" t="str">
            <v>29/03/23</v>
          </cell>
          <cell r="M56" t="str">
            <v>29/04/23</v>
          </cell>
          <cell r="N56" t="str">
            <v>25/05/23</v>
          </cell>
          <cell r="O56" t="str">
            <v>25/05/23</v>
          </cell>
          <cell r="P56" t="str">
            <v>25/05/23</v>
          </cell>
          <cell r="Q56" t="str">
            <v>25/05/23</v>
          </cell>
        </row>
        <row r="58">
          <cell r="F58" t="str">
            <v>25/10/22</v>
          </cell>
          <cell r="G58" t="str">
            <v>17/11/22</v>
          </cell>
          <cell r="H58" t="str">
            <v>19/12/22
-rm100
17/01/23
-rm160</v>
          </cell>
          <cell r="I58" t="str">
            <v>17/01/23</v>
          </cell>
          <cell r="J58" t="str">
            <v>24/02/23</v>
          </cell>
          <cell r="K58" t="str">
            <v>27/03/23</v>
          </cell>
          <cell r="L58" t="str">
            <v>17/04/23</v>
          </cell>
          <cell r="M58" t="str">
            <v>28/04/23</v>
          </cell>
          <cell r="N58" t="str">
            <v>28/04/23</v>
          </cell>
          <cell r="O58" t="str">
            <v>28/04/23</v>
          </cell>
          <cell r="P58" t="str">
            <v>28/04/23</v>
          </cell>
          <cell r="Q58" t="str">
            <v>28/04/23</v>
          </cell>
        </row>
        <row r="61">
          <cell r="F61" t="str">
            <v>31/10/22</v>
          </cell>
          <cell r="G61" t="str">
            <v>30/11/22</v>
          </cell>
          <cell r="H61" t="str">
            <v>03/01/23</v>
          </cell>
          <cell r="I61" t="str">
            <v>01/02/23</v>
          </cell>
          <cell r="J61" t="str">
            <v>03/03/23</v>
          </cell>
          <cell r="K61" t="str">
            <v>31/03/23</v>
          </cell>
          <cell r="L61" t="str">
            <v>02/05/23</v>
          </cell>
          <cell r="M61" t="str">
            <v>31/05/23</v>
          </cell>
          <cell r="N61" t="str">
            <v>30/06/23</v>
          </cell>
          <cell r="O61" t="str">
            <v>01/08/23</v>
          </cell>
          <cell r="P61" t="str">
            <v>01/09/23</v>
          </cell>
          <cell r="Q61" t="str">
            <v>02/10/23</v>
          </cell>
          <cell r="R61" t="str">
            <v>31/10/23</v>
          </cell>
          <cell r="S61" t="str">
            <v>30/11/23</v>
          </cell>
          <cell r="T61" t="str">
            <v>31/12/23
-rm900
31/01/24
-rm7</v>
          </cell>
          <cell r="U61" t="str">
            <v>31/01/24</v>
          </cell>
          <cell r="V61" t="str">
            <v>29/02/24</v>
          </cell>
          <cell r="W61" t="str">
            <v>31/03/24</v>
          </cell>
          <cell r="X61" t="str">
            <v>30/04/24</v>
          </cell>
          <cell r="Y61" t="str">
            <v>31/05/24</v>
          </cell>
          <cell r="Z61" t="str">
            <v>30/06/24</v>
          </cell>
          <cell r="AA61" t="str">
            <v>31/07/24</v>
          </cell>
          <cell r="AB61" t="str">
            <v>31/08/24</v>
          </cell>
          <cell r="AC61" t="str">
            <v>30/09/24</v>
          </cell>
          <cell r="AD61" t="str">
            <v>31/10/24</v>
          </cell>
          <cell r="AE61" t="str">
            <v>02/12/24</v>
          </cell>
          <cell r="AF61" t="str">
            <v>31/12/24</v>
          </cell>
          <cell r="AG61" t="str">
            <v>31/01/25
-rm727
28/02/25
-rm180</v>
          </cell>
          <cell r="AH61" t="str">
            <v>28/02/25</v>
          </cell>
          <cell r="AI61" t="str">
            <v>02/04/25</v>
          </cell>
          <cell r="AJ61" t="str">
            <v>22/04/25</v>
          </cell>
          <cell r="AK61" t="str">
            <v>22/04/25</v>
          </cell>
          <cell r="AL61" t="str">
            <v>22/04/25</v>
          </cell>
          <cell r="AM61" t="str">
            <v>22/04/25</v>
          </cell>
          <cell r="AN61" t="str">
            <v>22/04/25</v>
          </cell>
          <cell r="AO61" t="str">
            <v>22/04/25</v>
          </cell>
        </row>
        <row r="66">
          <cell r="F66" t="str">
            <v>04/11/22</v>
          </cell>
          <cell r="G66" t="str">
            <v>07/12/22</v>
          </cell>
          <cell r="H66" t="str">
            <v>06/01/23</v>
          </cell>
          <cell r="I66" t="str">
            <v>20/01/23</v>
          </cell>
          <cell r="J66" t="str">
            <v>07/03/23</v>
          </cell>
          <cell r="K66" t="str">
            <v>06/04/23</v>
          </cell>
          <cell r="L66" t="str">
            <v>28/04/23</v>
          </cell>
          <cell r="M66" t="str">
            <v>29/05/23</v>
          </cell>
          <cell r="N66" t="str">
            <v>29/06/23</v>
          </cell>
          <cell r="O66" t="str">
            <v>28/07/23</v>
          </cell>
          <cell r="P66" t="str">
            <v>29/08/23</v>
          </cell>
          <cell r="Q66" t="str">
            <v>29/09/23</v>
          </cell>
          <cell r="R66" t="str">
            <v>30/10/23</v>
          </cell>
          <cell r="S66" t="str">
            <v>28/11/23</v>
          </cell>
          <cell r="T66" t="str">
            <v>28/12/23</v>
          </cell>
          <cell r="U66" t="str">
            <v>30/01/24</v>
          </cell>
          <cell r="V66" t="str">
            <v>28/02/24</v>
          </cell>
          <cell r="W66" t="str">
            <v>30/03/24</v>
          </cell>
          <cell r="X66" t="str">
            <v>30/04/24</v>
          </cell>
          <cell r="Y66" t="str">
            <v>31/05/24</v>
          </cell>
          <cell r="Z66" t="str">
            <v>31/05/24</v>
          </cell>
          <cell r="AA66" t="str">
            <v>23/07/24</v>
          </cell>
          <cell r="AB66" t="str">
            <v>31/08/24</v>
          </cell>
          <cell r="AC66" t="str">
            <v>30/09/24</v>
          </cell>
        </row>
        <row r="69">
          <cell r="F69" t="str">
            <v>25/10/22</v>
          </cell>
          <cell r="G69" t="str">
            <v>25/11/22</v>
          </cell>
          <cell r="H69" t="str">
            <v>19/12/22</v>
          </cell>
          <cell r="I69" t="str">
            <v>16/01/23</v>
          </cell>
          <cell r="J69" t="str">
            <v>24/02/23</v>
          </cell>
          <cell r="K69" t="str">
            <v>23/03/23</v>
          </cell>
          <cell r="L69" t="str">
            <v>14/04/23</v>
          </cell>
          <cell r="M69" t="str">
            <v>22/05/23</v>
          </cell>
          <cell r="N69" t="str">
            <v>23/06/23</v>
          </cell>
          <cell r="O69" t="str">
            <v>24/07/23</v>
          </cell>
          <cell r="P69" t="str">
            <v>24/08/23</v>
          </cell>
          <cell r="Q69" t="str">
            <v>22/09/23</v>
          </cell>
          <cell r="R69" t="str">
            <v>24/10/23</v>
          </cell>
          <cell r="S69" t="str">
            <v>23/11/23</v>
          </cell>
          <cell r="T69" t="str">
            <v>18/12/23</v>
          </cell>
          <cell r="U69" t="str">
            <v>23/01/24</v>
          </cell>
          <cell r="V69" t="str">
            <v>22/02/24</v>
          </cell>
          <cell r="W69" t="str">
            <v>22/03/24</v>
          </cell>
          <cell r="X69" t="str">
            <v>24/04/24</v>
          </cell>
          <cell r="Y69" t="str">
            <v>21/05/24</v>
          </cell>
          <cell r="Z69" t="str">
            <v>13/06/24</v>
          </cell>
          <cell r="AA69" t="str">
            <v>18/07/24</v>
          </cell>
          <cell r="AB69" t="str">
            <v>22/08/24</v>
          </cell>
          <cell r="AC69" t="str">
            <v>25/09/24</v>
          </cell>
          <cell r="AD69" t="str">
            <v>25/10/24</v>
          </cell>
          <cell r="AE69" t="str">
            <v>22/11/24</v>
          </cell>
          <cell r="AF69" t="str">
            <v>18/12/24</v>
          </cell>
          <cell r="AG69" t="str">
            <v>22/01/25</v>
          </cell>
          <cell r="AH69" t="str">
            <v>25/02/25</v>
          </cell>
          <cell r="AI69" t="str">
            <v>22/03/25</v>
          </cell>
          <cell r="AJ69" t="str">
            <v>23/04/25</v>
          </cell>
          <cell r="AK69" t="str">
            <v>02/10/25
-rm90</v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/>
          </cell>
          <cell r="AT69" t="str">
            <v/>
          </cell>
          <cell r="AU69" t="str">
            <v/>
          </cell>
          <cell r="AV69" t="str">
            <v/>
          </cell>
          <cell r="AW69" t="str">
            <v/>
          </cell>
          <cell r="AX69" t="str">
            <v/>
          </cell>
          <cell r="AY69" t="str">
            <v/>
          </cell>
          <cell r="AZ69" t="str">
            <v/>
          </cell>
          <cell r="BA69" t="str">
            <v/>
          </cell>
          <cell r="BB69" t="str">
            <v/>
          </cell>
          <cell r="BC69" t="str">
            <v/>
          </cell>
          <cell r="BD69" t="str">
            <v/>
          </cell>
          <cell r="BE69" t="str">
            <v/>
          </cell>
          <cell r="BF69" t="str">
            <v/>
          </cell>
          <cell r="BG69" t="str">
            <v/>
          </cell>
          <cell r="BH69" t="str">
            <v/>
          </cell>
          <cell r="BI69" t="str">
            <v/>
          </cell>
          <cell r="BJ69" t="str">
            <v/>
          </cell>
          <cell r="BK69" t="str">
            <v/>
          </cell>
          <cell r="BL69" t="str">
            <v/>
          </cell>
          <cell r="BM69" t="str">
            <v/>
          </cell>
          <cell r="BN69" t="str">
            <v/>
          </cell>
          <cell r="BO69" t="str">
            <v/>
          </cell>
          <cell r="BP69" t="str">
            <v/>
          </cell>
          <cell r="BQ69" t="str">
            <v/>
          </cell>
          <cell r="BR69" t="str">
            <v/>
          </cell>
          <cell r="BS69" t="str">
            <v/>
          </cell>
          <cell r="BT69" t="str">
            <v/>
          </cell>
          <cell r="BU69" t="str">
            <v/>
          </cell>
          <cell r="BV69" t="str">
            <v/>
          </cell>
          <cell r="BW69" t="str">
            <v/>
          </cell>
          <cell r="BX69" t="str">
            <v/>
          </cell>
          <cell r="BY69" t="str">
            <v/>
          </cell>
        </row>
        <row r="83">
          <cell r="F83" t="str">
            <v>01/12/22</v>
          </cell>
          <cell r="G83" t="str">
            <v>03/01/23</v>
          </cell>
          <cell r="H83" t="str">
            <v>03/02/23</v>
          </cell>
          <cell r="I83" t="str">
            <v>03/03/23</v>
          </cell>
          <cell r="J83" t="str">
            <v>03/04/23</v>
          </cell>
          <cell r="K83" t="str">
            <v>02/05/23</v>
          </cell>
          <cell r="L83" t="str">
            <v>31/05/23</v>
          </cell>
          <cell r="M83" t="str">
            <v>05/07/23</v>
          </cell>
          <cell r="N83" t="str">
            <v>05/08/23</v>
          </cell>
          <cell r="O83" t="str">
            <v>01/09/23</v>
          </cell>
          <cell r="P83" t="str">
            <v>01/09/23
-rm3
02/10/23
-rm402</v>
          </cell>
          <cell r="Q83" t="str">
            <v>01/11/23</v>
          </cell>
          <cell r="R83" t="str">
            <v>01/12/23</v>
          </cell>
          <cell r="S83" t="str">
            <v>31/12/23</v>
          </cell>
          <cell r="T83" t="str">
            <v>01/02/24</v>
          </cell>
          <cell r="U83" t="str">
            <v>01/03/24</v>
          </cell>
          <cell r="V83" t="str">
            <v>01/04/24</v>
          </cell>
          <cell r="W83" t="str">
            <v>03/05/24</v>
          </cell>
          <cell r="X83" t="str">
            <v>31/05/24</v>
          </cell>
          <cell r="Y83" t="str">
            <v>04/07/24</v>
          </cell>
          <cell r="Z83" t="str">
            <v>05/08/24</v>
          </cell>
          <cell r="AA83" t="str">
            <v>19/09/24
-rm150
05/11/24
-rm255</v>
          </cell>
          <cell r="AB83" t="str">
            <v>05/11/24</v>
          </cell>
          <cell r="AC83" t="str">
            <v>05/11/24
-rm150
05/12/24
-rm255</v>
          </cell>
        </row>
        <row r="91">
          <cell r="F91" t="str">
            <v>29/11/22</v>
          </cell>
          <cell r="G91" t="str">
            <v>23/12/22</v>
          </cell>
          <cell r="H91" t="str">
            <v>31/01/23
-int chg chg</v>
          </cell>
          <cell r="I91" t="str">
            <v>03/03/23</v>
          </cell>
          <cell r="J91" t="str">
            <v>31/05/23</v>
          </cell>
          <cell r="K91" t="str">
            <v>31/05/23
-rm69
28/06/23
-rm412</v>
          </cell>
          <cell r="L91" t="str">
            <v>28/06/23
-rm69
02/08/23
-rm412</v>
          </cell>
          <cell r="M91" t="str">
            <v>02/08/23
-rm69
04/09/23
-rm412</v>
          </cell>
          <cell r="N91" t="str">
            <v>04/09/23
-rm69
03/10/23
-rm412</v>
          </cell>
          <cell r="O91" t="str">
            <v>03/10/23
-rm69
03/11/23
-rm412</v>
          </cell>
          <cell r="P91" t="str">
            <v>03/11/23
-rm69
04/12/23
-rm412</v>
          </cell>
          <cell r="Q91" t="str">
            <v>04/12/23
-rm68
03/01/24
-rm413</v>
          </cell>
          <cell r="R91" t="str">
            <v>03/01/24
-rm68
05/02/24
-rm413</v>
          </cell>
          <cell r="S91" t="str">
            <v>05/02/24
-rm68
04/03/24
-rm413</v>
          </cell>
          <cell r="T91" t="str">
            <v>04/03/24
-rm68
05/04/24
-penalty
(03/07/24-rm413-paid)</v>
          </cell>
          <cell r="U91" t="str">
            <v>05/04/24
-penalty
(03/07/24
-rm68-paid)
06/05/24
-rm413</v>
          </cell>
          <cell r="V91" t="str">
            <v>06/05/24
-rm68
05/06/24
-rm404
03/07/24
-rm9</v>
          </cell>
          <cell r="W91" t="str">
            <v>03/07/24
-rm10
05/08/24
-rm223
12/08/24
-rm248</v>
          </cell>
        </row>
        <row r="98">
          <cell r="F98" t="str">
            <v>25/11/22</v>
          </cell>
          <cell r="G98" t="str">
            <v>19/12/22</v>
          </cell>
          <cell r="H98" t="str">
            <v>18/01/23
-rm300
24/02/23
-rm50</v>
          </cell>
          <cell r="I98" t="str">
            <v>24/02/23</v>
          </cell>
          <cell r="J98" t="str">
            <v>24/03/23</v>
          </cell>
          <cell r="K98" t="str">
            <v>17/04/23</v>
          </cell>
          <cell r="L98" t="str">
            <v>23/05/23</v>
          </cell>
          <cell r="M98" t="str">
            <v>23/06/23
-rm300
25/07/23
-rm50</v>
          </cell>
          <cell r="N98" t="str">
            <v>25/07/23
-rm300
25/08/23
-rm50</v>
          </cell>
          <cell r="O98" t="str">
            <v>25/08/23
-rm300
25/09/23
-rm50</v>
          </cell>
          <cell r="P98" t="str">
            <v>25/09/23
-rm300
25/10/23
-rm50</v>
          </cell>
          <cell r="Q98" t="str">
            <v>25/10/23
-rm300
24/11/23
-rm50</v>
          </cell>
          <cell r="R98" t="str">
            <v>24/11/23
-rm300
19/12/23
-rm50</v>
          </cell>
          <cell r="S98" t="str">
            <v>19/12/23
-rm300
24/01/24
-rm50</v>
          </cell>
          <cell r="T98" t="str">
            <v>24/01/24
-rm300
23/02/24
-rm50</v>
          </cell>
          <cell r="U98" t="str">
            <v>23/02/24
-rm300
25/03/24
-rm50</v>
          </cell>
          <cell r="V98" t="str">
            <v>25/03/24
-rm300
25/04/24
-rm50</v>
          </cell>
          <cell r="W98" t="str">
            <v>25/04/24
-rm300
23/05/24
-rm50</v>
          </cell>
          <cell r="X98" t="str">
            <v>23/05/24
-rm300
13/06/24
-rm50</v>
          </cell>
          <cell r="Y98" t="str">
            <v>13/06/24
-rm300
19/07/24
-rm50</v>
          </cell>
          <cell r="Z98" t="str">
            <v>19/07/24
-rm300
23/08/24
-rm50</v>
          </cell>
          <cell r="AA98" t="str">
            <v>23/08/24
-rm300
25/09/24
-rm50</v>
          </cell>
          <cell r="AB98" t="str">
            <v>25/09/24
-rm300
25/10/24
-rm50</v>
          </cell>
          <cell r="AC98" t="str">
            <v>25/10/24
-rm300
25/11/24
-rm50</v>
          </cell>
          <cell r="AD98" t="str">
            <v>25/11/24
-rm300
19/12/24
-rm50</v>
          </cell>
          <cell r="AE98" t="str">
            <v>19/12/24
-rm290
22/01/25
-rm60</v>
          </cell>
          <cell r="AF98" t="str">
            <v>22/01/25
-rm290
25/02/25
-rm60</v>
          </cell>
          <cell r="AG98" t="str">
            <v>25/02/25
-rm290
24/03/25
-rm60</v>
          </cell>
          <cell r="AH98" t="str">
            <v>24/03/25
-rm290
24/04/25
-rm60</v>
          </cell>
          <cell r="AI98" t="str">
            <v>24/04/25
-rm290
22/05/25
-rm60</v>
          </cell>
          <cell r="AJ98" t="str">
            <v>22/05/25
-rm290
25/06/25
-rm60</v>
          </cell>
          <cell r="AK98" t="str">
            <v>25/06/25
-rm290
24/07/25
-rm60</v>
          </cell>
          <cell r="AL98" t="str">
            <v>24/07/25
-rm290
25/08/25
-rm60</v>
          </cell>
          <cell r="AM98" t="str">
            <v>25/08/25
-rm290
25/09/25
-rm60</v>
          </cell>
          <cell r="AN98" t="str">
            <v>25/09/25
-rm290
24/10/25
-rm60</v>
          </cell>
          <cell r="AO98" t="str">
            <v>24/10/25
-rm290
25/11/25
-rm60</v>
          </cell>
          <cell r="AP98" t="str">
            <v>25/11/25
-rm290
18/12/25
-rm60</v>
          </cell>
          <cell r="AQ98" t="str">
            <v>18/12/25
-rm290
22/01/26
-rm60</v>
          </cell>
          <cell r="AR98" t="str">
            <v>22/01/26
-rm290
12/02/26
-rm60</v>
          </cell>
          <cell r="AS98" t="str">
            <v>12/02/26
-rm290
16/03/26
-rm60</v>
          </cell>
          <cell r="AT98" t="str">
            <v>16/03/26
-rm290</v>
          </cell>
          <cell r="AU98" t="str">
            <v/>
          </cell>
          <cell r="AV98" t="str">
            <v/>
          </cell>
          <cell r="AW98" t="str">
            <v/>
          </cell>
          <cell r="AX98" t="str">
            <v/>
          </cell>
          <cell r="AY98" t="str">
            <v/>
          </cell>
          <cell r="AZ98" t="str">
            <v/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I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 t="str">
            <v/>
          </cell>
          <cell r="CA98" t="str">
            <v/>
          </cell>
          <cell r="CB98" t="str">
            <v/>
          </cell>
          <cell r="CC98" t="str">
            <v/>
          </cell>
          <cell r="CD98" t="str">
            <v/>
          </cell>
          <cell r="CE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 t="str">
            <v/>
          </cell>
          <cell r="CO98" t="str">
            <v/>
          </cell>
          <cell r="CP98" t="str">
            <v/>
          </cell>
          <cell r="CQ98" t="str">
            <v/>
          </cell>
          <cell r="CR98" t="str">
            <v/>
          </cell>
          <cell r="CS98" t="str">
            <v/>
          </cell>
          <cell r="CT98" t="str">
            <v/>
          </cell>
          <cell r="CU98" t="str">
            <v/>
          </cell>
          <cell r="CV98" t="str">
            <v/>
          </cell>
          <cell r="CW98" t="str">
            <v/>
          </cell>
          <cell r="CX98" t="str">
            <v/>
          </cell>
          <cell r="CY98" t="str">
            <v/>
          </cell>
          <cell r="CZ98" t="str">
            <v/>
          </cell>
          <cell r="DA98" t="str">
            <v/>
          </cell>
          <cell r="DB98" t="str">
            <v/>
          </cell>
          <cell r="DC98" t="str">
            <v/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/>
          </cell>
          <cell r="DI98" t="str">
            <v/>
          </cell>
          <cell r="DJ98" t="str">
            <v/>
          </cell>
          <cell r="DK98" t="str">
            <v/>
          </cell>
          <cell r="DL98" t="str">
            <v/>
          </cell>
          <cell r="DM98" t="str">
            <v/>
          </cell>
          <cell r="DN98" t="str">
            <v/>
          </cell>
          <cell r="DO98" t="str">
            <v/>
          </cell>
          <cell r="DP98" t="str">
            <v/>
          </cell>
          <cell r="DQ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 t="str">
            <v/>
          </cell>
          <cell r="DX98" t="str">
            <v/>
          </cell>
          <cell r="DY98" t="str">
            <v/>
          </cell>
          <cell r="DZ98" t="str">
            <v/>
          </cell>
          <cell r="EA98" t="str">
            <v/>
          </cell>
          <cell r="EB98" t="str">
            <v/>
          </cell>
          <cell r="EC98" t="str">
            <v/>
          </cell>
          <cell r="ED98" t="str">
            <v/>
          </cell>
          <cell r="EE98" t="str">
            <v/>
          </cell>
          <cell r="EF98" t="str">
            <v/>
          </cell>
          <cell r="EG98" t="str">
            <v/>
          </cell>
          <cell r="EH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 t="str">
            <v/>
          </cell>
          <cell r="EN98" t="str">
            <v/>
          </cell>
          <cell r="EO98" t="str">
            <v/>
          </cell>
          <cell r="EP98" t="str">
            <v/>
          </cell>
          <cell r="EQ98" t="str">
            <v/>
          </cell>
          <cell r="ER98" t="str">
            <v/>
          </cell>
          <cell r="ES98" t="str">
            <v/>
          </cell>
          <cell r="ET98" t="str">
            <v/>
          </cell>
          <cell r="EU98" t="str">
            <v/>
          </cell>
          <cell r="EV98" t="str">
            <v/>
          </cell>
          <cell r="EW98" t="str">
            <v/>
          </cell>
          <cell r="EX98" t="str">
            <v/>
          </cell>
          <cell r="EY98" t="str">
            <v/>
          </cell>
          <cell r="EZ98" t="str">
            <v/>
          </cell>
          <cell r="FA98" t="str">
            <v/>
          </cell>
          <cell r="FB98" t="str">
            <v/>
          </cell>
          <cell r="FC98" t="str">
            <v/>
          </cell>
          <cell r="FD98" t="str">
            <v/>
          </cell>
          <cell r="FE98" t="str">
            <v/>
          </cell>
          <cell r="FF98" t="str">
            <v/>
          </cell>
          <cell r="FG98" t="str">
            <v/>
          </cell>
          <cell r="FH98" t="str">
            <v/>
          </cell>
          <cell r="FI98" t="str">
            <v/>
          </cell>
          <cell r="FJ98" t="str">
            <v/>
          </cell>
          <cell r="FK98" t="str">
            <v/>
          </cell>
          <cell r="FL98" t="str">
            <v/>
          </cell>
          <cell r="FM98" t="str">
            <v/>
          </cell>
          <cell r="FN98" t="str">
            <v/>
          </cell>
          <cell r="FO98" t="str">
            <v/>
          </cell>
          <cell r="FP98" t="str">
            <v/>
          </cell>
          <cell r="FQ98" t="str">
            <v/>
          </cell>
          <cell r="FR98" t="str">
            <v/>
          </cell>
          <cell r="FS98" t="str">
            <v/>
          </cell>
          <cell r="FT98" t="str">
            <v/>
          </cell>
          <cell r="FU98" t="str">
            <v/>
          </cell>
          <cell r="FV98" t="str">
            <v/>
          </cell>
          <cell r="FW98" t="str">
            <v/>
          </cell>
        </row>
        <row r="99">
          <cell r="F99" t="str">
            <v>01/12/22</v>
          </cell>
          <cell r="G99" t="str">
            <v>03/01/23</v>
          </cell>
          <cell r="H99" t="str">
            <v>01/02/23</v>
          </cell>
          <cell r="I99" t="str">
            <v>03/03/23</v>
          </cell>
          <cell r="J99" t="str">
            <v>01/04/23
-rm557
29/04/23
-rm43</v>
          </cell>
          <cell r="K99" t="str">
            <v>29/04/23
-rm534
30/05/23
-rm66</v>
          </cell>
          <cell r="L99" t="str">
            <v>30/05/23
-rm534
30/06/23
-rm66</v>
          </cell>
          <cell r="M99" t="str">
            <v>30/06/23
-rm534
01/08/23
-rm66</v>
          </cell>
          <cell r="N99" t="str">
            <v>01/08/23
-rm554
01/09/23
-rm46</v>
          </cell>
          <cell r="O99" t="str">
            <v>01/09/23
-rm574
30/09/23
-rm26</v>
          </cell>
          <cell r="P99" t="str">
            <v>30/09/23
-rm594
31/10/23
-rm6</v>
          </cell>
          <cell r="Q99" t="str">
            <v>31/10/23</v>
          </cell>
          <cell r="R99" t="str">
            <v>31/10/23
-rm14
30/11/23
-rm586</v>
          </cell>
          <cell r="S99" t="str">
            <v>30/11/23
-rm34
29/12/23
-rm566</v>
          </cell>
          <cell r="T99" t="str">
            <v>29/12/23
-rm54
31/01/24
-rm546</v>
          </cell>
          <cell r="U99" t="str">
            <v>31/01/24
-rm74
01/03/24
-rm526</v>
          </cell>
          <cell r="V99" t="str">
            <v>01/03/24
-rm94
30/03/24
-rm506</v>
          </cell>
          <cell r="W99" t="str">
            <v>30/03/24
-rm114
02/05/24
-rm486</v>
          </cell>
          <cell r="X99" t="str">
            <v>02/05/24
-rm114
31/05/24
-rm486</v>
          </cell>
          <cell r="Y99" t="str">
            <v>31/05/24
-rm114
29/06/24
-rm486</v>
          </cell>
          <cell r="Z99" t="str">
            <v>29/06/24
-rm11
31/07/24
-rm589</v>
          </cell>
          <cell r="AA99" t="str">
            <v>31/07/24
-rm11
31/08/24 
-rm589</v>
          </cell>
          <cell r="AB99" t="str">
            <v>31/08/24
-rm8
30/09/24
-rm592</v>
          </cell>
          <cell r="AC99" t="str">
            <v>30/09/24
-rm5
01/11/24
-rm595</v>
          </cell>
          <cell r="AD99" t="str">
            <v>01/11/24
-rm2
29/11/24
-rm597
02/01/25
-rm1</v>
          </cell>
          <cell r="AE99" t="str">
            <v>02/01/25
-rm596
25/01/25
-rm4</v>
          </cell>
          <cell r="AF99" t="str">
            <v>25/01/25
-rm593
01/03/25
-rm7</v>
          </cell>
          <cell r="AG99" t="str">
            <v>01/03/25</v>
          </cell>
          <cell r="AH99" t="str">
            <v>26/03/25</v>
          </cell>
          <cell r="AI99" t="str">
            <v>02/05/25</v>
          </cell>
          <cell r="AJ99" t="str">
            <v>28/05/25</v>
          </cell>
          <cell r="AK99" t="str">
            <v>12/03/26
-rm100</v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  <cell r="AX99" t="str">
            <v/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</row>
        <row r="110">
          <cell r="F110" t="str">
            <v>27/01/23</v>
          </cell>
          <cell r="G110" t="str">
            <v>03/03/23</v>
          </cell>
          <cell r="H110" t="str">
            <v>27/03/23</v>
          </cell>
          <cell r="I110" t="str">
            <v>14/04/23</v>
          </cell>
          <cell r="J110" t="str">
            <v>26/05/23</v>
          </cell>
          <cell r="K110" t="str">
            <v>28/06/23</v>
          </cell>
          <cell r="L110" t="str">
            <v>26/07/23</v>
          </cell>
          <cell r="M110" t="str">
            <v>26/08/23</v>
          </cell>
          <cell r="N110" t="str">
            <v>26/09/23</v>
          </cell>
          <cell r="O110" t="str">
            <v>26/10/23</v>
          </cell>
          <cell r="P110" t="str">
            <v>25/11/23</v>
          </cell>
          <cell r="Q110" t="str">
            <v>22/12/23</v>
          </cell>
          <cell r="R110" t="str">
            <v>26/01/24</v>
          </cell>
          <cell r="S110" t="str">
            <v>27/02/24</v>
          </cell>
          <cell r="T110" t="str">
            <v>26/03/24</v>
          </cell>
          <cell r="U110" t="str">
            <v>27/04/24</v>
          </cell>
          <cell r="V110" t="str">
            <v>27/05/24</v>
          </cell>
          <cell r="W110" t="str">
            <v>24/06/24</v>
          </cell>
          <cell r="X110" t="str">
            <v>25/07/24
-rm440
29/08/24
-rm6</v>
          </cell>
          <cell r="Y110" t="str">
            <v>29/08/24</v>
          </cell>
          <cell r="Z110" t="str">
            <v>29/08/24
-rm8
30/09/24
-rm438</v>
          </cell>
          <cell r="AA110" t="str">
            <v>30/09/24
-rm2
26/10/24
-rm444</v>
          </cell>
          <cell r="AB110" t="str">
            <v>26/10/24
-rm2
25/11/24
-rm444</v>
          </cell>
          <cell r="AC110" t="str">
            <v>25/11/24
-rm2
24/12/24
-rm444</v>
          </cell>
          <cell r="AD110" t="str">
            <v>24/12/24
-rm2
31/12/24
-rm444</v>
          </cell>
          <cell r="AE110" t="str">
            <v>31/12/24</v>
          </cell>
          <cell r="AF110" t="str">
            <v>31/12/24</v>
          </cell>
          <cell r="AG110" t="str">
            <v>31/12/24</v>
          </cell>
          <cell r="AH110" t="str">
            <v>31/12/24</v>
          </cell>
          <cell r="AI110" t="str">
            <v>31/12/24</v>
          </cell>
          <cell r="AJ110" t="str">
            <v>31/12/24</v>
          </cell>
          <cell r="AK110" t="str">
            <v>31/12/24</v>
          </cell>
          <cell r="AL110" t="str">
            <v>31/12/24</v>
          </cell>
          <cell r="AM110" t="str">
            <v>31/12/24</v>
          </cell>
          <cell r="AN110" t="str">
            <v>31/12/24</v>
          </cell>
          <cell r="AO110" t="str">
            <v>31/12/24</v>
          </cell>
        </row>
        <row r="114">
          <cell r="F114" t="str">
            <v>27/01/23</v>
          </cell>
          <cell r="G114" t="str">
            <v>24/02/23</v>
          </cell>
          <cell r="H114" t="str">
            <v>24/03/23</v>
          </cell>
          <cell r="I114" t="str">
            <v>25/04/23</v>
          </cell>
          <cell r="J114" t="str">
            <v>25/05/23</v>
          </cell>
          <cell r="K114" t="str">
            <v>23/06/23</v>
          </cell>
          <cell r="L114" t="str">
            <v>25/07/23</v>
          </cell>
          <cell r="M114" t="str">
            <v>25/08/23</v>
          </cell>
          <cell r="N114" t="str">
            <v>25/09/23</v>
          </cell>
          <cell r="O114" t="str">
            <v>25/10/23</v>
          </cell>
          <cell r="P114" t="str">
            <v>24/11/23</v>
          </cell>
          <cell r="Q114" t="str">
            <v>22/12/23</v>
          </cell>
          <cell r="R114" t="str">
            <v>24/01/24</v>
          </cell>
          <cell r="S114" t="str">
            <v>23/02/24</v>
          </cell>
          <cell r="T114" t="str">
            <v>25/03/24</v>
          </cell>
          <cell r="U114" t="str">
            <v>25/04/24</v>
          </cell>
          <cell r="V114" t="str">
            <v>24/05/24</v>
          </cell>
          <cell r="W114" t="str">
            <v>25/06/24</v>
          </cell>
          <cell r="X114" t="str">
            <v>25/07/24</v>
          </cell>
          <cell r="Y114" t="str">
            <v>23/08/24</v>
          </cell>
          <cell r="Z114" t="str">
            <v>25/09/24</v>
          </cell>
          <cell r="AA114" t="str">
            <v>24/10/24</v>
          </cell>
          <cell r="AB114" t="str">
            <v>25/11/24</v>
          </cell>
          <cell r="AC114" t="str">
            <v>24/12/24</v>
          </cell>
          <cell r="AD114" t="str">
            <v>24/01/25</v>
          </cell>
          <cell r="AE114" t="str">
            <v>25/02/25</v>
          </cell>
          <cell r="AF114" t="str">
            <v>25/03/25</v>
          </cell>
          <cell r="AG114" t="str">
            <v>25/04/25</v>
          </cell>
          <cell r="AH114" t="str">
            <v>23/05/25</v>
          </cell>
          <cell r="AI114" t="str">
            <v>27/06/25</v>
          </cell>
          <cell r="AJ114" t="str">
            <v>25/07/25</v>
          </cell>
          <cell r="AK114" t="str">
            <v>25/08/25</v>
          </cell>
          <cell r="AL114" t="str">
            <v>25/09/25</v>
          </cell>
          <cell r="AM114" t="str">
            <v>08/10/25</v>
          </cell>
          <cell r="AN114" t="str">
            <v>08/10/25</v>
          </cell>
          <cell r="AO114" t="str">
            <v>08/10/25</v>
          </cell>
        </row>
        <row r="120">
          <cell r="F120" t="str">
            <v>17/01/23</v>
          </cell>
          <cell r="G120" t="str">
            <v>24/02/23</v>
          </cell>
          <cell r="H120" t="str">
            <v>24/03/23</v>
          </cell>
          <cell r="I120" t="str">
            <v>17/04/23</v>
          </cell>
          <cell r="J120" t="str">
            <v>19/05/23</v>
          </cell>
          <cell r="K120" t="str">
            <v>07/07/23</v>
          </cell>
          <cell r="L120" t="str">
            <v>25/07/23</v>
          </cell>
          <cell r="M120" t="str">
            <v>25/10/23
-rm295
24/11/23
-rm295
21/12/23
-rm131</v>
          </cell>
          <cell r="N120" t="str">
            <v>21/12/23
-rm164
24/01/24
-rm340
25/02/24
-rm217</v>
          </cell>
          <cell r="O120" t="str">
            <v>25/02/24
-rm78
25/03/24
-rm340
25/04/24
-rm303</v>
          </cell>
          <cell r="P120" t="str">
            <v>25/04/24
-rm37
27/05/24
-rm340
24/07/24
-rm200
07/10/24
-rm144</v>
          </cell>
          <cell r="Q120" t="str">
            <v>07/10/24
-rm196
27/12/24
-rm300
15/04/25
-rm225</v>
          </cell>
          <cell r="R120" t="str">
            <v>15/04/25
-rm75</v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  <cell r="AA120" t="str">
            <v/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  <cell r="BB120" t="str">
            <v/>
          </cell>
          <cell r="BC120" t="str">
            <v/>
          </cell>
          <cell r="BD120" t="str">
            <v/>
          </cell>
          <cell r="BE120" t="str">
            <v/>
          </cell>
          <cell r="BF120" t="str">
            <v/>
          </cell>
          <cell r="BG120" t="str">
            <v/>
          </cell>
          <cell r="BH120" t="str">
            <v/>
          </cell>
          <cell r="BI120" t="str">
            <v/>
          </cell>
          <cell r="BJ120" t="str">
            <v/>
          </cell>
          <cell r="BK120" t="str">
            <v/>
          </cell>
          <cell r="BL120" t="str">
            <v/>
          </cell>
          <cell r="BM120" t="str">
            <v/>
          </cell>
          <cell r="BN120" t="str">
            <v/>
          </cell>
          <cell r="BO120" t="str">
            <v/>
          </cell>
          <cell r="BP120" t="str">
            <v/>
          </cell>
          <cell r="BQ120" t="str">
            <v/>
          </cell>
          <cell r="BR120" t="str">
            <v/>
          </cell>
          <cell r="BS120" t="str">
            <v/>
          </cell>
          <cell r="BT120" t="str">
            <v/>
          </cell>
          <cell r="BU120" t="str">
            <v/>
          </cell>
          <cell r="BV120" t="str">
            <v/>
          </cell>
          <cell r="BW120" t="str">
            <v/>
          </cell>
          <cell r="BX120" t="str">
            <v/>
          </cell>
          <cell r="BY120" t="str">
            <v/>
          </cell>
        </row>
        <row r="123">
          <cell r="F123" t="str">
            <v>17/01/23</v>
          </cell>
          <cell r="G123" t="str">
            <v>17/01/23</v>
          </cell>
          <cell r="H123" t="str">
            <v>17/01/23</v>
          </cell>
          <cell r="I123" t="str">
            <v>17/01/23</v>
          </cell>
          <cell r="J123" t="str">
            <v>17/01/23</v>
          </cell>
          <cell r="K123" t="str">
            <v>17/01/23</v>
          </cell>
          <cell r="L123" t="str">
            <v>17/01/23</v>
          </cell>
          <cell r="M123" t="str">
            <v>17/01/23</v>
          </cell>
          <cell r="N123" t="str">
            <v>17/01/23</v>
          </cell>
          <cell r="O123" t="str">
            <v>17/01/23</v>
          </cell>
          <cell r="P123" t="str">
            <v>17/01/23</v>
          </cell>
          <cell r="Q123" t="str">
            <v>17/01/23</v>
          </cell>
        </row>
        <row r="145">
          <cell r="F145" t="str">
            <v>08/04/23</v>
          </cell>
          <cell r="G145" t="str">
            <v>08/05/23</v>
          </cell>
          <cell r="H145" t="str">
            <v>07/06/23</v>
          </cell>
          <cell r="I145" t="str">
            <v>07/07/23</v>
          </cell>
          <cell r="J145" t="str">
            <v>08/08/23</v>
          </cell>
          <cell r="K145" t="str">
            <v>07/09/23</v>
          </cell>
          <cell r="L145" t="str">
            <v>07/10/23</v>
          </cell>
          <cell r="M145" t="str">
            <v>06/11/23</v>
          </cell>
          <cell r="N145" t="str">
            <v>07/12/23</v>
          </cell>
          <cell r="O145" t="str">
            <v>03/01/24</v>
          </cell>
          <cell r="P145" t="str">
            <v>08/02/24</v>
          </cell>
          <cell r="Q145" t="str">
            <v>09/03/24</v>
          </cell>
          <cell r="R145" t="str">
            <v>07/04/24</v>
          </cell>
          <cell r="S145" t="str">
            <v>06/05/24</v>
          </cell>
          <cell r="T145" t="str">
            <v>06/05/24
-rm20
10/06/24
-rm310</v>
          </cell>
          <cell r="U145" t="str">
            <v>10/06/24
-rm20
09/07/24
-rm310</v>
          </cell>
          <cell r="V145" t="str">
            <v>09/07/24
-rm20
09/08/24
-rm310</v>
          </cell>
          <cell r="W145" t="str">
            <v>09/08/24
-rm20
10/09/24
-rm310</v>
          </cell>
        </row>
        <row r="168">
          <cell r="F168" t="str">
            <v>19/04/23</v>
          </cell>
          <cell r="G168" t="str">
            <v>29/05/23</v>
          </cell>
          <cell r="H168" t="str">
            <v>28/06/23</v>
          </cell>
          <cell r="I168" t="str">
            <v>28/07/23</v>
          </cell>
          <cell r="J168" t="str">
            <v>29/08/23</v>
          </cell>
          <cell r="K168" t="str">
            <v>29/09/23</v>
          </cell>
          <cell r="L168" t="str">
            <v>28/10/23</v>
          </cell>
          <cell r="M168" t="str">
            <v>29/11/23</v>
          </cell>
          <cell r="N168" t="str">
            <v>29/12/23</v>
          </cell>
          <cell r="O168" t="str">
            <v>28/01/24</v>
          </cell>
          <cell r="P168" t="str">
            <v>29/02/24</v>
          </cell>
          <cell r="Q168" t="str">
            <v>30/03/24</v>
          </cell>
          <cell r="R168" t="str">
            <v>30/04/24</v>
          </cell>
          <cell r="S168" t="str">
            <v>31/05/24</v>
          </cell>
          <cell r="T168" t="str">
            <v>28/06/24</v>
          </cell>
          <cell r="U168" t="str">
            <v>29/07/24</v>
          </cell>
          <cell r="V168" t="str">
            <v>29/08/24</v>
          </cell>
          <cell r="W168" t="str">
            <v>27/09/24</v>
          </cell>
        </row>
        <row r="175">
          <cell r="F175" t="str">
            <v>12/05/23</v>
          </cell>
          <cell r="G175" t="str">
            <v>01/07/23</v>
          </cell>
          <cell r="H175" t="str">
            <v>14/07/23</v>
          </cell>
          <cell r="I175" t="str">
            <v>11/08/23</v>
          </cell>
          <cell r="J175" t="str">
            <v>12/09/23</v>
          </cell>
          <cell r="K175" t="str">
            <v>11/10/23</v>
          </cell>
          <cell r="L175" t="str">
            <v>23/11/23</v>
          </cell>
          <cell r="M175" t="str">
            <v>23/11/23</v>
          </cell>
          <cell r="N175" t="str">
            <v>29/12/23</v>
          </cell>
          <cell r="O175" t="str">
            <v>23/01/24</v>
          </cell>
          <cell r="P175" t="str">
            <v>25/02/24</v>
          </cell>
          <cell r="Q175" t="str">
            <v>22/03/24</v>
          </cell>
          <cell r="R175" t="str">
            <v>24/04/24</v>
          </cell>
          <cell r="S175" t="str">
            <v>21/05/24</v>
          </cell>
          <cell r="T175" t="str">
            <v>20/06/24</v>
          </cell>
          <cell r="U175" t="str">
            <v>23/07/24</v>
          </cell>
          <cell r="V175" t="str">
            <v>23/08/24</v>
          </cell>
          <cell r="W175" t="str">
            <v>25/09/24</v>
          </cell>
        </row>
      </sheetData>
      <sheetData sheetId="5">
        <row r="13">
          <cell r="F13" t="str">
            <v>25/05/23</v>
          </cell>
          <cell r="G13" t="str">
            <v>24/06/23</v>
          </cell>
          <cell r="H13" t="str">
            <v>26/07/23</v>
          </cell>
          <cell r="I13" t="str">
            <v>25/08/23</v>
          </cell>
          <cell r="J13" t="str">
            <v>25/09/23</v>
          </cell>
          <cell r="K13" t="str">
            <v>26/10/23</v>
          </cell>
          <cell r="L13" t="str">
            <v>25/11/23</v>
          </cell>
          <cell r="M13" t="str">
            <v>22/12/23</v>
          </cell>
          <cell r="N13" t="str">
            <v>26/01/24</v>
          </cell>
          <cell r="O13" t="str">
            <v>24/02/24</v>
          </cell>
          <cell r="P13" t="str">
            <v>26/03/24</v>
          </cell>
          <cell r="Q13" t="str">
            <v>26/04/24</v>
          </cell>
          <cell r="R13" t="str">
            <v>25/05/24
-rm450
26/06/24
-rm10</v>
          </cell>
          <cell r="S13" t="str">
            <v>26/06/24
-rm450
26/07/24
-rm10</v>
          </cell>
          <cell r="T13" t="str">
            <v>26/07/24
-rm450
26/08/24
-rm10</v>
          </cell>
          <cell r="U13" t="str">
            <v>26/08/24
-rm450
01/10/24
-rm10</v>
          </cell>
          <cell r="V13" t="str">
            <v>01/10/24
-rm450
28/10/24
-rm10</v>
          </cell>
          <cell r="W13" t="str">
            <v>28/10/24
-rm450
02/12/24
-rm10</v>
          </cell>
          <cell r="X13" t="str">
            <v>02/12/24
-rm450
30/12/24
-rm10</v>
          </cell>
          <cell r="Y13" t="str">
            <v>30/12/24
-rm450
25/01/25
-rm10</v>
          </cell>
          <cell r="Z13" t="str">
            <v>25/01/25
-rm450
27/02/25
-rm10</v>
          </cell>
          <cell r="AA13" t="str">
            <v>27/02/25
-rm450
26/03/25
-rm10</v>
          </cell>
          <cell r="AB13" t="str">
            <v>26/03/25
-rm450
28/04/25
-rm10</v>
          </cell>
          <cell r="AC13" t="str">
            <v>28/04/25
-rm450
26/05/25
-rm10</v>
          </cell>
          <cell r="AD13" t="str">
            <v>26/05/25
-rm450
27/06/25
-rm10</v>
          </cell>
          <cell r="AE13" t="str">
            <v>27/06/25
-rm450
28/07/25
-rm10</v>
          </cell>
          <cell r="AF13" t="str">
            <v>28/07/25
-rm450
29/08/25
-rm10</v>
          </cell>
          <cell r="AG13" t="str">
            <v>29/08/25
-rm450
30/09/25
-rm10</v>
          </cell>
          <cell r="AH13" t="str">
            <v>30/09/25
-rm450
30/10/25
-rm10</v>
          </cell>
          <cell r="AI13" t="str">
            <v>30/10/25
-rm450
05/12/25
-rm10</v>
          </cell>
          <cell r="AJ13" t="str">
            <v>05/12/25
-rm450
08/01/26
-rm10</v>
          </cell>
          <cell r="AK13" t="str">
            <v>08/01/26
-rm450
12/02/26
-rm10</v>
          </cell>
          <cell r="AL13" t="str">
            <v>12/02/26
-rm450
10/03/26
-rm10</v>
          </cell>
          <cell r="AM13" t="str">
            <v>10/03/26
-rm450</v>
          </cell>
          <cell r="AN13" t="str">
            <v/>
          </cell>
          <cell r="AO13" t="str">
            <v/>
          </cell>
        </row>
        <row r="32">
          <cell r="F32" t="str">
            <v>29/06/23</v>
          </cell>
          <cell r="G32" t="str">
            <v>28/07/23</v>
          </cell>
          <cell r="H32" t="str">
            <v>30/08/23</v>
          </cell>
          <cell r="I32" t="str">
            <v>03/10/23</v>
          </cell>
          <cell r="J32" t="str">
            <v>01/11/23</v>
          </cell>
          <cell r="K32" t="str">
            <v>04/12/23</v>
          </cell>
          <cell r="L32" t="str">
            <v>05/08/24
-rm100
04/09/24
-rm70</v>
          </cell>
          <cell r="M32" t="str">
            <v>04/09/24
-rm30
04/10/24
-rm100
04/11/24
-rm40</v>
          </cell>
          <cell r="N32" t="str">
            <v>04/11/24
-rm60
04/12/24
-rm100
04/01/25
-rm10</v>
          </cell>
          <cell r="O32" t="str">
            <v>04/01/25
-rm90
05/02/25
-rm80</v>
          </cell>
          <cell r="P32" t="str">
            <v>05/02/25
-rm20
05/03/25
-rm100
05/04/25
-rm50</v>
          </cell>
          <cell r="Q32" t="str">
            <v>05/04/25
-rm50
03/05/25
-rm100
06/06/25
-rm20</v>
          </cell>
          <cell r="R32" t="str">
            <v>06/06/25
-rm80
04/07/25
-rm90</v>
          </cell>
          <cell r="S32" t="str">
            <v>04/07/25
-rm10
05/08/25
-rm100
04/09/25
-rm60</v>
          </cell>
          <cell r="T32" t="str">
            <v>04/09/25
-rm40
03/10/25
-rm100
04/11/25
-rm30</v>
          </cell>
          <cell r="U32" t="str">
            <v>04/11/25
-rm70
04/12/25
-rm100</v>
          </cell>
          <cell r="V32" t="str">
            <v>03/01/26
-rm100
05/02/26
-rm70</v>
          </cell>
          <cell r="W32" t="str">
            <v>05/02/26
-rm30
04/03/26
-rm100
04/04/26
-rm40</v>
          </cell>
          <cell r="X32" t="str">
            <v>04/04/26
-rm60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</row>
        <row r="42">
          <cell r="F42" t="str">
            <v>31/07/23</v>
          </cell>
          <cell r="G42" t="str">
            <v>29/08/23</v>
          </cell>
          <cell r="H42" t="str">
            <v>30/09/23</v>
          </cell>
          <cell r="I42" t="str">
            <v>31/10/23</v>
          </cell>
          <cell r="J42" t="str">
            <v>28/11/23</v>
          </cell>
          <cell r="K42" t="str">
            <v>30/12/23</v>
          </cell>
          <cell r="L42" t="str">
            <v>30/01/24</v>
          </cell>
          <cell r="M42" t="str">
            <v>29/02/24</v>
          </cell>
          <cell r="N42" t="str">
            <v>30/03/24</v>
          </cell>
          <cell r="O42" t="str">
            <v>30/04/24</v>
          </cell>
          <cell r="P42" t="str">
            <v>31/05/24</v>
          </cell>
          <cell r="Q42" t="str">
            <v>24/06/24</v>
          </cell>
        </row>
        <row r="46">
          <cell r="F46" t="str">
            <v>15/08/23</v>
          </cell>
          <cell r="G46" t="str">
            <v>15/08/23
-rm17
13/09/23
-rm314</v>
          </cell>
          <cell r="H46" t="str">
            <v>13/09/23
-rm16
13/10/23
-rm315</v>
          </cell>
          <cell r="I46" t="str">
            <v>13/10/23
-rm15
18/11/23
-rm250
06/12/23
-rm66</v>
          </cell>
          <cell r="J46" t="str">
            <v>06/12/23</v>
          </cell>
          <cell r="K46" t="str">
            <v>06/12/23
-rm203
22/12/23
-rm128</v>
          </cell>
          <cell r="L46" t="str">
            <v>22/12/23</v>
          </cell>
          <cell r="M46" t="str">
            <v>22/12/23
-rm41
08/01/24
-rm290</v>
          </cell>
          <cell r="N46" t="str">
            <v>08/01/24</v>
          </cell>
          <cell r="O46" t="str">
            <v>08/01/24</v>
          </cell>
          <cell r="P46" t="str">
            <v>08/01/24</v>
          </cell>
          <cell r="Q46" t="str">
            <v>08/01/24</v>
          </cell>
          <cell r="R46" t="str">
            <v>08/01/24</v>
          </cell>
          <cell r="S46" t="str">
            <v>08/01/24</v>
          </cell>
          <cell r="T46" t="str">
            <v>08/01/24</v>
          </cell>
          <cell r="U46" t="str">
            <v>08/01/24</v>
          </cell>
          <cell r="V46" t="str">
            <v>08/01/24</v>
          </cell>
          <cell r="W46" t="str">
            <v>08/01/24
-rm231
Dicount
-rm100</v>
          </cell>
        </row>
        <row r="62">
          <cell r="F62" t="str">
            <v>01/09/23</v>
          </cell>
          <cell r="G62" t="str">
            <v>04/10/23
-rm300
07/11/23
-rm100</v>
          </cell>
          <cell r="H62" t="str">
            <v>07/11/23</v>
          </cell>
          <cell r="I62" t="str">
            <v>09/12/23</v>
          </cell>
          <cell r="J62" t="str">
            <v>03/02/24</v>
          </cell>
          <cell r="K62" t="str">
            <v>03/02/24</v>
          </cell>
          <cell r="L62" t="str">
            <v>07/03/24</v>
          </cell>
          <cell r="M62" t="str">
            <v>08/04/24</v>
          </cell>
          <cell r="N62" t="str">
            <v>07/05/24</v>
          </cell>
          <cell r="O62" t="str">
            <v>07/06/24
-rm380
09/07/24
-rm20</v>
          </cell>
          <cell r="P62" t="str">
            <v>09/07/24
-rm380
07/08/24
-rm20</v>
          </cell>
          <cell r="Q62" t="str">
            <v>07/08/24
-rm380
09/09/24
-rm20</v>
          </cell>
          <cell r="R62" t="str">
            <v>09/09/24
-rm380
07/10/24
-rm20</v>
          </cell>
          <cell r="S62" t="str">
            <v>07/10/24
-rm380
07/11/24
-rm20</v>
          </cell>
          <cell r="T62" t="str">
            <v>07/11/24
-rm380
11/12/24
-rm20</v>
          </cell>
          <cell r="U62" t="str">
            <v>11/12/24
-rm390
15/01/25
-rm10</v>
          </cell>
          <cell r="V62" t="str">
            <v>15/01/25
-rm390
11/02/25
-rm10</v>
          </cell>
          <cell r="W62" t="str">
            <v>11/02/25
-rm390
10/03/25
-rm10</v>
          </cell>
          <cell r="X62" t="str">
            <v>10/03/25
-rm390
18/03/25
-rm10</v>
          </cell>
          <cell r="Y62" t="str">
            <v>18/03/25</v>
          </cell>
          <cell r="Z62" t="str">
            <v>18/03/25</v>
          </cell>
          <cell r="AA62" t="str">
            <v>18/03/25
-rm390
25/06/25
-rm10</v>
          </cell>
          <cell r="AB62" t="str">
            <v>25/06/25
-rm370
30/06/25
-rm30</v>
          </cell>
          <cell r="AC62" t="str">
            <v>30/06/25</v>
          </cell>
        </row>
        <row r="88">
          <cell r="F88" t="str">
            <v>25/10/23</v>
          </cell>
          <cell r="G88" t="str">
            <v>24/11/23</v>
          </cell>
          <cell r="H88" t="str">
            <v>22/12/23</v>
          </cell>
          <cell r="I88" t="str">
            <v>24/01/24</v>
          </cell>
          <cell r="J88" t="str">
            <v>23/02/24</v>
          </cell>
          <cell r="K88" t="str">
            <v>25/03/24</v>
          </cell>
          <cell r="L88" t="str">
            <v>25/04/24</v>
          </cell>
          <cell r="M88" t="str">
            <v>24/05/24</v>
          </cell>
          <cell r="N88" t="str">
            <v>25/06/24</v>
          </cell>
          <cell r="O88" t="str">
            <v>25/07/24</v>
          </cell>
          <cell r="P88" t="str">
            <v>23/08/24</v>
          </cell>
          <cell r="Q88" t="str">
            <v>25/09/24</v>
          </cell>
          <cell r="R88" t="str">
            <v>26/10/24</v>
          </cell>
          <cell r="S88" t="str">
            <v>25/11/24</v>
          </cell>
          <cell r="T88" t="str">
            <v>24/12/24</v>
          </cell>
          <cell r="U88" t="str">
            <v>24/01/25</v>
          </cell>
          <cell r="V88" t="str">
            <v>25/02/25</v>
          </cell>
          <cell r="W88" t="str">
            <v>25/03/25</v>
          </cell>
          <cell r="X88" t="str">
            <v>25/04/25</v>
          </cell>
          <cell r="Y88" t="str">
            <v>23/05/25</v>
          </cell>
          <cell r="Z88" t="str">
            <v>27/06/25</v>
          </cell>
          <cell r="AA88" t="str">
            <v>25/07/25</v>
          </cell>
          <cell r="AB88" t="str">
            <v>25/08/25</v>
          </cell>
          <cell r="AC88" t="str">
            <v>25/09/25</v>
          </cell>
          <cell r="AD88" t="str">
            <v>24/10/25</v>
          </cell>
          <cell r="AE88" t="str">
            <v>25/11/25</v>
          </cell>
          <cell r="AF88" t="str">
            <v>26/12/25</v>
          </cell>
          <cell r="AG88" t="str">
            <v>24/01/26</v>
          </cell>
          <cell r="AH88" t="str">
            <v>27/02/26</v>
          </cell>
          <cell r="AI88" t="str">
            <v>19/03/26</v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</row>
        <row r="101">
          <cell r="F101" t="str">
            <v>05/12/23</v>
          </cell>
          <cell r="G101" t="str">
            <v>08/01/24</v>
          </cell>
          <cell r="H101" t="str">
            <v>15/02/24</v>
          </cell>
          <cell r="I101" t="str">
            <v>07/03/24</v>
          </cell>
          <cell r="J101" t="str">
            <v>09/05/24</v>
          </cell>
          <cell r="K101" t="str">
            <v>09/05/24</v>
          </cell>
          <cell r="L101" t="str">
            <v>09/07/24</v>
          </cell>
          <cell r="M101" t="str">
            <v>08/08/24</v>
          </cell>
          <cell r="N101" t="str">
            <v>09/09/24</v>
          </cell>
          <cell r="O101" t="str">
            <v>08/10/24</v>
          </cell>
          <cell r="P101" t="str">
            <v>08/11/24</v>
          </cell>
          <cell r="Q101" t="str">
            <v>28/04/25
-rm100
30/06/25
-rm110</v>
          </cell>
        </row>
        <row r="109">
          <cell r="F109" t="str">
            <v>06/12/23</v>
          </cell>
          <cell r="G109" t="str">
            <v>05/01/24</v>
          </cell>
          <cell r="H109" t="str">
            <v>05/02/24</v>
          </cell>
          <cell r="I109" t="str">
            <v>04/03/24</v>
          </cell>
          <cell r="J109" t="str">
            <v>02/04/24</v>
          </cell>
          <cell r="K109" t="str">
            <v>02/05/24</v>
          </cell>
          <cell r="L109" t="str">
            <v>31/05/24
-rm360
04/07/24
-rm10</v>
          </cell>
          <cell r="M109" t="str">
            <v>04/07/24</v>
          </cell>
          <cell r="N109" t="str">
            <v>08/08/24</v>
          </cell>
          <cell r="O109" t="str">
            <v>06/09/24</v>
          </cell>
          <cell r="P109" t="str">
            <v>21/10/24</v>
          </cell>
          <cell r="Q109" t="str">
            <v>11/11/24</v>
          </cell>
          <cell r="R109" t="str">
            <v>03/01/25</v>
          </cell>
          <cell r="S109" t="str">
            <v>05/02/25</v>
          </cell>
          <cell r="T109" t="str">
            <v>04/03/25</v>
          </cell>
          <cell r="U109" t="str">
            <v>05/04/25</v>
          </cell>
          <cell r="V109" t="str">
            <v>07/05/25</v>
          </cell>
          <cell r="W109" t="str">
            <v>09/06/25</v>
          </cell>
        </row>
        <row r="123">
          <cell r="F123" t="str">
            <v>14/12/23</v>
          </cell>
          <cell r="G123" t="str">
            <v>19/01/24</v>
          </cell>
          <cell r="H123" t="str">
            <v>21/02/24</v>
          </cell>
          <cell r="I123" t="str">
            <v>21/03/24</v>
          </cell>
          <cell r="J123" t="str">
            <v>19/04/24</v>
          </cell>
          <cell r="K123" t="str">
            <v>17/05/24</v>
          </cell>
          <cell r="L123" t="str">
            <v>12/06/24</v>
          </cell>
          <cell r="M123" t="str">
            <v>17/07/24</v>
          </cell>
          <cell r="N123" t="str">
            <v>21/08/24</v>
          </cell>
          <cell r="O123" t="str">
            <v>20/09/24</v>
          </cell>
          <cell r="P123" t="str">
            <v>22/10/24</v>
          </cell>
          <cell r="Q123" t="str">
            <v>21/11/24</v>
          </cell>
          <cell r="R123" t="str">
            <v>18/12/24</v>
          </cell>
          <cell r="S123" t="str">
            <v>17/01/25</v>
          </cell>
          <cell r="T123" t="str">
            <v>20/02/25</v>
          </cell>
          <cell r="U123" t="str">
            <v>21/03/25</v>
          </cell>
          <cell r="V123" t="str">
            <v>19/04/25</v>
          </cell>
          <cell r="W123" t="str">
            <v>21/05/25</v>
          </cell>
          <cell r="X123" t="str">
            <v>20/06/25</v>
          </cell>
          <cell r="Y123" t="str">
            <v>18/07/25</v>
          </cell>
          <cell r="Z123" t="str">
            <v>20/08/25</v>
          </cell>
          <cell r="AA123" t="str">
            <v>19/09/25</v>
          </cell>
          <cell r="AB123" t="str">
            <v>15/10/25</v>
          </cell>
          <cell r="AC123" t="str">
            <v>19/11/25</v>
          </cell>
        </row>
        <row r="124">
          <cell r="F124" t="str">
            <v>03/01/24
-rm250
29/01/24
-rm10</v>
          </cell>
          <cell r="G124" t="str">
            <v>29/01/24</v>
          </cell>
          <cell r="H124" t="str">
            <v>05/03/24</v>
          </cell>
          <cell r="I124" t="str">
            <v>02/04/24</v>
          </cell>
          <cell r="J124" t="str">
            <v>09/05/24</v>
          </cell>
          <cell r="K124" t="str">
            <v>09/05/24
-rm10
14/06/24
-rm250</v>
          </cell>
          <cell r="L124" t="str">
            <v>14/06/24
-rm20
04/07/24
-rm240</v>
          </cell>
          <cell r="M124" t="str">
            <v>04/07/24
-rm30
07/08/24
-rm230</v>
          </cell>
          <cell r="N124" t="str">
            <v>07/08/24
-rm40
23/08/24
-rm220</v>
          </cell>
          <cell r="O124" t="str">
            <v>23/08/24
-rm50
02/10/24
-rm210</v>
          </cell>
          <cell r="P124" t="str">
            <v>02/10/24
-rm60
11/11/24
-rm200</v>
          </cell>
          <cell r="Q124" t="str">
            <v>11/11/24
-rm70
23/12/24
-rm190</v>
          </cell>
          <cell r="R124" t="str">
            <v>23/12/24
-rm110
06/01/25
-rm150</v>
          </cell>
          <cell r="S124" t="str">
            <v>06/01/25
-rm120
13/02/25
-rm140</v>
          </cell>
          <cell r="T124" t="str">
            <v>13/02/25
-rm130
17/05/25
-rm130</v>
          </cell>
          <cell r="U124" t="str">
            <v>17/05/25
-rm140
22/01/26
-rm120</v>
          </cell>
          <cell r="V124" t="str">
            <v>22/01/26
-rm80</v>
          </cell>
          <cell r="W124" t="str">
            <v/>
          </cell>
        </row>
        <row r="129">
          <cell r="F129" t="str">
            <v>19/01/24</v>
          </cell>
          <cell r="G129" t="str">
            <v>21/02/24</v>
          </cell>
          <cell r="H129" t="str">
            <v>21/03/24</v>
          </cell>
          <cell r="I129" t="str">
            <v>19/04/24</v>
          </cell>
          <cell r="J129" t="str">
            <v>17/05/24</v>
          </cell>
          <cell r="K129" t="str">
            <v>12/06/24</v>
          </cell>
          <cell r="L129" t="str">
            <v>19/07/24</v>
          </cell>
          <cell r="M129" t="str">
            <v>21/08/24</v>
          </cell>
          <cell r="N129" t="str">
            <v>20/09/24</v>
          </cell>
          <cell r="O129" t="str">
            <v>22/10/24</v>
          </cell>
          <cell r="P129" t="str">
            <v>21/11/24</v>
          </cell>
          <cell r="Q129" t="str">
            <v>18/12/24</v>
          </cell>
          <cell r="R129" t="str">
            <v>17/01/25</v>
          </cell>
          <cell r="S129" t="str">
            <v>24/02/25</v>
          </cell>
          <cell r="T129" t="str">
            <v>21/03/25</v>
          </cell>
          <cell r="U129" t="str">
            <v>19/04/25</v>
          </cell>
          <cell r="V129" t="str">
            <v>22/05/25</v>
          </cell>
          <cell r="W129" t="str">
            <v>20/06/25</v>
          </cell>
        </row>
        <row r="134">
          <cell r="F134" t="str">
            <v>27/01/24</v>
          </cell>
          <cell r="G134" t="str">
            <v>27/02/24</v>
          </cell>
          <cell r="H134" t="str">
            <v>22/03/24</v>
          </cell>
          <cell r="I134" t="str">
            <v>25/04/24</v>
          </cell>
          <cell r="J134" t="str">
            <v>23/05/24</v>
          </cell>
          <cell r="K134" t="str">
            <v>26/06/24</v>
          </cell>
          <cell r="L134" t="str">
            <v>26/07/24</v>
          </cell>
          <cell r="M134" t="str">
            <v>27/08/24</v>
          </cell>
          <cell r="N134" t="str">
            <v>26/09/24</v>
          </cell>
          <cell r="O134" t="str">
            <v>25/10/24</v>
          </cell>
          <cell r="P134" t="str">
            <v>26/11/24</v>
          </cell>
          <cell r="Q134" t="str">
            <v>24/12/24</v>
          </cell>
          <cell r="R134" t="str">
            <v>24/01/25</v>
          </cell>
          <cell r="S134" t="str">
            <v>26/02/25</v>
          </cell>
          <cell r="T134" t="str">
            <v>25/03/25</v>
          </cell>
          <cell r="U134" t="str">
            <v>25/04/25</v>
          </cell>
          <cell r="V134" t="str">
            <v>22/05/25</v>
          </cell>
          <cell r="W134" t="str">
            <v>27/06/25</v>
          </cell>
          <cell r="X134" t="str">
            <v>25/07/25
-rm60
25/08/25
-rm180
25/09/25
-rm10</v>
          </cell>
          <cell r="Y134" t="str">
            <v>25/09/25
-rm210
24/10/25
-rm40</v>
          </cell>
          <cell r="Z134" t="str">
            <v>24/10/25
-rm210
25/11/25
-rm40</v>
          </cell>
          <cell r="AA134" t="str">
            <v>25/11/25
-rm90
19/12/25
-rm70
29/01/26
-rm90</v>
          </cell>
          <cell r="AB134" t="str">
            <v>29/01/26
-rm110
27/02/26
-rm140</v>
          </cell>
          <cell r="AC134" t="str">
            <v>27/02/26
-rm100
31/03/26
-rm150</v>
          </cell>
        </row>
        <row r="135">
          <cell r="F135" t="str">
            <v>05/01/24</v>
          </cell>
          <cell r="G135" t="str">
            <v>02/05/24</v>
          </cell>
          <cell r="H135" t="str">
            <v>06/06/24</v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</row>
        <row r="138">
          <cell r="F138" t="str">
            <v>27/01/24</v>
          </cell>
          <cell r="G138" t="str">
            <v>29/02/24</v>
          </cell>
          <cell r="H138" t="str">
            <v>02/04/24</v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</row>
        <row r="150">
          <cell r="F150" t="str">
            <v>07/02/24</v>
          </cell>
          <cell r="G150" t="str">
            <v>07/03/24</v>
          </cell>
          <cell r="H150" t="str">
            <v>05/04/24
-rm400
07/05/24
-rm20</v>
          </cell>
          <cell r="I150" t="str">
            <v>07/05/24</v>
          </cell>
          <cell r="J150" t="str">
            <v>07/06/24</v>
          </cell>
          <cell r="K150" t="str">
            <v>06/07/24</v>
          </cell>
          <cell r="L150" t="str">
            <v>07/08/24</v>
          </cell>
          <cell r="M150" t="str">
            <v>06/09/24</v>
          </cell>
          <cell r="N150" t="str">
            <v>07/10/24
-rm200
08/10/24
-rm220</v>
          </cell>
          <cell r="O150" t="str">
            <v>07/11/24</v>
          </cell>
          <cell r="P150" t="str">
            <v>06/12/24</v>
          </cell>
          <cell r="Q150" t="str">
            <v>07/01/25</v>
          </cell>
          <cell r="R150" t="str">
            <v>17/02/25</v>
          </cell>
          <cell r="S150" t="str">
            <v>24/03/25</v>
          </cell>
          <cell r="T150" t="str">
            <v>15/05/25
-rm419
02/07/25
-rm1</v>
          </cell>
          <cell r="U150" t="str">
            <v>02/07/25
-rm419
11/08/25
-rm1</v>
          </cell>
          <cell r="V150" t="str">
            <v>11/08/25
-rm419
18/09/25
-rm1</v>
          </cell>
          <cell r="W150" t="str">
            <v>18/09/25
-rm419
15/10/25
-rm1</v>
          </cell>
          <cell r="X150" t="str">
            <v>15/10/25
-rm419
24/11/25
-rm1</v>
          </cell>
          <cell r="Y150" t="str">
            <v>24/11/25
-rm419
15/01/26
-rm1</v>
          </cell>
          <cell r="Z150" t="str">
            <v>15/01/26
-rm419
02/03/26
-rm1</v>
          </cell>
          <cell r="AA150" t="str">
            <v>02/03/26
-rm419</v>
          </cell>
          <cell r="AB150" t="str">
            <v/>
          </cell>
          <cell r="AC150" t="str">
            <v/>
          </cell>
        </row>
        <row r="157">
          <cell r="F157" t="str">
            <v>07/02/24</v>
          </cell>
          <cell r="G157" t="str">
            <v>07/03/24</v>
          </cell>
          <cell r="H157" t="str">
            <v>05/04/24</v>
          </cell>
          <cell r="I157" t="str">
            <v>08/05/24</v>
          </cell>
          <cell r="J157" t="str">
            <v>31/05/24</v>
          </cell>
          <cell r="K157" t="str">
            <v>05/07/24</v>
          </cell>
          <cell r="L157" t="str">
            <v>07/08/24</v>
          </cell>
          <cell r="M157" t="str">
            <v>02/10/24</v>
          </cell>
          <cell r="N157" t="str">
            <v>02/10/24</v>
          </cell>
          <cell r="O157" t="str">
            <v>04/11/24</v>
          </cell>
          <cell r="P157" t="str">
            <v>10/12/24
-rm90
13/12/24
-rm220</v>
          </cell>
          <cell r="Q157" t="str">
            <v>14/01/25
-rm300
06/02/25
-rm10</v>
          </cell>
          <cell r="R157" t="str">
            <v>06/02/25
-rm300
08/03/25
-rm10</v>
          </cell>
          <cell r="S157" t="str">
            <v>08/03/25
-rm300
09/04/25
-rm10</v>
          </cell>
          <cell r="T157" t="str">
            <v>09/04/25
-rm300
05/05/25
-rm10</v>
          </cell>
          <cell r="U157" t="str">
            <v>05/05/25
-rm300
09/06/25
-rm10</v>
          </cell>
          <cell r="V157" t="str">
            <v>09/06/25</v>
          </cell>
          <cell r="W157" t="str">
            <v>07/07/25</v>
          </cell>
        </row>
        <row r="160">
          <cell r="F160" t="str">
            <v>23/02/24</v>
          </cell>
          <cell r="G160" t="str">
            <v>27/02/24</v>
          </cell>
          <cell r="H160" t="str">
            <v>27/02/24</v>
          </cell>
          <cell r="I160" t="str">
            <v>27/02/24</v>
          </cell>
          <cell r="J160" t="str">
            <v>27/02/24</v>
          </cell>
          <cell r="K160" t="str">
            <v>27/02/24</v>
          </cell>
          <cell r="L160" t="str">
            <v>27/02/24</v>
          </cell>
          <cell r="M160" t="str">
            <v>27/02/24</v>
          </cell>
          <cell r="N160" t="str">
            <v>27/02/24</v>
          </cell>
          <cell r="O160" t="str">
            <v>27/02/24</v>
          </cell>
          <cell r="P160" t="str">
            <v>27/02/24</v>
          </cell>
          <cell r="Q160" t="str">
            <v>27/02/24</v>
          </cell>
          <cell r="R160" t="str">
            <v>27/02/24</v>
          </cell>
          <cell r="S160" t="str">
            <v>27/02/24</v>
          </cell>
          <cell r="T160" t="str">
            <v>27/02/24</v>
          </cell>
          <cell r="U160" t="str">
            <v>27/02/24</v>
          </cell>
          <cell r="V160" t="str">
            <v>27/02/24</v>
          </cell>
          <cell r="W160" t="str">
            <v>27/02/24</v>
          </cell>
          <cell r="X160" t="str">
            <v>27/02/24</v>
          </cell>
          <cell r="Y160" t="str">
            <v>27/02/24</v>
          </cell>
          <cell r="Z160" t="str">
            <v>27/02/24</v>
          </cell>
          <cell r="AA160" t="str">
            <v>27/02/24</v>
          </cell>
          <cell r="AB160" t="str">
            <v>27/02/24</v>
          </cell>
          <cell r="AC160" t="str">
            <v>27/02/24</v>
          </cell>
          <cell r="AD160" t="str">
            <v>27/02/24</v>
          </cell>
          <cell r="AE160" t="str">
            <v>27/02/24</v>
          </cell>
          <cell r="AF160" t="str">
            <v>27/02/24</v>
          </cell>
          <cell r="AG160" t="str">
            <v>27/02/24</v>
          </cell>
          <cell r="AH160" t="str">
            <v>27/02/24</v>
          </cell>
          <cell r="AI160" t="str">
            <v>27/02/24</v>
          </cell>
          <cell r="AJ160" t="str">
            <v>27/02/24</v>
          </cell>
          <cell r="AK160" t="str">
            <v>27/02/24</v>
          </cell>
          <cell r="AL160" t="str">
            <v>27/02/24</v>
          </cell>
          <cell r="AM160" t="str">
            <v>27/02/24</v>
          </cell>
          <cell r="AN160" t="str">
            <v>27/02/24</v>
          </cell>
          <cell r="AO160" t="str">
            <v>27/02/24</v>
          </cell>
        </row>
        <row r="195">
          <cell r="F195" t="str">
            <v>25/04/24</v>
          </cell>
          <cell r="G195" t="str">
            <v>24/05/24</v>
          </cell>
          <cell r="H195" t="str">
            <v>13/06/24</v>
          </cell>
          <cell r="I195" t="str">
            <v>19/07/24</v>
          </cell>
          <cell r="J195" t="str">
            <v>23/08/24</v>
          </cell>
          <cell r="K195" t="str">
            <v>25/09/24</v>
          </cell>
          <cell r="L195" t="str">
            <v>24/10/24</v>
          </cell>
          <cell r="M195" t="str">
            <v>25/11/24</v>
          </cell>
          <cell r="N195" t="str">
            <v>19/12/24</v>
          </cell>
          <cell r="O195" t="str">
            <v>22/01/25</v>
          </cell>
          <cell r="P195" t="str">
            <v>25/02/25</v>
          </cell>
          <cell r="Q195" t="str">
            <v>24/03/25</v>
          </cell>
          <cell r="R195" t="str">
            <v>24/04/25</v>
          </cell>
          <cell r="S195" t="str">
            <v>22/05/25</v>
          </cell>
          <cell r="T195" t="str">
            <v>25/06/25</v>
          </cell>
          <cell r="U195" t="str">
            <v>29/08/25</v>
          </cell>
          <cell r="V195" t="str">
            <v>25/09/25</v>
          </cell>
          <cell r="W195" t="str">
            <v>17/10/25</v>
          </cell>
          <cell r="X195" t="str">
            <v>17/10/25
-rm9
20/11/25
-rm271</v>
          </cell>
          <cell r="Y195" t="str">
            <v>20/11/25
-rm18
18/12/25
-rm262</v>
          </cell>
          <cell r="Z195" t="str">
            <v>18/12/25
-rm27
22/01/26
-rm253</v>
          </cell>
          <cell r="AA195" t="str">
            <v>22/01/26
-rm37
12/02/26
-rm243</v>
          </cell>
          <cell r="AB195" t="str">
            <v>12/02/26
-rm46
13/03/26
-rm234</v>
          </cell>
          <cell r="AC195" t="str">
            <v>13/03/26
-rm55</v>
          </cell>
          <cell r="AD195" t="str">
            <v/>
          </cell>
          <cell r="AE195" t="str">
            <v/>
          </cell>
          <cell r="AF195" t="str">
            <v/>
          </cell>
          <cell r="AG195" t="str">
            <v/>
          </cell>
          <cell r="AH195" t="str">
            <v/>
          </cell>
          <cell r="AI195" t="str">
            <v/>
          </cell>
          <cell r="AJ195" t="str">
            <v/>
          </cell>
          <cell r="AK195" t="str">
            <v/>
          </cell>
          <cell r="AL195" t="str">
            <v/>
          </cell>
          <cell r="AM195" t="str">
            <v/>
          </cell>
          <cell r="AN195" t="str">
            <v/>
          </cell>
          <cell r="AO195" t="str">
            <v/>
          </cell>
          <cell r="AP195" t="str">
            <v/>
          </cell>
          <cell r="AQ195" t="str">
            <v/>
          </cell>
          <cell r="AR195" t="str">
            <v/>
          </cell>
          <cell r="AS195" t="str">
            <v/>
          </cell>
          <cell r="AT195" t="str">
            <v/>
          </cell>
          <cell r="AU195" t="str">
            <v/>
          </cell>
          <cell r="AV195" t="str">
            <v/>
          </cell>
          <cell r="AW195" t="str">
            <v/>
          </cell>
          <cell r="AX195" t="str">
            <v/>
          </cell>
          <cell r="AY195" t="str">
            <v/>
          </cell>
          <cell r="AZ195" t="str">
            <v/>
          </cell>
          <cell r="BA195" t="str">
            <v/>
          </cell>
        </row>
        <row r="203">
          <cell r="F203" t="str">
            <v>30/04/24</v>
          </cell>
          <cell r="G203" t="str">
            <v>31/05/24</v>
          </cell>
          <cell r="H203" t="str">
            <v>30/06/24</v>
          </cell>
          <cell r="I203" t="str">
            <v>31/07/24</v>
          </cell>
          <cell r="J203" t="str">
            <v>31/08/24</v>
          </cell>
          <cell r="K203" t="str">
            <v>30/09/24</v>
          </cell>
          <cell r="L203" t="str">
            <v>31/10/24</v>
          </cell>
          <cell r="M203" t="str">
            <v>02/12/24</v>
          </cell>
          <cell r="N203" t="str">
            <v>31/12/24</v>
          </cell>
          <cell r="O203" t="str">
            <v>31/01/25</v>
          </cell>
          <cell r="P203" t="str">
            <v>28/02/25</v>
          </cell>
          <cell r="Q203" t="str">
            <v>02/04/25</v>
          </cell>
          <cell r="R203" t="str">
            <v>22/04/25</v>
          </cell>
          <cell r="S203" t="str">
            <v>22/04/25</v>
          </cell>
          <cell r="T203" t="str">
            <v>22/04/25</v>
          </cell>
          <cell r="U203" t="str">
            <v>22/04/25</v>
          </cell>
          <cell r="V203" t="str">
            <v>22/04/25</v>
          </cell>
          <cell r="W203" t="str">
            <v>22/04/25</v>
          </cell>
          <cell r="X203" t="str">
            <v>22/04/25</v>
          </cell>
          <cell r="Y203" t="str">
            <v>22/04/25</v>
          </cell>
          <cell r="Z203" t="str">
            <v>22/04/25</v>
          </cell>
          <cell r="AA203" t="str">
            <v>22/04/25</v>
          </cell>
          <cell r="AB203" t="str">
            <v>22/04/25</v>
          </cell>
          <cell r="AC203" t="str">
            <v>22/04/25</v>
          </cell>
        </row>
        <row r="208">
          <cell r="F208" t="str">
            <v>02/05/24</v>
          </cell>
          <cell r="G208" t="str">
            <v>31/05/24</v>
          </cell>
          <cell r="H208" t="str">
            <v>06/07/24</v>
          </cell>
          <cell r="I208" t="str">
            <v>31/07/24</v>
          </cell>
          <cell r="J208" t="str">
            <v>31/07/24
-rm10
31/08/24
-rm380</v>
          </cell>
          <cell r="K208" t="str">
            <v>31/08/24
-rm10
01/10/24
-rm380</v>
          </cell>
          <cell r="L208" t="str">
            <v>01/10/24
-rm10
31/10/24
-rm380</v>
          </cell>
          <cell r="M208" t="str">
            <v>31/10/24
-rm10
30/11/24
-rm380</v>
          </cell>
          <cell r="N208" t="str">
            <v>30/11/24
-rm10
02/01/25
-rm380</v>
          </cell>
          <cell r="O208" t="str">
            <v>02/01/25
-rm10
25/01/25
-rm380</v>
          </cell>
          <cell r="P208" t="str">
            <v>25/01/25
-rm10
04/03/25
-rm380</v>
          </cell>
          <cell r="Q208" t="str">
            <v>04/03/25
-rm10
28/03/25
-rm380</v>
          </cell>
          <cell r="R208" t="str">
            <v>28/03/25
-rm10
02/05/25
-rm380</v>
          </cell>
          <cell r="S208" t="str">
            <v>02/05/25
-rm10
06/06/25
-rm380</v>
          </cell>
          <cell r="T208" t="str">
            <v>06/06/25
-rm10
01/07/25
-rm380</v>
          </cell>
          <cell r="U208" t="str">
            <v>01/07/25
-rm10
31/07/25
-rm380</v>
          </cell>
          <cell r="V208" t="str">
            <v>31/07/25
-rm10
05/09/25
-rm380</v>
          </cell>
          <cell r="W208" t="str">
            <v>05/09/25
-rm10
07/10/25
-rm380</v>
          </cell>
          <cell r="X208" t="str">
            <v>07/10/25
-rm10
06/11/25
-rm380</v>
          </cell>
          <cell r="Y208" t="str">
            <v>06/11/25
-rm10
05/12/25
-rm100
07/01/26
-rm100
06/02/26
-rm100
06/03/26
-rm80</v>
          </cell>
          <cell r="Z208" t="str">
            <v>06/03/26</v>
          </cell>
          <cell r="AA208" t="str">
            <v>06/03/26
-rm29
07/04/26
-rm361</v>
          </cell>
          <cell r="AB208" t="str">
            <v>07/04/26
-rm138</v>
          </cell>
          <cell r="AC208" t="str">
            <v/>
          </cell>
          <cell r="AD208" t="str">
            <v/>
          </cell>
          <cell r="AE208" t="str">
            <v/>
          </cell>
          <cell r="AF208" t="str">
            <v/>
          </cell>
          <cell r="AG208" t="str">
            <v/>
          </cell>
          <cell r="AH208" t="str">
            <v/>
          </cell>
          <cell r="AI208" t="str">
            <v/>
          </cell>
        </row>
        <row r="210">
          <cell r="F210" t="str">
            <v>17/05/24</v>
          </cell>
          <cell r="G210" t="str">
            <v>12/06/24</v>
          </cell>
          <cell r="H210" t="str">
            <v>17/07/24</v>
          </cell>
          <cell r="I210" t="str">
            <v>21/08/24</v>
          </cell>
          <cell r="J210" t="str">
            <v>20/09/24</v>
          </cell>
          <cell r="K210" t="str">
            <v>22/10/24</v>
          </cell>
          <cell r="L210" t="str">
            <v>21/11/24</v>
          </cell>
          <cell r="M210" t="str">
            <v>18/12/24</v>
          </cell>
          <cell r="N210" t="str">
            <v>17/01/25</v>
          </cell>
          <cell r="O210" t="str">
            <v>19/02/25</v>
          </cell>
          <cell r="P210" t="str">
            <v>21/03/25</v>
          </cell>
          <cell r="Q210" t="str">
            <v>19/04/25</v>
          </cell>
          <cell r="R210" t="str">
            <v>21/05/25</v>
          </cell>
          <cell r="S210" t="str">
            <v>20/06/25</v>
          </cell>
          <cell r="T210" t="str">
            <v>18/07/25</v>
          </cell>
          <cell r="U210" t="str">
            <v>20/08/25</v>
          </cell>
          <cell r="V210" t="str">
            <v>19/09/25</v>
          </cell>
          <cell r="W210" t="str">
            <v>15/10/25</v>
          </cell>
          <cell r="X210" t="str">
            <v>19/11/25</v>
          </cell>
          <cell r="Y210" t="str">
            <v>17/12/25</v>
          </cell>
          <cell r="Z210" t="str">
            <v>20/01/26</v>
          </cell>
          <cell r="AA210" t="str">
            <v>12/02/26</v>
          </cell>
          <cell r="AB210" t="str">
            <v>12/03/26</v>
          </cell>
          <cell r="AC210" t="str">
            <v/>
          </cell>
        </row>
        <row r="213">
          <cell r="F213" t="str">
            <v>31/05/24</v>
          </cell>
          <cell r="G213" t="str">
            <v>30/06/24</v>
          </cell>
          <cell r="H213" t="str">
            <v>01/08/24</v>
          </cell>
          <cell r="I213" t="str">
            <v>02/09/24</v>
          </cell>
          <cell r="J213" t="str">
            <v>01/10/24</v>
          </cell>
          <cell r="K213" t="str">
            <v>01/11/24</v>
          </cell>
          <cell r="L213" t="str">
            <v>02/12/24</v>
          </cell>
          <cell r="M213" t="str">
            <v>31/12/24</v>
          </cell>
          <cell r="N213" t="str">
            <v>04/02/25</v>
          </cell>
          <cell r="O213" t="str">
            <v>01/03/25</v>
          </cell>
          <cell r="P213" t="str">
            <v>02/04/25</v>
          </cell>
          <cell r="Q213" t="str">
            <v>02/05/25</v>
          </cell>
          <cell r="R213" t="str">
            <v>06/06/25</v>
          </cell>
          <cell r="S213" t="str">
            <v>02/07/25
-rm500
01/08/25
-rm100</v>
          </cell>
          <cell r="T213" t="str">
            <v>01/08/25</v>
          </cell>
          <cell r="U213" t="str">
            <v>02/09/25</v>
          </cell>
          <cell r="V213" t="str">
            <v>02/10/25</v>
          </cell>
          <cell r="W213" t="str">
            <v>06/11/25</v>
          </cell>
          <cell r="X213" t="str">
            <v>01/12/25</v>
          </cell>
          <cell r="Y213" t="str">
            <v>31/12/25</v>
          </cell>
          <cell r="Z213" t="str">
            <v>31/01/26</v>
          </cell>
          <cell r="AA213" t="str">
            <v>02/03/26</v>
          </cell>
          <cell r="AB213" t="str">
            <v>01/04/26</v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</row>
      </sheetData>
      <sheetData sheetId="6">
        <row r="11">
          <cell r="F11" t="str">
            <v>02/07/24</v>
          </cell>
          <cell r="G11" t="str">
            <v>02/07/24</v>
          </cell>
          <cell r="H11" t="str">
            <v>02/08/24</v>
          </cell>
          <cell r="I11" t="str">
            <v>02/09/24
-rm100
02/09/24
-penalty (rm160)
18/06/25
-rm160 paid</v>
          </cell>
          <cell r="J11" t="str">
            <v>02/10/24</v>
          </cell>
          <cell r="K11" t="str">
            <v>04/11/24</v>
          </cell>
          <cell r="L11" t="str">
            <v>02/12/24</v>
          </cell>
          <cell r="M11" t="str">
            <v>02/01/25</v>
          </cell>
          <cell r="N11" t="str">
            <v>04/02/25
-penalty
18/06/25
-paid</v>
          </cell>
          <cell r="O11" t="str">
            <v>04/03/25</v>
          </cell>
          <cell r="P11" t="str">
            <v>21/04/25
-rm210
02/05/25
-rm50</v>
          </cell>
          <cell r="Q11" t="str">
            <v>02/05/25</v>
          </cell>
          <cell r="R11" t="str">
            <v>09/06/25
-penalty
18/06/25
-paid</v>
          </cell>
          <cell r="S11" t="str">
            <v>18/06/25</v>
          </cell>
          <cell r="T11" t="str">
            <v>18/06/25</v>
          </cell>
          <cell r="U11" t="str">
            <v>18/06/25</v>
          </cell>
          <cell r="V11" t="str">
            <v>18/06/25</v>
          </cell>
          <cell r="W11" t="str">
            <v>18/06/25</v>
          </cell>
        </row>
        <row r="16">
          <cell r="F16" t="str">
            <v>23/05/24</v>
          </cell>
          <cell r="G16" t="str">
            <v>13/06/24</v>
          </cell>
          <cell r="H16" t="str">
            <v>19/07/24</v>
          </cell>
          <cell r="I16" t="str">
            <v>23/08/24</v>
          </cell>
          <cell r="J16" t="str">
            <v>28/09/24</v>
          </cell>
          <cell r="K16" t="str">
            <v>30/10/24
-rm194
25/11/24
-rm100
12/12/24
-rm150
22/01/25
-rm150
12/08/25
-rm6</v>
          </cell>
          <cell r="L16" t="str">
            <v>12/08/25
-rm144
31/10/25
-rm290</v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32">
          <cell r="F32" t="str">
            <v>19/07/24</v>
          </cell>
          <cell r="G32" t="str">
            <v>23/08/24</v>
          </cell>
          <cell r="H32" t="str">
            <v>25/09/24</v>
          </cell>
          <cell r="I32" t="str">
            <v>24/10/24</v>
          </cell>
          <cell r="J32" t="str">
            <v>25/11/24</v>
          </cell>
          <cell r="K32" t="str">
            <v>19/12/24</v>
          </cell>
          <cell r="L32" t="str">
            <v>22/01/25</v>
          </cell>
          <cell r="M32" t="str">
            <v>25/02/25</v>
          </cell>
          <cell r="N32" t="str">
            <v>24/03/25</v>
          </cell>
          <cell r="O32" t="str">
            <v>24/04/25</v>
          </cell>
          <cell r="P32" t="str">
            <v>22/05/25</v>
          </cell>
          <cell r="Q32" t="str">
            <v>25/06/25</v>
          </cell>
          <cell r="R32" t="str">
            <v>29/08/25</v>
          </cell>
          <cell r="S32" t="str">
            <v>25/09/25</v>
          </cell>
          <cell r="T32" t="str">
            <v>17/10/25</v>
          </cell>
          <cell r="U32" t="str">
            <v>20/11/25</v>
          </cell>
          <cell r="V32" t="str">
            <v>18/12/25</v>
          </cell>
          <cell r="W32" t="str">
            <v>22/01/26</v>
          </cell>
          <cell r="X32" t="str">
            <v>12/02/26</v>
          </cell>
          <cell r="Y32" t="str">
            <v>13/03/26</v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</row>
        <row r="38">
          <cell r="F38" t="str">
            <v>31/07/24</v>
          </cell>
          <cell r="G38" t="str">
            <v>30/08/24</v>
          </cell>
          <cell r="H38" t="str">
            <v>30/09/24
-rm620
30/10/24
-rm20</v>
          </cell>
          <cell r="I38" t="str">
            <v>30/10/24</v>
          </cell>
          <cell r="J38" t="str">
            <v>29/11/24</v>
          </cell>
          <cell r="K38" t="str">
            <v>31/12/24</v>
          </cell>
          <cell r="L38" t="str">
            <v>04/02/25</v>
          </cell>
          <cell r="M38" t="str">
            <v>01/03/25</v>
          </cell>
          <cell r="N38" t="str">
            <v>03/04/25
-rm300
02/05/25
-rm340</v>
          </cell>
          <cell r="O38" t="str">
            <v>02/05/25
-rm200
14/05/25
-rm440</v>
          </cell>
          <cell r="P38" t="str">
            <v>06/06/25</v>
          </cell>
          <cell r="Q38" t="str">
            <v>04/07/25
-rm400
07/07/25
-rm200
15/08/25
-rm40</v>
          </cell>
          <cell r="R38" t="str">
            <v>15/08/25
-rm560
29/08/25
-rm80</v>
          </cell>
          <cell r="S38" t="str">
            <v>29/08/25</v>
          </cell>
          <cell r="T38" t="str">
            <v>21/11/25
-rm30
28/11/25
-rm200
11/12/25
-rm200
21/01/26
-rm100</v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</row>
        <row r="42">
          <cell r="F42" t="str">
            <v>30/07/24</v>
          </cell>
          <cell r="G42" t="str">
            <v>30/08/24</v>
          </cell>
          <cell r="H42" t="str">
            <v>28/09/24</v>
          </cell>
          <cell r="I42" t="str">
            <v>30/10/24</v>
          </cell>
          <cell r="J42" t="str">
            <v>29/11/24</v>
          </cell>
          <cell r="K42" t="str">
            <v>31/12/24</v>
          </cell>
          <cell r="L42" t="str">
            <v>31/01/25</v>
          </cell>
          <cell r="M42" t="str">
            <v>28/02/25</v>
          </cell>
          <cell r="N42" t="str">
            <v>02/04/25</v>
          </cell>
          <cell r="O42" t="str">
            <v>30/04/25</v>
          </cell>
          <cell r="P42" t="str">
            <v>26/05/25</v>
          </cell>
          <cell r="Q42" t="str">
            <v>26/05/25</v>
          </cell>
        </row>
        <row r="44">
          <cell r="F44" t="str">
            <v>19/07/24</v>
          </cell>
          <cell r="G44" t="str">
            <v>23/08/24</v>
          </cell>
          <cell r="H44" t="str">
            <v>24/09/24</v>
          </cell>
          <cell r="I44" t="str">
            <v>24/10/24</v>
          </cell>
          <cell r="J44" t="str">
            <v>22/11/24</v>
          </cell>
          <cell r="K44" t="str">
            <v>18/12/24</v>
          </cell>
          <cell r="L44" t="str">
            <v>22/01/25</v>
          </cell>
          <cell r="M44" t="str">
            <v>24/02/25</v>
          </cell>
          <cell r="N44" t="str">
            <v>22/03/25</v>
          </cell>
          <cell r="O44" t="str">
            <v>23/04/25</v>
          </cell>
          <cell r="P44" t="str">
            <v>21/05/25</v>
          </cell>
          <cell r="Q44" t="str">
            <v>24/06/25</v>
          </cell>
          <cell r="R44" t="str">
            <v>23/07/25</v>
          </cell>
          <cell r="S44" t="str">
            <v>25/08/25</v>
          </cell>
          <cell r="T44" t="str">
            <v>02/10/25</v>
          </cell>
          <cell r="U44" t="str">
            <v>23/10/25</v>
          </cell>
          <cell r="V44" t="str">
            <v>24/11/25</v>
          </cell>
          <cell r="W44" t="str">
            <v>17/12/25</v>
          </cell>
          <cell r="X44" t="str">
            <v>21/01/26</v>
          </cell>
          <cell r="Y44" t="str">
            <v>12/02/26</v>
          </cell>
          <cell r="Z44" t="str">
            <v>13/03/26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</row>
        <row r="63">
          <cell r="F63" t="str">
            <v>23/08/24</v>
          </cell>
          <cell r="G63" t="str">
            <v>25/09/24</v>
          </cell>
          <cell r="H63" t="str">
            <v>24/10/24</v>
          </cell>
          <cell r="I63" t="str">
            <v>25/11/24</v>
          </cell>
          <cell r="J63" t="str">
            <v>19/12/24</v>
          </cell>
          <cell r="K63" t="str">
            <v>22/01/25</v>
          </cell>
          <cell r="L63" t="str">
            <v>25/02/25</v>
          </cell>
          <cell r="M63" t="str">
            <v>24/03/25</v>
          </cell>
          <cell r="N63" t="str">
            <v>24/04/25</v>
          </cell>
          <cell r="O63" t="str">
            <v>22/05/25</v>
          </cell>
          <cell r="P63" t="str">
            <v>25/06/25</v>
          </cell>
          <cell r="Q63" t="str">
            <v>24/07/25</v>
          </cell>
          <cell r="R63" t="str">
            <v>25/08/25</v>
          </cell>
          <cell r="S63" t="str">
            <v>25/09/25</v>
          </cell>
          <cell r="T63" t="str">
            <v>16/10/25</v>
          </cell>
          <cell r="U63" t="str">
            <v>20/11/25</v>
          </cell>
          <cell r="V63" t="str">
            <v>18/12/25</v>
          </cell>
          <cell r="W63" t="str">
            <v>22/01/26</v>
          </cell>
          <cell r="X63" t="str">
            <v>12/02/26</v>
          </cell>
          <cell r="Y63" t="str">
            <v>13/03/26</v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/>
          </cell>
          <cell r="AT63" t="str">
            <v/>
          </cell>
          <cell r="AU63" t="str">
            <v/>
          </cell>
          <cell r="AV63" t="str">
            <v/>
          </cell>
          <cell r="AW63" t="str">
            <v/>
          </cell>
          <cell r="AX63" t="str">
            <v/>
          </cell>
          <cell r="AY63" t="str">
            <v/>
          </cell>
          <cell r="AZ63" t="str">
            <v/>
          </cell>
          <cell r="BA63" t="str">
            <v/>
          </cell>
        </row>
        <row r="77">
          <cell r="F77" t="str">
            <v>03/09/24</v>
          </cell>
          <cell r="G77" t="str">
            <v>02/10/24</v>
          </cell>
          <cell r="H77" t="str">
            <v>02/11/24</v>
          </cell>
          <cell r="I77" t="str">
            <v>03/12/24</v>
          </cell>
          <cell r="J77" t="str">
            <v>02/01/25</v>
          </cell>
          <cell r="K77" t="str">
            <v>04/02/25</v>
          </cell>
          <cell r="L77" t="str">
            <v>04/03/25</v>
          </cell>
          <cell r="M77" t="str">
            <v>02/04/25</v>
          </cell>
          <cell r="N77" t="str">
            <v>03/05/25</v>
          </cell>
          <cell r="O77" t="str">
            <v>06/06/25</v>
          </cell>
          <cell r="P77" t="str">
            <v>02/07/25</v>
          </cell>
          <cell r="Q77" t="str">
            <v>02/08/25</v>
          </cell>
          <cell r="R77" t="str">
            <v>03/09/25</v>
          </cell>
          <cell r="S77" t="str">
            <v>06/11/25</v>
          </cell>
          <cell r="T77" t="str">
            <v>05/12/25</v>
          </cell>
          <cell r="U77" t="str">
            <v>11/12/25
(paid on oct.25)</v>
          </cell>
          <cell r="V77" t="str">
            <v>11/12/25
-rm20
(paid on oct.25)
08/01/26
-rm380</v>
          </cell>
          <cell r="W77" t="str">
            <v>08/01/26
-rm20
09/03/26
-rm380</v>
          </cell>
          <cell r="X77" t="str">
            <v>09/03/26
-rm20
13/03/26
-rm380</v>
          </cell>
          <cell r="Y77" t="str">
            <v>13/03/26
-rm20
07/04/26
-rm380</v>
          </cell>
          <cell r="Z77" t="str">
            <v>07/04/26
-rm20</v>
          </cell>
          <cell r="AA77" t="str">
            <v/>
          </cell>
          <cell r="AB77" t="str">
            <v/>
          </cell>
          <cell r="AC77" t="str">
            <v/>
          </cell>
        </row>
        <row r="78">
          <cell r="F78" t="str">
            <v>31/08/24</v>
          </cell>
          <cell r="G78" t="str">
            <v>30/09/24</v>
          </cell>
          <cell r="H78" t="str">
            <v>31/10/24</v>
          </cell>
          <cell r="I78" t="str">
            <v>02/12/24</v>
          </cell>
          <cell r="J78" t="str">
            <v>31/12/24</v>
          </cell>
          <cell r="K78" t="str">
            <v>31/01/25</v>
          </cell>
          <cell r="L78" t="str">
            <v>28/02/25</v>
          </cell>
          <cell r="M78" t="str">
            <v>02/04/25</v>
          </cell>
          <cell r="N78" t="str">
            <v>22/04/25</v>
          </cell>
          <cell r="O78" t="str">
            <v>22/04/25</v>
          </cell>
          <cell r="P78" t="str">
            <v>22/04/25</v>
          </cell>
          <cell r="Q78" t="str">
            <v>22/04/25</v>
          </cell>
          <cell r="R78" t="str">
            <v>22/04/25</v>
          </cell>
          <cell r="S78" t="str">
            <v>22/04/25</v>
          </cell>
          <cell r="T78" t="str">
            <v>22/04/25</v>
          </cell>
          <cell r="U78" t="str">
            <v>22/04/25</v>
          </cell>
          <cell r="V78" t="str">
            <v>22/04/25</v>
          </cell>
          <cell r="W78" t="str">
            <v>22/04/25</v>
          </cell>
          <cell r="X78" t="str">
            <v>22/04/25</v>
          </cell>
          <cell r="Y78" t="str">
            <v>22/04/25</v>
          </cell>
          <cell r="Z78" t="str">
            <v>22/04/25</v>
          </cell>
          <cell r="AA78" t="str">
            <v>22/04/25</v>
          </cell>
          <cell r="AB78" t="str">
            <v>22/04/25</v>
          </cell>
          <cell r="AC78" t="str">
            <v>22/04/25</v>
          </cell>
        </row>
        <row r="93">
          <cell r="F93" t="str">
            <v>01/10/24</v>
          </cell>
          <cell r="G93" t="str">
            <v>01/11/24</v>
          </cell>
          <cell r="H93" t="str">
            <v>02/12/24</v>
          </cell>
          <cell r="I93" t="str">
            <v>31/12/24</v>
          </cell>
          <cell r="J93" t="str">
            <v>04/02/25</v>
          </cell>
          <cell r="K93" t="str">
            <v>01/03/25</v>
          </cell>
          <cell r="L93" t="str">
            <v>02/04/25</v>
          </cell>
          <cell r="M93" t="str">
            <v>02/05/25</v>
          </cell>
          <cell r="N93" t="str">
            <v>06/06/25</v>
          </cell>
          <cell r="O93" t="str">
            <v>01/08/25</v>
          </cell>
          <cell r="P93" t="str">
            <v>01/08/25</v>
          </cell>
          <cell r="Q93" t="str">
            <v>02/09/25</v>
          </cell>
          <cell r="R93" t="str">
            <v>02/10/25</v>
          </cell>
          <cell r="S93" t="str">
            <v>06/11/25</v>
          </cell>
          <cell r="T93" t="str">
            <v>01/12/25</v>
          </cell>
          <cell r="U93" t="str">
            <v>31/12/25</v>
          </cell>
          <cell r="V93" t="str">
            <v>31/01/26</v>
          </cell>
          <cell r="W93" t="str">
            <v>02/03/26</v>
          </cell>
          <cell r="X93" t="str">
            <v>01/04/26</v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</row>
        <row r="114">
          <cell r="F114" t="str">
            <v>01/11/24</v>
          </cell>
          <cell r="G114" t="str">
            <v>30/11/24</v>
          </cell>
          <cell r="H114" t="str">
            <v>02/01/25</v>
          </cell>
          <cell r="I114" t="str">
            <v>25/01/25</v>
          </cell>
          <cell r="J114" t="str">
            <v>01/03/25</v>
          </cell>
          <cell r="K114" t="str">
            <v>26/03/25</v>
          </cell>
          <cell r="L114" t="str">
            <v>02/05/25</v>
          </cell>
          <cell r="M114" t="str">
            <v>28/05/25</v>
          </cell>
          <cell r="N114" t="str">
            <v>01/07/25</v>
          </cell>
          <cell r="O114" t="str">
            <v>01/08/25</v>
          </cell>
          <cell r="P114" t="str">
            <v>30/08/25</v>
          </cell>
          <cell r="Q114" t="str">
            <v>02/10/25</v>
          </cell>
          <cell r="R114" t="str">
            <v>31/10/25</v>
          </cell>
          <cell r="S114" t="str">
            <v>29/11/25</v>
          </cell>
          <cell r="T114" t="str">
            <v>02/01/26</v>
          </cell>
          <cell r="U114" t="str">
            <v>31/01/26</v>
          </cell>
          <cell r="V114" t="str">
            <v>28/02/26</v>
          </cell>
          <cell r="W114" t="str">
            <v>28/02/26</v>
          </cell>
        </row>
        <row r="118">
          <cell r="F118" t="str">
            <v>24/10/24</v>
          </cell>
          <cell r="G118" t="str">
            <v>01/11/24</v>
          </cell>
          <cell r="H118" t="str">
            <v>01/11/24</v>
          </cell>
          <cell r="I118" t="str">
            <v>01/11/24</v>
          </cell>
          <cell r="J118" t="str">
            <v>01/11/24</v>
          </cell>
          <cell r="K118" t="str">
            <v>01/11/24</v>
          </cell>
          <cell r="L118" t="str">
            <v>01/11/24</v>
          </cell>
          <cell r="M118" t="str">
            <v>01/11/24</v>
          </cell>
          <cell r="N118" t="str">
            <v>01/11/24</v>
          </cell>
          <cell r="O118" t="str">
            <v>01/11/24</v>
          </cell>
          <cell r="P118" t="str">
            <v>01/11/24</v>
          </cell>
          <cell r="Q118" t="str">
            <v>01/11/24</v>
          </cell>
        </row>
        <row r="127">
          <cell r="F127" t="str">
            <v>28/11/24</v>
          </cell>
          <cell r="G127" t="str">
            <v>20/12/24</v>
          </cell>
          <cell r="H127" t="str">
            <v>31/01/25</v>
          </cell>
          <cell r="I127" t="str">
            <v>27/02/25</v>
          </cell>
          <cell r="J127" t="str">
            <v>20/03/25</v>
          </cell>
          <cell r="K127" t="str">
            <v>30/04/25</v>
          </cell>
          <cell r="L127" t="str">
            <v>27/05/25</v>
          </cell>
          <cell r="M127" t="str">
            <v>27/06/25</v>
          </cell>
          <cell r="N127" t="str">
            <v>28/07/25</v>
          </cell>
          <cell r="O127" t="str">
            <v>28/08/25</v>
          </cell>
          <cell r="P127" t="str">
            <v>30/09/25</v>
          </cell>
          <cell r="Q127" t="str">
            <v>29/10/25</v>
          </cell>
          <cell r="R127" t="str">
            <v>27/11/25</v>
          </cell>
          <cell r="S127" t="str">
            <v>23/12/25</v>
          </cell>
          <cell r="T127" t="str">
            <v>28/01/26</v>
          </cell>
          <cell r="U127" t="str">
            <v>27/02/26</v>
          </cell>
          <cell r="V127" t="str">
            <v>25/03/26
-rm270</v>
          </cell>
          <cell r="W127" t="str">
            <v/>
          </cell>
          <cell r="X127" t="str">
            <v/>
          </cell>
          <cell r="Y127" t="str">
            <v/>
          </cell>
          <cell r="Z127" t="str">
            <v/>
          </cell>
          <cell r="AA127" t="str">
            <v/>
          </cell>
          <cell r="AB127" t="str">
            <v/>
          </cell>
          <cell r="AC127" t="str">
            <v/>
          </cell>
        </row>
        <row r="131">
          <cell r="F131" t="str">
            <v>28/11/24</v>
          </cell>
          <cell r="G131" t="str">
            <v>31/12/24</v>
          </cell>
          <cell r="H131" t="str">
            <v>31/01/25</v>
          </cell>
          <cell r="I131" t="str">
            <v>27/02/25</v>
          </cell>
          <cell r="J131" t="str">
            <v>28/03/25</v>
          </cell>
          <cell r="K131" t="str">
            <v>29/04/25</v>
          </cell>
          <cell r="L131" t="str">
            <v>29/05/25</v>
          </cell>
          <cell r="M131" t="str">
            <v>28/06/25</v>
          </cell>
          <cell r="N131" t="str">
            <v>30/07/25</v>
          </cell>
          <cell r="O131" t="str">
            <v>30/08/25</v>
          </cell>
          <cell r="P131" t="str">
            <v>30/09/25</v>
          </cell>
          <cell r="Q131" t="str">
            <v>29/10/25</v>
          </cell>
          <cell r="R131" t="str">
            <v>17/12/25</v>
          </cell>
          <cell r="S131" t="str">
            <v>30/12/25</v>
          </cell>
          <cell r="T131" t="str">
            <v>31/12/25</v>
          </cell>
          <cell r="U131" t="str">
            <v>31/12/25</v>
          </cell>
          <cell r="V131" t="str">
            <v>31/12/25</v>
          </cell>
          <cell r="W131" t="str">
            <v>31/12/25</v>
          </cell>
        </row>
        <row r="139">
          <cell r="F139" t="str">
            <v>02/12/24</v>
          </cell>
          <cell r="G139" t="str">
            <v>31/12/24</v>
          </cell>
          <cell r="H139" t="str">
            <v>04/02/25</v>
          </cell>
          <cell r="I139" t="str">
            <v>01/03/25</v>
          </cell>
          <cell r="J139" t="str">
            <v>02/04/25</v>
          </cell>
          <cell r="K139" t="str">
            <v>02/05/25</v>
          </cell>
          <cell r="L139" t="str">
            <v>06/06/25</v>
          </cell>
          <cell r="M139" t="str">
            <v>01/08/25</v>
          </cell>
          <cell r="N139" t="str">
            <v>01/08/25</v>
          </cell>
          <cell r="O139" t="str">
            <v>02/09/25</v>
          </cell>
          <cell r="P139" t="str">
            <v>02/10/25</v>
          </cell>
          <cell r="Q139" t="str">
            <v>06/11/25</v>
          </cell>
          <cell r="R139" t="str">
            <v>01/12/25</v>
          </cell>
          <cell r="S139" t="str">
            <v>31/12/25</v>
          </cell>
          <cell r="T139" t="str">
            <v>31/01/26</v>
          </cell>
          <cell r="U139" t="str">
            <v>02/03/26</v>
          </cell>
          <cell r="V139" t="str">
            <v>01/04/26</v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  <cell r="AA139" t="str">
            <v/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  <cell r="AF139" t="str">
            <v/>
          </cell>
          <cell r="AG139" t="str">
            <v/>
          </cell>
          <cell r="AH139" t="str">
            <v/>
          </cell>
          <cell r="AI139" t="str">
            <v/>
          </cell>
          <cell r="AJ139" t="str">
            <v/>
          </cell>
          <cell r="AK139" t="str">
            <v/>
          </cell>
          <cell r="AL139" t="str">
            <v/>
          </cell>
        </row>
        <row r="141">
          <cell r="F141" t="str">
            <v>18/12/24</v>
          </cell>
          <cell r="G141" t="str">
            <v>22/01/25</v>
          </cell>
          <cell r="H141" t="str">
            <v>25/02/25</v>
          </cell>
          <cell r="I141" t="str">
            <v>22/03/25</v>
          </cell>
          <cell r="J141" t="str">
            <v>23/04/25</v>
          </cell>
          <cell r="K141" t="str">
            <v>02/10/25</v>
          </cell>
          <cell r="L141" t="str">
            <v>02/10/25</v>
          </cell>
          <cell r="M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  <cell r="AA141" t="str">
            <v/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  <cell r="AF141" t="str">
            <v/>
          </cell>
          <cell r="AG141" t="str">
            <v/>
          </cell>
          <cell r="AH141" t="str">
            <v/>
          </cell>
          <cell r="AI141" t="str">
            <v/>
          </cell>
          <cell r="AJ141" t="str">
            <v/>
          </cell>
          <cell r="AK141" t="str">
            <v/>
          </cell>
          <cell r="AL141" t="str">
            <v/>
          </cell>
          <cell r="AM141" t="str">
            <v/>
          </cell>
          <cell r="AN141" t="str">
            <v/>
          </cell>
          <cell r="AO141" t="str">
            <v/>
          </cell>
          <cell r="AP141" t="str">
            <v/>
          </cell>
          <cell r="AQ141" t="str">
            <v/>
          </cell>
          <cell r="AR141" t="str">
            <v/>
          </cell>
          <cell r="AS141" t="str">
            <v/>
          </cell>
          <cell r="AT141" t="str">
            <v/>
          </cell>
          <cell r="AU141" t="str">
            <v/>
          </cell>
          <cell r="AV141" t="str">
            <v/>
          </cell>
          <cell r="AW141" t="str">
            <v/>
          </cell>
          <cell r="AX141" t="str">
            <v/>
          </cell>
          <cell r="AY141" t="str">
            <v/>
          </cell>
          <cell r="AZ141" t="str">
            <v/>
          </cell>
          <cell r="BA141" t="str">
            <v/>
          </cell>
        </row>
        <row r="149">
          <cell r="F149" t="str">
            <v>24/12/24</v>
          </cell>
          <cell r="G149" t="str">
            <v>23/01/25</v>
          </cell>
          <cell r="H149" t="str">
            <v>25/02/25</v>
          </cell>
          <cell r="I149" t="str">
            <v>01/03/25</v>
          </cell>
          <cell r="J149" t="str">
            <v>01/03/25</v>
          </cell>
          <cell r="K149" t="str">
            <v>01/03/25</v>
          </cell>
          <cell r="L149" t="str">
            <v>01/03/25</v>
          </cell>
          <cell r="M149" t="str">
            <v>01/03/25</v>
          </cell>
          <cell r="N149" t="str">
            <v>01/03/25</v>
          </cell>
          <cell r="O149" t="str">
            <v>01/03/25</v>
          </cell>
          <cell r="P149" t="str">
            <v>01/03/25</v>
          </cell>
          <cell r="Q149" t="str">
            <v>01/03/25</v>
          </cell>
          <cell r="R149" t="str">
            <v>01/03/25</v>
          </cell>
          <cell r="S149" t="str">
            <v>01/03/25</v>
          </cell>
          <cell r="T149" t="str">
            <v>01/03/25</v>
          </cell>
          <cell r="U149" t="str">
            <v>01/03/25</v>
          </cell>
          <cell r="V149" t="str">
            <v>01/03/25</v>
          </cell>
          <cell r="W149" t="str">
            <v>01/03/25</v>
          </cell>
          <cell r="X149" t="str">
            <v>01/03/25</v>
          </cell>
          <cell r="Y149" t="str">
            <v>01/03/25</v>
          </cell>
          <cell r="Z149" t="str">
            <v>01/03/25</v>
          </cell>
          <cell r="AA149" t="str">
            <v>01/03/25</v>
          </cell>
          <cell r="AB149" t="str">
            <v>01/03/25</v>
          </cell>
          <cell r="AC149" t="str">
            <v>01/03/25</v>
          </cell>
        </row>
        <row r="150">
          <cell r="F150" t="str">
            <v>18/12/24</v>
          </cell>
          <cell r="G150" t="str">
            <v>17/01/25</v>
          </cell>
          <cell r="H150" t="str">
            <v>20/02/25</v>
          </cell>
          <cell r="I150" t="str">
            <v>21/03/25</v>
          </cell>
          <cell r="J150" t="str">
            <v>19/04/25</v>
          </cell>
          <cell r="K150" t="str">
            <v>21/05/25</v>
          </cell>
          <cell r="L150" t="str">
            <v>20/06/25</v>
          </cell>
          <cell r="M150" t="str">
            <v>18/07/25</v>
          </cell>
          <cell r="N150" t="str">
            <v>20/08/25</v>
          </cell>
          <cell r="O150" t="str">
            <v>19/09/25</v>
          </cell>
          <cell r="P150" t="str">
            <v>15/10/25</v>
          </cell>
          <cell r="Q150" t="str">
            <v>19/11/25</v>
          </cell>
        </row>
        <row r="180">
          <cell r="F180" t="str">
            <v>24/02/25</v>
          </cell>
          <cell r="G180" t="str">
            <v>21/03/25</v>
          </cell>
          <cell r="H180" t="str">
            <v>23/04/25</v>
          </cell>
          <cell r="I180" t="str">
            <v>22/05/25</v>
          </cell>
          <cell r="J180" t="str">
            <v>23/06/25</v>
          </cell>
          <cell r="K180" t="str">
            <v>25/07/25</v>
          </cell>
          <cell r="L180" t="str">
            <v>25/07/25</v>
          </cell>
          <cell r="M180" t="str">
            <v>25/07/25</v>
          </cell>
          <cell r="N180" t="str">
            <v>25/07/25</v>
          </cell>
          <cell r="O180" t="str">
            <v>25/07/25</v>
          </cell>
          <cell r="P180" t="str">
            <v>25/07/25</v>
          </cell>
          <cell r="Q180" t="str">
            <v>25/07/25
-rm1450
Disc.
-rm80</v>
          </cell>
        </row>
        <row r="187">
          <cell r="F187" t="str">
            <v>26/02/25</v>
          </cell>
          <cell r="G187" t="str">
            <v>25/03/25</v>
          </cell>
          <cell r="H187" t="str">
            <v>25/04/25</v>
          </cell>
          <cell r="I187" t="str">
            <v>22/05/25</v>
          </cell>
          <cell r="J187" t="str">
            <v>27/06/25</v>
          </cell>
          <cell r="K187" t="str">
            <v>25/07/25</v>
          </cell>
          <cell r="L187" t="str">
            <v>25/08/25</v>
          </cell>
          <cell r="M187" t="str">
            <v>25/09/25</v>
          </cell>
          <cell r="N187" t="str">
            <v>24/10/25</v>
          </cell>
          <cell r="O187" t="str">
            <v>25/11/25</v>
          </cell>
          <cell r="P187" t="str">
            <v>19/12/25</v>
          </cell>
          <cell r="Q187" t="str">
            <v>29/01/26</v>
          </cell>
          <cell r="R187" t="str">
            <v>27/02/26</v>
          </cell>
          <cell r="S187" t="str">
            <v>31/03/26</v>
          </cell>
          <cell r="T187" t="str">
            <v>31/03/26
-rm50</v>
          </cell>
          <cell r="U187" t="str">
            <v/>
          </cell>
          <cell r="V187" t="str">
            <v/>
          </cell>
          <cell r="W187" t="str">
            <v/>
          </cell>
        </row>
        <row r="203">
          <cell r="F203" t="str">
            <v>24/03/25 PBB</v>
          </cell>
          <cell r="G203" t="str">
            <v>21/05/25 PBB</v>
          </cell>
          <cell r="H203" t="str">
            <v>24/07/25 PBB</v>
          </cell>
          <cell r="I203" t="str">
            <v>17/08/25 PBB</v>
          </cell>
          <cell r="J203" t="str">
            <v>17/08/25 PBB</v>
          </cell>
          <cell r="K203" t="str">
            <v>22/11/25 PBB</v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  <cell r="Z203" t="str">
            <v/>
          </cell>
          <cell r="AA203" t="str">
            <v/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  <cell r="AF203" t="str">
            <v/>
          </cell>
          <cell r="AG203" t="str">
            <v/>
          </cell>
          <cell r="AH203" t="str">
            <v/>
          </cell>
          <cell r="AI203" t="str">
            <v/>
          </cell>
          <cell r="AJ203" t="str">
            <v/>
          </cell>
          <cell r="AK203" t="str">
            <v/>
          </cell>
          <cell r="AL203" t="str">
            <v/>
          </cell>
          <cell r="AM203" t="str">
            <v/>
          </cell>
          <cell r="AN203" t="str">
            <v/>
          </cell>
          <cell r="AO203" t="str">
            <v/>
          </cell>
          <cell r="AP203" t="str">
            <v/>
          </cell>
          <cell r="AQ203" t="str">
            <v/>
          </cell>
          <cell r="AR203" t="str">
            <v/>
          </cell>
          <cell r="AS203" t="str">
            <v/>
          </cell>
          <cell r="AT203" t="str">
            <v/>
          </cell>
          <cell r="AU203" t="str">
            <v/>
          </cell>
        </row>
        <row r="214">
          <cell r="F214" t="str">
            <v>29/03/25
-rm250
16/04/25
-rm250</v>
          </cell>
          <cell r="G214" t="str">
            <v>02/05/25
-rm250
16/05/25
-rm250</v>
          </cell>
          <cell r="H214" t="str">
            <v>03/06/25 PBB
-rm350
16/06/25 PBB
-rm150</v>
          </cell>
          <cell r="I214" t="str">
            <v>16/06/25 PBB
-rm200
02/07/25
-rm150
16/07/25
-rm150</v>
          </cell>
          <cell r="J214" t="str">
            <v>18/08/25
-rm150
18/09/25
-rm150
16/02/26
-rm200</v>
          </cell>
          <cell r="K214" t="str">
            <v>02/03/26
-rm200
01/04/26
-rm200</v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  <cell r="Z214" t="str">
            <v/>
          </cell>
          <cell r="AA214" t="str">
            <v/>
          </cell>
          <cell r="AB214" t="str">
            <v/>
          </cell>
          <cell r="AC214" t="str">
            <v/>
          </cell>
        </row>
        <row r="231">
          <cell r="F231" t="str">
            <v>24/04/25</v>
          </cell>
          <cell r="G231" t="str">
            <v>22/05/25</v>
          </cell>
          <cell r="H231" t="str">
            <v>05/07/25</v>
          </cell>
          <cell r="I231" t="str">
            <v>24/07/25</v>
          </cell>
          <cell r="J231" t="str">
            <v>25/08/25</v>
          </cell>
          <cell r="K231" t="str">
            <v>25/09/25</v>
          </cell>
          <cell r="L231" t="str">
            <v>24/10/25</v>
          </cell>
          <cell r="M231" t="str">
            <v>02/12/25</v>
          </cell>
          <cell r="N231" t="str">
            <v>02/12/25
-rm10
05/01/26
-rm380</v>
          </cell>
          <cell r="O231" t="str">
            <v>05/01/26
-rm10
31/01/26
-rm380</v>
          </cell>
          <cell r="P231" t="str">
            <v>31/01/26
-rm120
06/03/26
-rm100
01/04/26
-rm170</v>
          </cell>
          <cell r="Q231" t="str">
            <v>01/04/26
-rm30</v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  <cell r="Z231" t="str">
            <v/>
          </cell>
          <cell r="AA231" t="str">
            <v/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  <cell r="AF231" t="str">
            <v/>
          </cell>
          <cell r="AG231" t="str">
            <v/>
          </cell>
          <cell r="AH231" t="str">
            <v/>
          </cell>
          <cell r="AI231" t="str">
            <v/>
          </cell>
          <cell r="AJ231" t="str">
            <v/>
          </cell>
          <cell r="AK231" t="str">
            <v/>
          </cell>
          <cell r="AL231" t="str">
            <v/>
          </cell>
          <cell r="AM231" t="str">
            <v/>
          </cell>
          <cell r="AN231" t="str">
            <v/>
          </cell>
          <cell r="AO231" t="str">
            <v/>
          </cell>
          <cell r="AP231" t="str">
            <v/>
          </cell>
          <cell r="AQ231" t="str">
            <v/>
          </cell>
          <cell r="AR231" t="str">
            <v/>
          </cell>
          <cell r="AS231" t="str">
            <v/>
          </cell>
          <cell r="AT231" t="str">
            <v/>
          </cell>
          <cell r="AU231" t="str">
            <v/>
          </cell>
          <cell r="AV231" t="str">
            <v/>
          </cell>
          <cell r="AW231" t="str">
            <v/>
          </cell>
          <cell r="AX231" t="str">
            <v/>
          </cell>
          <cell r="AY231" t="str">
            <v/>
          </cell>
          <cell r="AZ231" t="str">
            <v/>
          </cell>
          <cell r="BA231" t="str">
            <v/>
          </cell>
        </row>
        <row r="240">
          <cell r="F240" t="str">
            <v>30/04/25</v>
          </cell>
          <cell r="G240" t="str">
            <v>06/06/25</v>
          </cell>
          <cell r="H240" t="str">
            <v>30/06/25</v>
          </cell>
          <cell r="I240" t="str">
            <v>01/08/25</v>
          </cell>
          <cell r="J240" t="str">
            <v>02/09/25</v>
          </cell>
          <cell r="K240" t="str">
            <v>30/09/25</v>
          </cell>
          <cell r="L240" t="str">
            <v>31/10/25</v>
          </cell>
          <cell r="M240" t="str">
            <v>01/12/25</v>
          </cell>
          <cell r="N240" t="str">
            <v>31/12/25
-rm660
02/02/26
-rm540</v>
          </cell>
          <cell r="O240" t="str">
            <v>02/02/26
-rm1110
02/03/26
-rm90</v>
          </cell>
          <cell r="P240" t="str">
            <v>02/03/26</v>
          </cell>
          <cell r="Q240" t="str">
            <v>31/03/26</v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  <cell r="Z240" t="str">
            <v/>
          </cell>
          <cell r="AA240" t="str">
            <v/>
          </cell>
          <cell r="AB240" t="str">
            <v/>
          </cell>
          <cell r="AC240" t="str">
            <v/>
          </cell>
        </row>
        <row r="245">
          <cell r="F245" t="str">
            <v xml:space="preserve">24/05/25 </v>
          </cell>
          <cell r="G245" t="str">
            <v>24/06/25 PBB</v>
          </cell>
          <cell r="H245" t="str">
            <v>28/07/25 PBB</v>
          </cell>
          <cell r="I245" t="str">
            <v>27/08/25 PBB</v>
          </cell>
          <cell r="J245" t="str">
            <v>06/10/25 PBB</v>
          </cell>
          <cell r="K245" t="str">
            <v>03/11/25 PBB</v>
          </cell>
          <cell r="L245" t="str">
            <v>08/12/25 PBB</v>
          </cell>
          <cell r="M245" t="str">
            <v>24/12/25 PBB</v>
          </cell>
          <cell r="N245" t="str">
            <v>23/01/26 PBB</v>
          </cell>
          <cell r="O245" t="str">
            <v>04/03/26 PBB</v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  <cell r="Z245" t="str">
            <v/>
          </cell>
          <cell r="AA245" t="str">
            <v/>
          </cell>
          <cell r="AB245" t="str">
            <v/>
          </cell>
          <cell r="AC245" t="str">
            <v/>
          </cell>
        </row>
      </sheetData>
      <sheetData sheetId="7">
        <row r="32">
          <cell r="F32" t="str">
            <v>04/07/25</v>
          </cell>
          <cell r="G32" t="str">
            <v>07/07/25</v>
          </cell>
          <cell r="H32" t="str">
            <v>07/07/25</v>
          </cell>
          <cell r="I32" t="str">
            <v>07/07/25</v>
          </cell>
          <cell r="J32" t="str">
            <v>07/07/25</v>
          </cell>
          <cell r="K32" t="str">
            <v>07/07/25</v>
          </cell>
          <cell r="L32" t="str">
            <v>07/07/25</v>
          </cell>
          <cell r="M32" t="str">
            <v>07/07/25</v>
          </cell>
          <cell r="N32" t="str">
            <v>07/07/25</v>
          </cell>
          <cell r="O32" t="str">
            <v>07/07/25</v>
          </cell>
          <cell r="P32" t="str">
            <v>07/07/25</v>
          </cell>
          <cell r="Q32" t="str">
            <v>07/07/25
-rm100
Disc.
-rm90</v>
          </cell>
        </row>
        <row r="38">
          <cell r="F38" t="str">
            <v>01/07/25</v>
          </cell>
          <cell r="G38" t="str">
            <v>29/07/25</v>
          </cell>
          <cell r="H38" t="str">
            <v>29/08/25</v>
          </cell>
          <cell r="I38" t="str">
            <v>30/09/25</v>
          </cell>
          <cell r="J38" t="str">
            <v>29/10/25</v>
          </cell>
          <cell r="K38" t="str">
            <v>01/12/25</v>
          </cell>
          <cell r="L38" t="str">
            <v>31/12/25</v>
          </cell>
          <cell r="M38" t="str">
            <v>29/01/26</v>
          </cell>
          <cell r="N38" t="str">
            <v>02/03/26</v>
          </cell>
          <cell r="O38" t="str">
            <v>25/03/26</v>
          </cell>
          <cell r="P38" t="str">
            <v>25/03/26</v>
          </cell>
          <cell r="Q38" t="str">
            <v>25/03/26</v>
          </cell>
        </row>
        <row r="41">
          <cell r="F41" t="str">
            <v>25/06/25</v>
          </cell>
          <cell r="G41" t="str">
            <v>24/07/25</v>
          </cell>
          <cell r="H41" t="str">
            <v>25/08/25</v>
          </cell>
          <cell r="I41" t="str">
            <v>25/09/25</v>
          </cell>
          <cell r="J41" t="str">
            <v>11/11/25</v>
          </cell>
          <cell r="K41" t="str">
            <v>20/11/25</v>
          </cell>
          <cell r="L41" t="str">
            <v>18/12/25</v>
          </cell>
          <cell r="M41" t="str">
            <v>22/01/26</v>
          </cell>
          <cell r="N41" t="str">
            <v>12/02/26</v>
          </cell>
          <cell r="O41" t="str">
            <v>13/03/26</v>
          </cell>
          <cell r="P41" t="str">
            <v/>
          </cell>
          <cell r="Q41" t="str">
            <v/>
          </cell>
        </row>
        <row r="54">
          <cell r="F54" t="str">
            <v>23/07/25</v>
          </cell>
          <cell r="G54" t="str">
            <v>25/08/25</v>
          </cell>
          <cell r="H54" t="str">
            <v>02/10/25</v>
          </cell>
          <cell r="I54" t="str">
            <v>23/10/25</v>
          </cell>
          <cell r="J54" t="str">
            <v>24/11/25</v>
          </cell>
          <cell r="K54" t="str">
            <v>17/12/25</v>
          </cell>
          <cell r="L54" t="str">
            <v>21/01/26</v>
          </cell>
          <cell r="M54" t="str">
            <v>12/02/26</v>
          </cell>
          <cell r="N54" t="str">
            <v>13/03/26</v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</row>
        <row r="60">
          <cell r="F60" t="str">
            <v>29/07/25</v>
          </cell>
          <cell r="G60" t="str">
            <v>29/08/25</v>
          </cell>
          <cell r="H60" t="str">
            <v>30/09/25</v>
          </cell>
          <cell r="I60" t="str">
            <v>29/10/25</v>
          </cell>
          <cell r="J60" t="str">
            <v>28/11/25</v>
          </cell>
          <cell r="K60" t="str">
            <v>29/12/25</v>
          </cell>
          <cell r="L60" t="str">
            <v>29/01/26</v>
          </cell>
          <cell r="M60" t="str">
            <v>27/02/26</v>
          </cell>
          <cell r="N60" t="str">
            <v>27/03/26</v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</row>
        <row r="61">
          <cell r="F61" t="str">
            <v>16/07/25
-rm370
01/08/25
-rm10</v>
          </cell>
          <cell r="G61" t="str">
            <v>02/09/25</v>
          </cell>
          <cell r="H61" t="str">
            <v>01/10/25</v>
          </cell>
          <cell r="I61" t="str">
            <v>01/11/25</v>
          </cell>
          <cell r="J61" t="str">
            <v>01/12/25</v>
          </cell>
          <cell r="K61" t="str">
            <v>30/12/25</v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</row>
        <row r="62">
          <cell r="F62" t="str">
            <v>30/07/25</v>
          </cell>
          <cell r="G62" t="str">
            <v>28/08/25</v>
          </cell>
          <cell r="H62" t="str">
            <v>30/09/25</v>
          </cell>
          <cell r="I62" t="str">
            <v>30/10/25
-rm905
28/11/25
-rm45</v>
          </cell>
          <cell r="J62" t="str">
            <v>28/11/25
-rm905
29/12/25
-rm45</v>
          </cell>
          <cell r="K62" t="str">
            <v>29/12/25
-rm905
29/01/26
-rm45</v>
          </cell>
          <cell r="L62" t="str">
            <v>29/01/26
-rm905
27/02/26
-rm45</v>
          </cell>
          <cell r="M62" t="str">
            <v>27/02/26
-rm905
30/03/26
-rm45</v>
          </cell>
          <cell r="N62" t="str">
            <v>30/03/26
-rm905</v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</row>
        <row r="70">
          <cell r="F70" t="str">
            <v>27/08/25</v>
          </cell>
          <cell r="G70" t="str">
            <v>29/09/25</v>
          </cell>
          <cell r="H70" t="str">
            <v>28/10/25</v>
          </cell>
          <cell r="I70" t="str">
            <v>28/11/25</v>
          </cell>
          <cell r="J70" t="str">
            <v>30/12/25</v>
          </cell>
          <cell r="K70" t="str">
            <v>05/03/26</v>
          </cell>
          <cell r="L70" t="str">
            <v>13/03/26</v>
          </cell>
          <cell r="M70" t="str">
            <v>31/03/26</v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</row>
        <row r="73">
          <cell r="F73" t="str">
            <v>08/11/25</v>
          </cell>
          <cell r="G73" t="str">
            <v>24/12/25</v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</row>
        <row r="74">
          <cell r="F74" t="str">
            <v>06/09/25</v>
          </cell>
          <cell r="G74" t="str">
            <v>11/11/25 PBB</v>
          </cell>
          <cell r="H74" t="str">
            <v>11/11/25 PBB
-rm70
31/12/25
-rm190</v>
          </cell>
          <cell r="I74" t="str">
            <v>31/12/25
-rm70
05/01/26 PBB
-rm190</v>
          </cell>
          <cell r="J74" t="str">
            <v>05/01/26 PBB
-rm70</v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</row>
        <row r="76">
          <cell r="F76" t="str">
            <v>22/08/25</v>
          </cell>
          <cell r="G76" t="str">
            <v>26/09/25</v>
          </cell>
          <cell r="H76" t="str">
            <v>16/10/25</v>
          </cell>
          <cell r="I76" t="str">
            <v>20/11/25</v>
          </cell>
          <cell r="J76" t="str">
            <v>18/12/25</v>
          </cell>
          <cell r="K76" t="str">
            <v>22/01/26</v>
          </cell>
          <cell r="L76" t="str">
            <v>13/02/26</v>
          </cell>
          <cell r="M76" t="str">
            <v>13/03/26</v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</row>
        <row r="98">
          <cell r="F98" t="str">
            <v>25/09/25</v>
          </cell>
          <cell r="G98" t="str">
            <v>16/10/25</v>
          </cell>
          <cell r="H98" t="str">
            <v>20/11/25</v>
          </cell>
          <cell r="I98" t="str">
            <v>18/12/25</v>
          </cell>
          <cell r="J98" t="str">
            <v>22/01/26</v>
          </cell>
          <cell r="K98" t="str">
            <v>12/02/26</v>
          </cell>
          <cell r="L98" t="str">
            <v>13/03/26</v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</row>
        <row r="107">
          <cell r="F107" t="str">
            <v>02/10/25</v>
          </cell>
          <cell r="G107" t="str">
            <v>06/11/25</v>
          </cell>
          <cell r="H107" t="str">
            <v>01/12/25</v>
          </cell>
          <cell r="I107" t="str">
            <v>31/12/25</v>
          </cell>
          <cell r="J107" t="str">
            <v>31/01/26</v>
          </cell>
          <cell r="K107" t="str">
            <v>02/03/26</v>
          </cell>
          <cell r="L107" t="str">
            <v>01/04/26</v>
          </cell>
          <cell r="M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  <cell r="AA107" t="str">
            <v/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  <cell r="AG107" t="str">
            <v/>
          </cell>
          <cell r="AH107" t="str">
            <v/>
          </cell>
          <cell r="AI107" t="str">
            <v/>
          </cell>
          <cell r="AJ107" t="str">
            <v/>
          </cell>
          <cell r="AK107" t="str">
            <v/>
          </cell>
          <cell r="AL107" t="str">
            <v/>
          </cell>
          <cell r="AM107" t="str">
            <v/>
          </cell>
          <cell r="AN107" t="str">
            <v/>
          </cell>
          <cell r="AO107" t="str">
            <v/>
          </cell>
          <cell r="AP107" t="str">
            <v/>
          </cell>
          <cell r="AQ107" t="str">
            <v/>
          </cell>
          <cell r="AR107" t="str">
            <v/>
          </cell>
          <cell r="AS107" t="str">
            <v/>
          </cell>
          <cell r="AT107" t="str">
            <v/>
          </cell>
          <cell r="AU107" t="str">
            <v/>
          </cell>
          <cell r="AV107" t="str">
            <v/>
          </cell>
          <cell r="AW107" t="str">
            <v/>
          </cell>
          <cell r="AX107" t="str">
            <v/>
          </cell>
          <cell r="AY107" t="str">
            <v/>
          </cell>
          <cell r="AZ107" t="str">
            <v/>
          </cell>
          <cell r="BA107" t="str">
            <v/>
          </cell>
        </row>
        <row r="111">
          <cell r="F111" t="str">
            <v>11/11/25</v>
          </cell>
          <cell r="G111" t="str">
            <v>20/11/25</v>
          </cell>
          <cell r="H111" t="str">
            <v>18/12/25</v>
          </cell>
          <cell r="I111" t="str">
            <v>22/01/26</v>
          </cell>
          <cell r="J111" t="str">
            <v>12/02/26</v>
          </cell>
          <cell r="K111" t="str">
            <v>13/03/26</v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  <cell r="AA111" t="str">
            <v/>
          </cell>
          <cell r="AB111" t="str">
            <v/>
          </cell>
          <cell r="AC111" t="str">
            <v/>
          </cell>
        </row>
        <row r="112">
          <cell r="F112" t="str">
            <v>11/11/25</v>
          </cell>
          <cell r="G112" t="str">
            <v>20/11/25</v>
          </cell>
          <cell r="H112" t="str">
            <v>18/12/25</v>
          </cell>
          <cell r="I112" t="str">
            <v>22/01/26</v>
          </cell>
          <cell r="J112" t="str">
            <v>12/02/26</v>
          </cell>
          <cell r="K112" t="str">
            <v>13/03/26</v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</row>
        <row r="113">
          <cell r="F113" t="str">
            <v>24/10/25</v>
          </cell>
          <cell r="G113" t="str">
            <v>25/11/25</v>
          </cell>
          <cell r="H113" t="str">
            <v>26/12/25</v>
          </cell>
          <cell r="I113" t="str">
            <v>24/01/26</v>
          </cell>
          <cell r="J113" t="str">
            <v>27/02/26</v>
          </cell>
          <cell r="K113" t="str">
            <v>19/03/26</v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  <cell r="AA113" t="str">
            <v/>
          </cell>
          <cell r="AB113" t="str">
            <v/>
          </cell>
          <cell r="AC113" t="str">
            <v/>
          </cell>
          <cell r="AD113" t="str">
            <v/>
          </cell>
          <cell r="AE113" t="str">
            <v/>
          </cell>
          <cell r="AF113" t="str">
            <v/>
          </cell>
          <cell r="AG113" t="str">
            <v/>
          </cell>
          <cell r="AH113" t="str">
            <v/>
          </cell>
          <cell r="AI113" t="str">
            <v/>
          </cell>
          <cell r="AJ113" t="str">
            <v/>
          </cell>
          <cell r="AK113" t="str">
            <v/>
          </cell>
          <cell r="AL113" t="str">
            <v/>
          </cell>
          <cell r="AM113" t="str">
            <v/>
          </cell>
          <cell r="AN113" t="str">
            <v/>
          </cell>
          <cell r="AO113" t="str">
            <v/>
          </cell>
        </row>
        <row r="115">
          <cell r="F115" t="str">
            <v>28/10/25</v>
          </cell>
          <cell r="G115" t="str">
            <v>28/11/25</v>
          </cell>
          <cell r="H115" t="str">
            <v>15/01/26</v>
          </cell>
          <cell r="I115" t="str">
            <v>05/02/26</v>
          </cell>
          <cell r="J115" t="str">
            <v>09/03/26</v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</row>
        <row r="119">
          <cell r="F119" t="str">
            <v>20/11/25</v>
          </cell>
          <cell r="G119" t="str">
            <v>18/12/25</v>
          </cell>
          <cell r="H119" t="str">
            <v>22/01/26</v>
          </cell>
          <cell r="I119" t="str">
            <v>12/02/26</v>
          </cell>
          <cell r="J119" t="str">
            <v>13/03/26</v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</row>
        <row r="130">
          <cell r="F130" t="str">
            <v>17/12/25</v>
          </cell>
          <cell r="G130" t="str">
            <v>20/01/26</v>
          </cell>
          <cell r="H130" t="str">
            <v>12/02/26</v>
          </cell>
          <cell r="I130" t="str">
            <v>12/03/26</v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</row>
        <row r="140">
          <cell r="F140" t="str">
            <v>28/02/26</v>
          </cell>
          <cell r="G140" t="str">
            <v>30/03/26</v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  <cell r="AA140" t="str">
            <v/>
          </cell>
          <cell r="AB140" t="str">
            <v/>
          </cell>
          <cell r="AC140" t="str">
            <v/>
          </cell>
        </row>
        <row r="148">
          <cell r="F148" t="str">
            <v>13/02/26 PBB</v>
          </cell>
          <cell r="G148" t="str">
            <v>24/03/26 PBB</v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/>
          </cell>
          <cell r="AA148" t="str">
            <v/>
          </cell>
          <cell r="AB148" t="str">
            <v/>
          </cell>
          <cell r="AC148" t="str">
            <v/>
          </cell>
        </row>
        <row r="161">
          <cell r="F161" t="str">
            <v>27/03/26 PBB</v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</row>
        <row r="170"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  <cell r="AA170" t="str">
            <v/>
          </cell>
          <cell r="AB170" t="str">
            <v/>
          </cell>
          <cell r="AC170" t="str">
            <v/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Y65"/>
  <sheetViews>
    <sheetView topLeftCell="A37" zoomScale="90" zoomScaleNormal="90" workbookViewId="0">
      <selection activeCell="J42" sqref="J42"/>
    </sheetView>
  </sheetViews>
  <sheetFormatPr defaultRowHeight="15" x14ac:dyDescent="0.25"/>
  <cols>
    <col min="3" max="3" width="12.7109375" bestFit="1" customWidth="1"/>
    <col min="4" max="4" width="10.7109375" customWidth="1"/>
    <col min="5" max="8" width="10" customWidth="1"/>
    <col min="9" max="9" width="10.85546875" customWidth="1"/>
    <col min="10" max="12" width="10" customWidth="1"/>
    <col min="13" max="13" width="12.85546875" customWidth="1"/>
    <col min="14" max="14" width="3.140625" customWidth="1"/>
    <col min="20" max="20" width="9.140625" customWidth="1"/>
  </cols>
  <sheetData>
    <row r="1" spans="1:13" ht="21" x14ac:dyDescent="0.35">
      <c r="A1" s="63" t="s">
        <v>40</v>
      </c>
    </row>
    <row r="3" spans="1:13" ht="21" x14ac:dyDescent="0.35">
      <c r="A3" s="62" t="s">
        <v>531</v>
      </c>
    </row>
    <row r="4" spans="1:13" ht="12.6" customHeight="1" x14ac:dyDescent="0.35">
      <c r="A4" s="62"/>
    </row>
    <row r="5" spans="1:13" ht="17.25" x14ac:dyDescent="0.3">
      <c r="A5" s="500" t="s">
        <v>532</v>
      </c>
    </row>
    <row r="6" spans="1:13" ht="17.25" x14ac:dyDescent="0.3">
      <c r="A6" s="500" t="s">
        <v>533</v>
      </c>
    </row>
    <row r="8" spans="1:13" ht="20.25" customHeight="1" x14ac:dyDescent="0.25">
      <c r="A8" s="1425" t="s">
        <v>534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645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36</v>
      </c>
      <c r="B10" s="60"/>
      <c r="C10" s="59"/>
      <c r="D10" s="645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2500</v>
      </c>
      <c r="D11" s="645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125</v>
      </c>
      <c r="D12" s="57" t="s">
        <v>228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150</v>
      </c>
      <c r="D13" s="57" t="s">
        <v>32</v>
      </c>
      <c r="E13" s="51"/>
      <c r="I13" s="48"/>
      <c r="L13" s="48"/>
      <c r="M13" s="48"/>
    </row>
    <row r="14" spans="1:13" ht="20.25" customHeight="1" x14ac:dyDescent="0.25">
      <c r="A14" s="643"/>
      <c r="B14" s="643"/>
      <c r="C14" s="50">
        <f>SUM(C11:C13)</f>
        <v>2775</v>
      </c>
      <c r="E14" s="51"/>
      <c r="I14" s="48"/>
      <c r="L14" s="48"/>
      <c r="M14" s="48"/>
    </row>
    <row r="15" spans="1:13" ht="20.25" customHeight="1" x14ac:dyDescent="0.25">
      <c r="A15" s="1426" t="s">
        <v>31</v>
      </c>
      <c r="B15" s="1426"/>
      <c r="C15" s="49">
        <v>2997</v>
      </c>
      <c r="D15" s="52" t="s">
        <v>30</v>
      </c>
      <c r="E15" s="51"/>
      <c r="I15" s="48"/>
      <c r="L15" s="48"/>
      <c r="M15" s="48"/>
    </row>
    <row r="16" spans="1:13" ht="20.25" customHeight="1" x14ac:dyDescent="0.25">
      <c r="A16" s="643"/>
      <c r="B16" s="643"/>
      <c r="C16" s="189">
        <f>SUM(C14:C15)</f>
        <v>5772</v>
      </c>
      <c r="D16" s="52"/>
      <c r="E16" s="51"/>
      <c r="I16" s="48"/>
      <c r="L16" s="48"/>
      <c r="M16" s="48"/>
    </row>
    <row r="17" spans="1:25" ht="20.25" customHeight="1" x14ac:dyDescent="0.25">
      <c r="A17" s="1427" t="s">
        <v>535</v>
      </c>
      <c r="B17" s="1427"/>
      <c r="C17" s="49">
        <v>324</v>
      </c>
      <c r="E17" s="1428" t="s">
        <v>168</v>
      </c>
      <c r="F17" s="1428"/>
      <c r="G17" s="144"/>
      <c r="I17" s="48"/>
      <c r="L17" s="48"/>
      <c r="M17" s="48"/>
    </row>
    <row r="18" spans="1:25" ht="18" customHeight="1" thickBot="1" x14ac:dyDescent="0.3">
      <c r="C18" s="45">
        <f>SUM(C16:C17)</f>
        <v>6096</v>
      </c>
      <c r="E18" s="1429">
        <f>C18/36+1</f>
        <v>170.33333333333334</v>
      </c>
      <c r="F18" s="1429"/>
      <c r="G18" s="143"/>
    </row>
    <row r="19" spans="1:25" s="93" customFormat="1" ht="17.25" thickTop="1" thickBot="1" x14ac:dyDescent="0.3">
      <c r="D19" s="143"/>
      <c r="E19" s="143"/>
      <c r="F19" s="143"/>
      <c r="G19" s="143"/>
    </row>
    <row r="20" spans="1:25" ht="18.75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218</v>
      </c>
      <c r="H20" s="1403"/>
      <c r="I20" s="1404"/>
      <c r="J20" s="1392" t="s">
        <v>19</v>
      </c>
      <c r="K20" s="1400" t="s">
        <v>18</v>
      </c>
      <c r="L20" s="1392" t="s">
        <v>17</v>
      </c>
      <c r="M20" s="1394" t="s">
        <v>15</v>
      </c>
      <c r="O20" s="1406" t="s">
        <v>21</v>
      </c>
      <c r="P20" s="1408" t="s">
        <v>218</v>
      </c>
      <c r="Q20" s="1408"/>
      <c r="R20" s="1408"/>
      <c r="S20" s="1394" t="s">
        <v>19</v>
      </c>
    </row>
    <row r="21" spans="1:25" ht="30.75" customHeight="1" thickBot="1" x14ac:dyDescent="0.3">
      <c r="A21" s="1431"/>
      <c r="B21" s="1433"/>
      <c r="C21" s="1393"/>
      <c r="D21" s="1401"/>
      <c r="E21" s="1393"/>
      <c r="F21" s="1434"/>
      <c r="G21" s="674" t="s">
        <v>597</v>
      </c>
      <c r="H21" s="644" t="s">
        <v>20</v>
      </c>
      <c r="I21" s="644" t="s">
        <v>16</v>
      </c>
      <c r="J21" s="1393"/>
      <c r="K21" s="1401"/>
      <c r="L21" s="1393"/>
      <c r="M21" s="1395"/>
      <c r="O21" s="1407"/>
      <c r="P21" s="936" t="s">
        <v>597</v>
      </c>
      <c r="Q21" s="936" t="s">
        <v>20</v>
      </c>
      <c r="R21" s="936" t="s">
        <v>16</v>
      </c>
      <c r="S21" s="1395"/>
    </row>
    <row r="22" spans="1:25" ht="20.25" customHeight="1" x14ac:dyDescent="0.25">
      <c r="A22" s="1389">
        <v>2023</v>
      </c>
      <c r="B22" s="37">
        <v>1</v>
      </c>
      <c r="C22" s="675" t="s">
        <v>7</v>
      </c>
      <c r="D22" s="35" t="str">
        <f t="array" ref="D22:D57">TRANSPOSE('[1]2023-2024'!$F$32:$AO$32)</f>
        <v>29/06/23</v>
      </c>
      <c r="E22" s="34">
        <f>SUM(C18)</f>
        <v>6096</v>
      </c>
      <c r="F22" s="32">
        <v>70.11</v>
      </c>
      <c r="G22" s="32">
        <v>3.47</v>
      </c>
      <c r="H22" s="32">
        <v>4.17</v>
      </c>
      <c r="I22" s="31">
        <v>9</v>
      </c>
      <c r="J22" s="32">
        <v>83.25</v>
      </c>
      <c r="K22" s="33">
        <f>F22+J22+H22+I22+G22</f>
        <v>170</v>
      </c>
      <c r="L22" s="32">
        <f>E22-J22-H22-F22-I22-G22</f>
        <v>5926</v>
      </c>
      <c r="M22" s="30">
        <f>J22</f>
        <v>83.25</v>
      </c>
      <c r="O22" s="934" t="s">
        <v>88</v>
      </c>
      <c r="P22" s="37" t="s">
        <v>88</v>
      </c>
      <c r="Q22" s="37" t="s">
        <v>88</v>
      </c>
      <c r="R22" s="37" t="s">
        <v>88</v>
      </c>
      <c r="S22" s="444" t="s">
        <v>88</v>
      </c>
    </row>
    <row r="23" spans="1:25" ht="20.25" customHeight="1" x14ac:dyDescent="0.25">
      <c r="A23" s="1390"/>
      <c r="B23" s="29">
        <v>2</v>
      </c>
      <c r="C23" s="676" t="s">
        <v>6</v>
      </c>
      <c r="D23" s="27" t="str">
        <v>28/07/23</v>
      </c>
      <c r="E23" s="26">
        <f>L22</f>
        <v>5926</v>
      </c>
      <c r="F23" s="24">
        <v>70.11</v>
      </c>
      <c r="G23" s="24">
        <v>3.47</v>
      </c>
      <c r="H23" s="24">
        <v>4.17</v>
      </c>
      <c r="I23" s="23">
        <v>9</v>
      </c>
      <c r="J23" s="24">
        <v>83.25</v>
      </c>
      <c r="K23" s="25">
        <f t="shared" ref="K23:K57" si="0">F23+J23+H23+I23+G23</f>
        <v>170</v>
      </c>
      <c r="L23" s="24">
        <f t="shared" ref="L23:L57" si="1">E23-J23-H23-F23-I23-G23</f>
        <v>5756</v>
      </c>
      <c r="M23" s="22">
        <f t="shared" ref="M23:M57" si="2">M22+J23</f>
        <v>166.5</v>
      </c>
      <c r="O23" s="935" t="s">
        <v>88</v>
      </c>
      <c r="P23" s="29" t="s">
        <v>88</v>
      </c>
      <c r="Q23" s="29" t="s">
        <v>88</v>
      </c>
      <c r="R23" s="29" t="s">
        <v>88</v>
      </c>
      <c r="S23" s="442" t="s">
        <v>88</v>
      </c>
    </row>
    <row r="24" spans="1:25" ht="20.25" customHeight="1" x14ac:dyDescent="0.25">
      <c r="A24" s="1390"/>
      <c r="B24" s="29">
        <v>3</v>
      </c>
      <c r="C24" s="676" t="s">
        <v>5</v>
      </c>
      <c r="D24" s="27" t="str">
        <v>30/08/23</v>
      </c>
      <c r="E24" s="26">
        <f t="shared" ref="E24:E57" si="3">L23</f>
        <v>5756</v>
      </c>
      <c r="F24" s="24">
        <v>70.11</v>
      </c>
      <c r="G24" s="24">
        <v>3.47</v>
      </c>
      <c r="H24" s="24">
        <v>4.17</v>
      </c>
      <c r="I24" s="23">
        <v>9</v>
      </c>
      <c r="J24" s="24">
        <v>83.25</v>
      </c>
      <c r="K24" s="25">
        <f t="shared" si="0"/>
        <v>170</v>
      </c>
      <c r="L24" s="24">
        <f t="shared" si="1"/>
        <v>5586</v>
      </c>
      <c r="M24" s="22">
        <f t="shared" si="2"/>
        <v>249.75</v>
      </c>
      <c r="O24" s="935" t="s">
        <v>88</v>
      </c>
      <c r="P24" s="29" t="s">
        <v>88</v>
      </c>
      <c r="Q24" s="29" t="s">
        <v>88</v>
      </c>
      <c r="R24" s="29" t="s">
        <v>88</v>
      </c>
      <c r="S24" s="442" t="s">
        <v>88</v>
      </c>
    </row>
    <row r="25" spans="1:25" ht="20.25" customHeight="1" x14ac:dyDescent="0.25">
      <c r="A25" s="1390"/>
      <c r="B25" s="29">
        <v>4</v>
      </c>
      <c r="C25" s="676" t="s">
        <v>4</v>
      </c>
      <c r="D25" s="27" t="str">
        <v>03/10/23</v>
      </c>
      <c r="E25" s="26">
        <f t="shared" si="3"/>
        <v>5586</v>
      </c>
      <c r="F25" s="24">
        <v>70.11</v>
      </c>
      <c r="G25" s="24">
        <v>3.47</v>
      </c>
      <c r="H25" s="24">
        <v>4.17</v>
      </c>
      <c r="I25" s="23">
        <v>9</v>
      </c>
      <c r="J25" s="24">
        <v>83.25</v>
      </c>
      <c r="K25" s="25">
        <f t="shared" si="0"/>
        <v>170</v>
      </c>
      <c r="L25" s="24">
        <f t="shared" si="1"/>
        <v>5416</v>
      </c>
      <c r="M25" s="22">
        <f t="shared" si="2"/>
        <v>333</v>
      </c>
      <c r="O25" s="935" t="s">
        <v>88</v>
      </c>
      <c r="P25" s="29" t="s">
        <v>88</v>
      </c>
      <c r="Q25" s="29" t="s">
        <v>88</v>
      </c>
      <c r="R25" s="29" t="s">
        <v>88</v>
      </c>
      <c r="S25" s="442" t="s">
        <v>88</v>
      </c>
    </row>
    <row r="26" spans="1:25" ht="20.25" customHeight="1" x14ac:dyDescent="0.25">
      <c r="A26" s="1390"/>
      <c r="B26" s="29">
        <v>5</v>
      </c>
      <c r="C26" s="676" t="s">
        <v>3</v>
      </c>
      <c r="D26" s="27" t="str">
        <v>01/11/23</v>
      </c>
      <c r="E26" s="26">
        <f t="shared" si="3"/>
        <v>5416</v>
      </c>
      <c r="F26" s="24">
        <v>70.11</v>
      </c>
      <c r="G26" s="24">
        <v>3.47</v>
      </c>
      <c r="H26" s="24">
        <v>4.17</v>
      </c>
      <c r="I26" s="23">
        <v>9</v>
      </c>
      <c r="J26" s="24">
        <v>83.25</v>
      </c>
      <c r="K26" s="25">
        <f t="shared" si="0"/>
        <v>170</v>
      </c>
      <c r="L26" s="24">
        <f t="shared" si="1"/>
        <v>5246</v>
      </c>
      <c r="M26" s="22">
        <f t="shared" si="2"/>
        <v>416.25</v>
      </c>
      <c r="O26" s="935" t="s">
        <v>88</v>
      </c>
      <c r="P26" s="29" t="s">
        <v>88</v>
      </c>
      <c r="Q26" s="29" t="s">
        <v>88</v>
      </c>
      <c r="R26" s="29" t="s">
        <v>88</v>
      </c>
      <c r="S26" s="442" t="s">
        <v>88</v>
      </c>
    </row>
    <row r="27" spans="1:25" ht="20.25" customHeight="1" x14ac:dyDescent="0.25">
      <c r="A27" s="1390"/>
      <c r="B27" s="29">
        <v>6</v>
      </c>
      <c r="C27" s="676" t="s">
        <v>14</v>
      </c>
      <c r="D27" s="27" t="str">
        <v>04/12/23</v>
      </c>
      <c r="E27" s="26">
        <f t="shared" si="3"/>
        <v>5246</v>
      </c>
      <c r="F27" s="24">
        <v>70.11</v>
      </c>
      <c r="G27" s="24">
        <v>3.47</v>
      </c>
      <c r="H27" s="24">
        <v>4.17</v>
      </c>
      <c r="I27" s="23">
        <v>9</v>
      </c>
      <c r="J27" s="24">
        <v>83.25</v>
      </c>
      <c r="K27" s="25">
        <f t="shared" si="0"/>
        <v>170</v>
      </c>
      <c r="L27" s="24">
        <f t="shared" si="1"/>
        <v>5076</v>
      </c>
      <c r="M27" s="22">
        <f t="shared" si="2"/>
        <v>499.5</v>
      </c>
      <c r="O27" s="935" t="s">
        <v>88</v>
      </c>
      <c r="P27" s="29" t="s">
        <v>88</v>
      </c>
      <c r="Q27" s="29" t="s">
        <v>88</v>
      </c>
      <c r="R27" s="29" t="s">
        <v>88</v>
      </c>
      <c r="S27" s="442" t="s">
        <v>88</v>
      </c>
    </row>
    <row r="28" spans="1:25" ht="60.75" thickBot="1" x14ac:dyDescent="0.3">
      <c r="A28" s="1391"/>
      <c r="B28" s="21">
        <v>7</v>
      </c>
      <c r="C28" s="677" t="s">
        <v>13</v>
      </c>
      <c r="D28" s="248" t="str">
        <v>05/08/24
-rm100
04/09/24
-rm70</v>
      </c>
      <c r="E28" s="18">
        <f t="shared" si="3"/>
        <v>5076</v>
      </c>
      <c r="F28" s="16">
        <v>70.11</v>
      </c>
      <c r="G28" s="16">
        <v>3.47</v>
      </c>
      <c r="H28" s="16">
        <v>4.17</v>
      </c>
      <c r="I28" s="15">
        <v>9</v>
      </c>
      <c r="J28" s="16">
        <v>83.25</v>
      </c>
      <c r="K28" s="17">
        <f t="shared" si="0"/>
        <v>170</v>
      </c>
      <c r="L28" s="16">
        <f t="shared" si="1"/>
        <v>4906</v>
      </c>
      <c r="M28" s="14">
        <f t="shared" si="2"/>
        <v>582.75</v>
      </c>
      <c r="O28" s="617" t="s">
        <v>1201</v>
      </c>
      <c r="P28" s="618" t="s">
        <v>1202</v>
      </c>
      <c r="Q28" s="618" t="s">
        <v>1203</v>
      </c>
      <c r="R28" s="618" t="s">
        <v>1204</v>
      </c>
      <c r="S28" s="619" t="s">
        <v>1205</v>
      </c>
      <c r="T28" s="1405" t="s">
        <v>1181</v>
      </c>
      <c r="U28" s="1397"/>
      <c r="V28" s="1397"/>
      <c r="W28" s="1397"/>
      <c r="X28" s="1397"/>
      <c r="Y28" s="1397"/>
    </row>
    <row r="29" spans="1:25" ht="90" x14ac:dyDescent="0.25">
      <c r="A29" s="1389">
        <v>2024</v>
      </c>
      <c r="B29" s="37">
        <v>8</v>
      </c>
      <c r="C29" s="675" t="s">
        <v>12</v>
      </c>
      <c r="D29" s="258" t="str">
        <v>04/09/24
-rm30
04/10/24
-rm100
04/11/24
-rm40</v>
      </c>
      <c r="E29" s="34">
        <f t="shared" si="3"/>
        <v>4906</v>
      </c>
      <c r="F29" s="32">
        <v>70.11</v>
      </c>
      <c r="G29" s="32">
        <v>3.47</v>
      </c>
      <c r="H29" s="32">
        <v>4.17</v>
      </c>
      <c r="I29" s="31">
        <v>9</v>
      </c>
      <c r="J29" s="32">
        <v>83.25</v>
      </c>
      <c r="K29" s="33">
        <f t="shared" si="0"/>
        <v>170</v>
      </c>
      <c r="L29" s="32">
        <f t="shared" si="1"/>
        <v>4736</v>
      </c>
      <c r="M29" s="30">
        <f t="shared" si="2"/>
        <v>666</v>
      </c>
      <c r="O29" s="777" t="s">
        <v>1303</v>
      </c>
      <c r="P29" s="778" t="s">
        <v>1304</v>
      </c>
      <c r="Q29" s="778" t="s">
        <v>1305</v>
      </c>
      <c r="R29" s="778" t="s">
        <v>1306</v>
      </c>
      <c r="S29" s="779" t="s">
        <v>1307</v>
      </c>
      <c r="T29" s="1396" t="s">
        <v>1292</v>
      </c>
      <c r="U29" s="1397"/>
      <c r="V29" s="1397"/>
      <c r="W29" s="1397"/>
      <c r="X29" s="1397"/>
      <c r="Y29" s="1397"/>
    </row>
    <row r="30" spans="1:25" ht="90" x14ac:dyDescent="0.25">
      <c r="A30" s="1390"/>
      <c r="B30" s="29">
        <v>9</v>
      </c>
      <c r="C30" s="676" t="s">
        <v>11</v>
      </c>
      <c r="D30" s="83" t="str">
        <v>04/11/24
-rm60
04/12/24
-rm100
04/01/25
-rm10</v>
      </c>
      <c r="E30" s="26">
        <f t="shared" si="3"/>
        <v>4736</v>
      </c>
      <c r="F30" s="24">
        <v>70.11</v>
      </c>
      <c r="G30" s="24">
        <v>3.47</v>
      </c>
      <c r="H30" s="24">
        <v>4.17</v>
      </c>
      <c r="I30" s="23">
        <v>9</v>
      </c>
      <c r="J30" s="24">
        <v>83.25</v>
      </c>
      <c r="K30" s="25">
        <f t="shared" si="0"/>
        <v>170</v>
      </c>
      <c r="L30" s="24">
        <f t="shared" si="1"/>
        <v>4566</v>
      </c>
      <c r="M30" s="22">
        <f t="shared" si="2"/>
        <v>749.25</v>
      </c>
      <c r="O30" s="617" t="s">
        <v>1420</v>
      </c>
      <c r="P30" s="618" t="s">
        <v>1421</v>
      </c>
      <c r="Q30" s="618" t="s">
        <v>1422</v>
      </c>
      <c r="R30" s="618" t="s">
        <v>1423</v>
      </c>
      <c r="S30" s="619" t="s">
        <v>1424</v>
      </c>
      <c r="T30" s="1398" t="s">
        <v>1447</v>
      </c>
      <c r="U30" s="1399"/>
      <c r="V30" s="1399"/>
      <c r="W30" s="1399"/>
      <c r="X30" s="1399"/>
      <c r="Y30" s="1399"/>
    </row>
    <row r="31" spans="1:25" ht="60" x14ac:dyDescent="0.25">
      <c r="A31" s="1390"/>
      <c r="B31" s="29">
        <v>10</v>
      </c>
      <c r="C31" s="676" t="s">
        <v>10</v>
      </c>
      <c r="D31" s="83" t="str">
        <v>04/01/25
-rm90
05/02/25
-rm80</v>
      </c>
      <c r="E31" s="26">
        <f t="shared" si="3"/>
        <v>4566</v>
      </c>
      <c r="F31" s="24">
        <v>70.11</v>
      </c>
      <c r="G31" s="24">
        <v>3.47</v>
      </c>
      <c r="H31" s="24">
        <v>4.17</v>
      </c>
      <c r="I31" s="23">
        <v>9</v>
      </c>
      <c r="J31" s="24">
        <v>83.25</v>
      </c>
      <c r="K31" s="25">
        <f t="shared" si="0"/>
        <v>170</v>
      </c>
      <c r="L31" s="24">
        <f t="shared" si="1"/>
        <v>4396</v>
      </c>
      <c r="M31" s="22">
        <f t="shared" si="2"/>
        <v>832.5</v>
      </c>
      <c r="O31" s="617" t="s">
        <v>1471</v>
      </c>
      <c r="P31" s="618" t="s">
        <v>1472</v>
      </c>
      <c r="Q31" s="618" t="s">
        <v>1473</v>
      </c>
      <c r="R31" s="618" t="s">
        <v>1475</v>
      </c>
      <c r="S31" s="619" t="s">
        <v>1474</v>
      </c>
      <c r="T31" s="1410" t="s">
        <v>1505</v>
      </c>
      <c r="U31" s="1411"/>
      <c r="V31" s="1411"/>
      <c r="W31" s="1411"/>
      <c r="X31" s="1411"/>
      <c r="Y31" s="1411"/>
    </row>
    <row r="32" spans="1:25" ht="88.5" customHeight="1" x14ac:dyDescent="0.25">
      <c r="A32" s="1390"/>
      <c r="B32" s="29">
        <v>11</v>
      </c>
      <c r="C32" s="676" t="s">
        <v>9</v>
      </c>
      <c r="D32" s="83" t="str">
        <v>05/02/25
-rm20
05/03/25
-rm100
05/04/25
-rm50</v>
      </c>
      <c r="E32" s="26">
        <f t="shared" si="3"/>
        <v>4396</v>
      </c>
      <c r="F32" s="24">
        <v>70.11</v>
      </c>
      <c r="G32" s="24">
        <v>3.47</v>
      </c>
      <c r="H32" s="24">
        <v>4.17</v>
      </c>
      <c r="I32" s="23">
        <v>9</v>
      </c>
      <c r="J32" s="24">
        <v>83.25</v>
      </c>
      <c r="K32" s="25">
        <f t="shared" si="0"/>
        <v>170</v>
      </c>
      <c r="L32" s="24">
        <f t="shared" si="1"/>
        <v>4226</v>
      </c>
      <c r="M32" s="22">
        <f t="shared" si="2"/>
        <v>915.75</v>
      </c>
      <c r="O32" s="617" t="s">
        <v>1581</v>
      </c>
      <c r="P32" s="618" t="s">
        <v>1582</v>
      </c>
      <c r="Q32" s="618" t="s">
        <v>1583</v>
      </c>
      <c r="R32" s="618" t="s">
        <v>1584</v>
      </c>
      <c r="S32" s="619" t="s">
        <v>1585</v>
      </c>
      <c r="T32" s="1412" t="s">
        <v>1576</v>
      </c>
      <c r="U32" s="1413"/>
      <c r="V32" s="1413"/>
      <c r="W32" s="1413"/>
      <c r="X32" s="1413"/>
      <c r="Y32" s="1413"/>
    </row>
    <row r="33" spans="1:25" ht="90" x14ac:dyDescent="0.25">
      <c r="A33" s="1390"/>
      <c r="B33" s="29">
        <v>12</v>
      </c>
      <c r="C33" s="676" t="s">
        <v>8</v>
      </c>
      <c r="D33" s="83" t="str">
        <v>05/04/25
-rm50
03/05/25
-rm100
06/06/25
-rm20</v>
      </c>
      <c r="E33" s="26">
        <f t="shared" si="3"/>
        <v>4226</v>
      </c>
      <c r="F33" s="24">
        <v>70.11</v>
      </c>
      <c r="G33" s="24">
        <v>3.47</v>
      </c>
      <c r="H33" s="24">
        <v>4.17</v>
      </c>
      <c r="I33" s="23">
        <v>9</v>
      </c>
      <c r="J33" s="24">
        <v>83.25</v>
      </c>
      <c r="K33" s="25">
        <f t="shared" si="0"/>
        <v>170</v>
      </c>
      <c r="L33" s="24">
        <f t="shared" si="1"/>
        <v>4056</v>
      </c>
      <c r="M33" s="22">
        <f t="shared" si="2"/>
        <v>999</v>
      </c>
      <c r="O33" s="617" t="s">
        <v>1690</v>
      </c>
      <c r="P33" s="618" t="s">
        <v>1691</v>
      </c>
      <c r="Q33" s="618" t="s">
        <v>1692</v>
      </c>
      <c r="R33" s="618" t="s">
        <v>1693</v>
      </c>
      <c r="S33" s="619" t="s">
        <v>1694</v>
      </c>
      <c r="T33" s="1398" t="s">
        <v>1681</v>
      </c>
      <c r="U33" s="1399"/>
      <c r="V33" s="1399"/>
      <c r="W33" s="1399"/>
      <c r="X33" s="1399"/>
      <c r="Y33" s="1399"/>
    </row>
    <row r="34" spans="1:25" ht="60" x14ac:dyDescent="0.25">
      <c r="A34" s="1390"/>
      <c r="B34" s="29">
        <v>13</v>
      </c>
      <c r="C34" s="676" t="s">
        <v>7</v>
      </c>
      <c r="D34" s="83" t="str">
        <v>06/06/25
-rm80
04/07/25
-rm90</v>
      </c>
      <c r="E34" s="26">
        <f t="shared" si="3"/>
        <v>4056</v>
      </c>
      <c r="F34" s="24">
        <v>70.11</v>
      </c>
      <c r="G34" s="24">
        <v>3.47</v>
      </c>
      <c r="H34" s="24">
        <v>4.17</v>
      </c>
      <c r="I34" s="23">
        <v>9</v>
      </c>
      <c r="J34" s="24">
        <v>83.25</v>
      </c>
      <c r="K34" s="25">
        <f t="shared" si="0"/>
        <v>170</v>
      </c>
      <c r="L34" s="24">
        <f t="shared" si="1"/>
        <v>3886</v>
      </c>
      <c r="M34" s="22">
        <f t="shared" si="2"/>
        <v>1082.25</v>
      </c>
      <c r="O34" s="617" t="s">
        <v>1759</v>
      </c>
      <c r="P34" s="618" t="s">
        <v>1760</v>
      </c>
      <c r="Q34" s="618" t="s">
        <v>1761</v>
      </c>
      <c r="R34" s="618" t="s">
        <v>1762</v>
      </c>
      <c r="S34" s="619" t="s">
        <v>1763</v>
      </c>
      <c r="T34" s="1409" t="s">
        <v>1754</v>
      </c>
      <c r="U34" s="1399"/>
      <c r="V34" s="1399"/>
      <c r="W34" s="1399"/>
      <c r="X34" s="1399"/>
      <c r="Y34" s="1399"/>
    </row>
    <row r="35" spans="1:25" ht="90" x14ac:dyDescent="0.25">
      <c r="A35" s="1390"/>
      <c r="B35" s="29">
        <v>14</v>
      </c>
      <c r="C35" s="676" t="s">
        <v>6</v>
      </c>
      <c r="D35" s="83" t="str">
        <v>04/07/25
-rm10
05/08/25
-rm100
04/09/25
-rm60</v>
      </c>
      <c r="E35" s="26">
        <f t="shared" si="3"/>
        <v>3886</v>
      </c>
      <c r="F35" s="24">
        <v>70.11</v>
      </c>
      <c r="G35" s="24">
        <v>3.47</v>
      </c>
      <c r="H35" s="24">
        <v>4.17</v>
      </c>
      <c r="I35" s="23">
        <v>9</v>
      </c>
      <c r="J35" s="24">
        <v>83.25</v>
      </c>
      <c r="K35" s="25">
        <f t="shared" si="0"/>
        <v>170</v>
      </c>
      <c r="L35" s="24">
        <f t="shared" si="1"/>
        <v>3716</v>
      </c>
      <c r="M35" s="22">
        <f t="shared" si="2"/>
        <v>1165.5</v>
      </c>
      <c r="O35" s="617" t="s">
        <v>1862</v>
      </c>
      <c r="P35" s="618" t="s">
        <v>1863</v>
      </c>
      <c r="Q35" s="618" t="s">
        <v>1864</v>
      </c>
      <c r="R35" s="618" t="s">
        <v>1865</v>
      </c>
      <c r="S35" s="619" t="s">
        <v>1866</v>
      </c>
      <c r="T35" s="1398" t="s">
        <v>1853</v>
      </c>
      <c r="U35" s="1399"/>
      <c r="V35" s="1399"/>
      <c r="W35" s="1399"/>
      <c r="X35" s="1399"/>
      <c r="Y35" s="1399"/>
    </row>
    <row r="36" spans="1:25" ht="90" x14ac:dyDescent="0.25">
      <c r="A36" s="1390"/>
      <c r="B36" s="29">
        <v>15</v>
      </c>
      <c r="C36" s="676" t="s">
        <v>5</v>
      </c>
      <c r="D36" s="83" t="str">
        <v>04/09/25
-rm40
03/10/25
-rm100
04/11/25
-rm30</v>
      </c>
      <c r="E36" s="26">
        <f t="shared" si="3"/>
        <v>3716</v>
      </c>
      <c r="F36" s="24">
        <v>70.11</v>
      </c>
      <c r="G36" s="24">
        <v>3.47</v>
      </c>
      <c r="H36" s="24">
        <v>4.17</v>
      </c>
      <c r="I36" s="23">
        <v>9</v>
      </c>
      <c r="J36" s="24">
        <v>83.25</v>
      </c>
      <c r="K36" s="25">
        <f t="shared" si="0"/>
        <v>170</v>
      </c>
      <c r="L36" s="24">
        <f t="shared" si="1"/>
        <v>3546</v>
      </c>
      <c r="M36" s="22">
        <f t="shared" si="2"/>
        <v>1248.75</v>
      </c>
      <c r="O36" s="617" t="s">
        <v>1961</v>
      </c>
      <c r="P36" s="618" t="s">
        <v>1962</v>
      </c>
      <c r="Q36" s="618" t="s">
        <v>1963</v>
      </c>
      <c r="R36" s="618" t="s">
        <v>1964</v>
      </c>
      <c r="S36" s="619" t="s">
        <v>1965</v>
      </c>
      <c r="T36" s="1398" t="s">
        <v>1999</v>
      </c>
      <c r="U36" s="1399"/>
      <c r="V36" s="1399"/>
      <c r="W36" s="1399"/>
      <c r="X36" s="1399"/>
      <c r="Y36" s="1399"/>
    </row>
    <row r="37" spans="1:25" ht="60" x14ac:dyDescent="0.25">
      <c r="A37" s="1390"/>
      <c r="B37" s="29">
        <v>16</v>
      </c>
      <c r="C37" s="676" t="s">
        <v>4</v>
      </c>
      <c r="D37" s="83" t="str">
        <v>04/11/25
-rm70
04/12/25
-rm100</v>
      </c>
      <c r="E37" s="26">
        <f t="shared" si="3"/>
        <v>3546</v>
      </c>
      <c r="F37" s="24">
        <v>70.11</v>
      </c>
      <c r="G37" s="24">
        <v>3.47</v>
      </c>
      <c r="H37" s="24">
        <v>4.17</v>
      </c>
      <c r="I37" s="23">
        <v>9</v>
      </c>
      <c r="J37" s="24">
        <v>83.25</v>
      </c>
      <c r="K37" s="25">
        <f t="shared" si="0"/>
        <v>170</v>
      </c>
      <c r="L37" s="24">
        <f t="shared" si="1"/>
        <v>3376</v>
      </c>
      <c r="M37" s="22">
        <f t="shared" si="2"/>
        <v>1332</v>
      </c>
      <c r="O37" s="617" t="s">
        <v>2000</v>
      </c>
      <c r="P37" s="618" t="s">
        <v>2001</v>
      </c>
      <c r="Q37" s="618" t="s">
        <v>2002</v>
      </c>
      <c r="R37" s="618" t="s">
        <v>2003</v>
      </c>
      <c r="S37" s="619" t="s">
        <v>2004</v>
      </c>
      <c r="T37" s="1414" t="s">
        <v>2054</v>
      </c>
      <c r="U37" s="1411"/>
      <c r="V37" s="1411"/>
      <c r="W37" s="1411"/>
      <c r="X37" s="1411"/>
      <c r="Y37" s="1411"/>
    </row>
    <row r="38" spans="1:25" ht="57.75" customHeight="1" x14ac:dyDescent="0.25">
      <c r="A38" s="1390"/>
      <c r="B38" s="29">
        <v>17</v>
      </c>
      <c r="C38" s="676" t="s">
        <v>3</v>
      </c>
      <c r="D38" s="83" t="str">
        <v>03/01/26
-rm100
05/02/26
-rm70</v>
      </c>
      <c r="E38" s="26">
        <f t="shared" si="3"/>
        <v>3376</v>
      </c>
      <c r="F38" s="24">
        <v>70.11</v>
      </c>
      <c r="G38" s="24">
        <v>3.47</v>
      </c>
      <c r="H38" s="24">
        <v>4.17</v>
      </c>
      <c r="I38" s="23">
        <v>9</v>
      </c>
      <c r="J38" s="24">
        <v>83.25</v>
      </c>
      <c r="K38" s="25">
        <f t="shared" si="0"/>
        <v>170</v>
      </c>
      <c r="L38" s="24">
        <f t="shared" si="1"/>
        <v>3206</v>
      </c>
      <c r="M38" s="22">
        <f t="shared" si="2"/>
        <v>1415.25</v>
      </c>
      <c r="O38" s="617" t="s">
        <v>2134</v>
      </c>
      <c r="P38" s="618" t="s">
        <v>2135</v>
      </c>
      <c r="Q38" s="618" t="s">
        <v>2136</v>
      </c>
      <c r="R38" s="618" t="s">
        <v>2137</v>
      </c>
      <c r="S38" s="619" t="s">
        <v>2138</v>
      </c>
      <c r="T38" s="1412" t="s">
        <v>2128</v>
      </c>
      <c r="U38" s="1413"/>
      <c r="V38" s="1413"/>
      <c r="W38" s="1413"/>
      <c r="X38" s="1413"/>
      <c r="Y38" s="1413"/>
    </row>
    <row r="39" spans="1:25" ht="90" x14ac:dyDescent="0.25">
      <c r="A39" s="1390"/>
      <c r="B39" s="29">
        <v>18</v>
      </c>
      <c r="C39" s="676" t="s">
        <v>14</v>
      </c>
      <c r="D39" s="83" t="str">
        <v>05/02/26
-rm30
04/03/26
-rm100
04/04/26
-rm40</v>
      </c>
      <c r="E39" s="26">
        <f t="shared" si="3"/>
        <v>3206</v>
      </c>
      <c r="F39" s="24">
        <v>70.11</v>
      </c>
      <c r="G39" s="24">
        <v>3.47</v>
      </c>
      <c r="H39" s="24">
        <v>4.17</v>
      </c>
      <c r="I39" s="23">
        <v>9</v>
      </c>
      <c r="J39" s="24">
        <v>83.25</v>
      </c>
      <c r="K39" s="25">
        <f t="shared" si="0"/>
        <v>170</v>
      </c>
      <c r="L39" s="24">
        <f t="shared" si="1"/>
        <v>3036</v>
      </c>
      <c r="M39" s="22">
        <f t="shared" si="2"/>
        <v>1498.5</v>
      </c>
      <c r="O39" s="617" t="s">
        <v>2196</v>
      </c>
      <c r="P39" s="618" t="s">
        <v>2195</v>
      </c>
      <c r="Q39" s="618" t="s">
        <v>2194</v>
      </c>
      <c r="R39" s="618" t="s">
        <v>2192</v>
      </c>
      <c r="S39" s="619" t="s">
        <v>2193</v>
      </c>
      <c r="T39" s="1398" t="s">
        <v>2198</v>
      </c>
      <c r="U39" s="1399"/>
      <c r="V39" s="1399"/>
      <c r="W39" s="1399"/>
      <c r="X39" s="1399"/>
      <c r="Y39" s="1399"/>
    </row>
    <row r="40" spans="1:25" ht="48" customHeight="1" thickBot="1" x14ac:dyDescent="0.3">
      <c r="A40" s="1391"/>
      <c r="B40" s="21">
        <v>19</v>
      </c>
      <c r="C40" s="677" t="s">
        <v>13</v>
      </c>
      <c r="D40" s="248" t="str">
        <v>04/04/26
-rm60</v>
      </c>
      <c r="E40" s="18">
        <f t="shared" si="3"/>
        <v>3036</v>
      </c>
      <c r="F40" s="16">
        <v>70.11</v>
      </c>
      <c r="G40" s="16">
        <v>3.47</v>
      </c>
      <c r="H40" s="16">
        <v>4.17</v>
      </c>
      <c r="I40" s="15">
        <v>9</v>
      </c>
      <c r="J40" s="16">
        <v>83.25</v>
      </c>
      <c r="K40" s="17">
        <f t="shared" si="0"/>
        <v>170</v>
      </c>
      <c r="L40" s="16">
        <f t="shared" si="1"/>
        <v>2866</v>
      </c>
      <c r="M40" s="14">
        <f t="shared" si="2"/>
        <v>1581.75</v>
      </c>
      <c r="S40" s="224" t="s">
        <v>2197</v>
      </c>
    </row>
    <row r="41" spans="1:25" ht="20.25" customHeight="1" x14ac:dyDescent="0.25">
      <c r="A41" s="1389">
        <v>2025</v>
      </c>
      <c r="B41" s="37">
        <v>20</v>
      </c>
      <c r="C41" s="675" t="s">
        <v>12</v>
      </c>
      <c r="D41" s="35" t="str">
        <v/>
      </c>
      <c r="E41" s="34">
        <f t="shared" si="3"/>
        <v>2866</v>
      </c>
      <c r="F41" s="32">
        <v>70.11</v>
      </c>
      <c r="G41" s="32">
        <v>3.47</v>
      </c>
      <c r="H41" s="32">
        <v>4.17</v>
      </c>
      <c r="I41" s="31">
        <v>9</v>
      </c>
      <c r="J41" s="32">
        <v>83.25</v>
      </c>
      <c r="K41" s="33">
        <f t="shared" si="0"/>
        <v>170</v>
      </c>
      <c r="L41" s="32">
        <f t="shared" si="1"/>
        <v>2696</v>
      </c>
      <c r="M41" s="30">
        <f t="shared" si="2"/>
        <v>1665</v>
      </c>
    </row>
    <row r="42" spans="1:25" ht="20.25" customHeight="1" x14ac:dyDescent="0.25">
      <c r="A42" s="1390"/>
      <c r="B42" s="29">
        <v>21</v>
      </c>
      <c r="C42" s="676" t="s">
        <v>11</v>
      </c>
      <c r="D42" s="27" t="str">
        <v/>
      </c>
      <c r="E42" s="26">
        <f t="shared" si="3"/>
        <v>2696</v>
      </c>
      <c r="F42" s="24">
        <v>70.11</v>
      </c>
      <c r="G42" s="24">
        <v>3.47</v>
      </c>
      <c r="H42" s="24">
        <v>4.17</v>
      </c>
      <c r="I42" s="23">
        <v>9</v>
      </c>
      <c r="J42" s="24">
        <v>83.25</v>
      </c>
      <c r="K42" s="25">
        <f t="shared" si="0"/>
        <v>170</v>
      </c>
      <c r="L42" s="24">
        <f t="shared" si="1"/>
        <v>2526</v>
      </c>
      <c r="M42" s="22">
        <f t="shared" si="2"/>
        <v>1748.25</v>
      </c>
    </row>
    <row r="43" spans="1:25" ht="20.25" customHeight="1" x14ac:dyDescent="0.25">
      <c r="A43" s="1390"/>
      <c r="B43" s="29">
        <v>22</v>
      </c>
      <c r="C43" s="676" t="s">
        <v>10</v>
      </c>
      <c r="D43" s="27" t="str">
        <v/>
      </c>
      <c r="E43" s="26">
        <f t="shared" si="3"/>
        <v>2526</v>
      </c>
      <c r="F43" s="24">
        <v>70.11</v>
      </c>
      <c r="G43" s="24">
        <v>3.47</v>
      </c>
      <c r="H43" s="24">
        <v>4.17</v>
      </c>
      <c r="I43" s="23">
        <v>9</v>
      </c>
      <c r="J43" s="24">
        <v>83.25</v>
      </c>
      <c r="K43" s="25">
        <f t="shared" si="0"/>
        <v>170</v>
      </c>
      <c r="L43" s="24">
        <f t="shared" si="1"/>
        <v>2356</v>
      </c>
      <c r="M43" s="22">
        <f t="shared" si="2"/>
        <v>1831.5</v>
      </c>
    </row>
    <row r="44" spans="1:25" ht="20.25" customHeight="1" x14ac:dyDescent="0.25">
      <c r="A44" s="1390"/>
      <c r="B44" s="29">
        <v>23</v>
      </c>
      <c r="C44" s="676" t="s">
        <v>9</v>
      </c>
      <c r="D44" s="27" t="str">
        <v/>
      </c>
      <c r="E44" s="26">
        <f t="shared" si="3"/>
        <v>2356</v>
      </c>
      <c r="F44" s="24">
        <v>70.11</v>
      </c>
      <c r="G44" s="24">
        <v>3.47</v>
      </c>
      <c r="H44" s="24">
        <v>4.17</v>
      </c>
      <c r="I44" s="23">
        <v>9</v>
      </c>
      <c r="J44" s="24">
        <v>83.25</v>
      </c>
      <c r="K44" s="25">
        <f t="shared" si="0"/>
        <v>170</v>
      </c>
      <c r="L44" s="24">
        <f t="shared" si="1"/>
        <v>2186</v>
      </c>
      <c r="M44" s="22">
        <f t="shared" si="2"/>
        <v>1914.75</v>
      </c>
    </row>
    <row r="45" spans="1:25" ht="20.25" customHeight="1" x14ac:dyDescent="0.25">
      <c r="A45" s="1390"/>
      <c r="B45" s="29">
        <v>24</v>
      </c>
      <c r="C45" s="676" t="s">
        <v>8</v>
      </c>
      <c r="D45" s="27" t="str">
        <v/>
      </c>
      <c r="E45" s="26">
        <f t="shared" si="3"/>
        <v>2186</v>
      </c>
      <c r="F45" s="24">
        <v>70.11</v>
      </c>
      <c r="G45" s="24">
        <v>3.47</v>
      </c>
      <c r="H45" s="24">
        <v>4.17</v>
      </c>
      <c r="I45" s="23">
        <v>9</v>
      </c>
      <c r="J45" s="24">
        <v>83.25</v>
      </c>
      <c r="K45" s="25">
        <f t="shared" si="0"/>
        <v>170</v>
      </c>
      <c r="L45" s="24">
        <f t="shared" si="1"/>
        <v>2016</v>
      </c>
      <c r="M45" s="22">
        <f t="shared" si="2"/>
        <v>1998</v>
      </c>
    </row>
    <row r="46" spans="1:25" ht="20.25" customHeight="1" x14ac:dyDescent="0.25">
      <c r="A46" s="1390"/>
      <c r="B46" s="29">
        <v>25</v>
      </c>
      <c r="C46" s="676" t="s">
        <v>7</v>
      </c>
      <c r="D46" s="27" t="str">
        <v/>
      </c>
      <c r="E46" s="26">
        <f t="shared" si="3"/>
        <v>2016</v>
      </c>
      <c r="F46" s="24">
        <v>70.11</v>
      </c>
      <c r="G46" s="24">
        <v>3.47</v>
      </c>
      <c r="H46" s="24">
        <v>4.17</v>
      </c>
      <c r="I46" s="23">
        <v>9</v>
      </c>
      <c r="J46" s="24">
        <v>83.25</v>
      </c>
      <c r="K46" s="25">
        <f t="shared" si="0"/>
        <v>170</v>
      </c>
      <c r="L46" s="24">
        <f t="shared" si="1"/>
        <v>1846</v>
      </c>
      <c r="M46" s="22">
        <f t="shared" si="2"/>
        <v>2081.25</v>
      </c>
    </row>
    <row r="47" spans="1:25" ht="20.25" customHeight="1" x14ac:dyDescent="0.25">
      <c r="A47" s="1390"/>
      <c r="B47" s="29">
        <v>26</v>
      </c>
      <c r="C47" s="676" t="s">
        <v>6</v>
      </c>
      <c r="D47" s="27" t="str">
        <v/>
      </c>
      <c r="E47" s="26">
        <f t="shared" si="3"/>
        <v>1846</v>
      </c>
      <c r="F47" s="24">
        <v>70.11</v>
      </c>
      <c r="G47" s="24">
        <v>3.47</v>
      </c>
      <c r="H47" s="24">
        <v>4.17</v>
      </c>
      <c r="I47" s="23">
        <v>9</v>
      </c>
      <c r="J47" s="24">
        <v>83.25</v>
      </c>
      <c r="K47" s="25">
        <f t="shared" si="0"/>
        <v>170</v>
      </c>
      <c r="L47" s="24">
        <f t="shared" si="1"/>
        <v>1676</v>
      </c>
      <c r="M47" s="22">
        <f t="shared" si="2"/>
        <v>2164.5</v>
      </c>
    </row>
    <row r="48" spans="1:25" ht="20.25" customHeight="1" x14ac:dyDescent="0.25">
      <c r="A48" s="1390"/>
      <c r="B48" s="29">
        <v>27</v>
      </c>
      <c r="C48" s="676" t="s">
        <v>5</v>
      </c>
      <c r="D48" s="27" t="str">
        <v/>
      </c>
      <c r="E48" s="26">
        <f t="shared" si="3"/>
        <v>1676</v>
      </c>
      <c r="F48" s="24">
        <v>70.11</v>
      </c>
      <c r="G48" s="24">
        <v>3.47</v>
      </c>
      <c r="H48" s="24">
        <v>4.17</v>
      </c>
      <c r="I48" s="23">
        <v>9</v>
      </c>
      <c r="J48" s="24">
        <v>83.25</v>
      </c>
      <c r="K48" s="25">
        <f t="shared" si="0"/>
        <v>170</v>
      </c>
      <c r="L48" s="24">
        <f t="shared" si="1"/>
        <v>1506</v>
      </c>
      <c r="M48" s="22">
        <f t="shared" si="2"/>
        <v>2247.75</v>
      </c>
    </row>
    <row r="49" spans="1:13" ht="20.25" customHeight="1" x14ac:dyDescent="0.25">
      <c r="A49" s="1390"/>
      <c r="B49" s="29">
        <v>28</v>
      </c>
      <c r="C49" s="676" t="s">
        <v>4</v>
      </c>
      <c r="D49" s="27" t="str">
        <v/>
      </c>
      <c r="E49" s="26">
        <f t="shared" si="3"/>
        <v>1506</v>
      </c>
      <c r="F49" s="24">
        <v>70.11</v>
      </c>
      <c r="G49" s="24">
        <v>3.47</v>
      </c>
      <c r="H49" s="24">
        <v>4.17</v>
      </c>
      <c r="I49" s="23">
        <v>9</v>
      </c>
      <c r="J49" s="24">
        <v>83.25</v>
      </c>
      <c r="K49" s="25">
        <f t="shared" si="0"/>
        <v>170</v>
      </c>
      <c r="L49" s="24">
        <f t="shared" si="1"/>
        <v>1336</v>
      </c>
      <c r="M49" s="22">
        <f t="shared" si="2"/>
        <v>2331</v>
      </c>
    </row>
    <row r="50" spans="1:13" ht="20.25" customHeight="1" x14ac:dyDescent="0.25">
      <c r="A50" s="1390"/>
      <c r="B50" s="29">
        <v>29</v>
      </c>
      <c r="C50" s="676" t="s">
        <v>3</v>
      </c>
      <c r="D50" s="27" t="str">
        <v/>
      </c>
      <c r="E50" s="26">
        <f t="shared" si="3"/>
        <v>1336</v>
      </c>
      <c r="F50" s="24">
        <v>70.11</v>
      </c>
      <c r="G50" s="24">
        <v>3.47</v>
      </c>
      <c r="H50" s="24">
        <v>4.17</v>
      </c>
      <c r="I50" s="23">
        <v>9</v>
      </c>
      <c r="J50" s="24">
        <v>83.25</v>
      </c>
      <c r="K50" s="25">
        <f t="shared" si="0"/>
        <v>170</v>
      </c>
      <c r="L50" s="24">
        <f t="shared" si="1"/>
        <v>1166</v>
      </c>
      <c r="M50" s="22">
        <f t="shared" si="2"/>
        <v>2414.25</v>
      </c>
    </row>
    <row r="51" spans="1:13" ht="20.25" customHeight="1" x14ac:dyDescent="0.25">
      <c r="A51" s="1390"/>
      <c r="B51" s="29">
        <v>30</v>
      </c>
      <c r="C51" s="676" t="s">
        <v>14</v>
      </c>
      <c r="D51" s="27" t="str">
        <v/>
      </c>
      <c r="E51" s="26">
        <f t="shared" si="3"/>
        <v>1166</v>
      </c>
      <c r="F51" s="24">
        <v>70.11</v>
      </c>
      <c r="G51" s="24">
        <v>3.47</v>
      </c>
      <c r="H51" s="24">
        <v>4.17</v>
      </c>
      <c r="I51" s="23">
        <v>9</v>
      </c>
      <c r="J51" s="24">
        <v>83.25</v>
      </c>
      <c r="K51" s="25">
        <f t="shared" si="0"/>
        <v>170</v>
      </c>
      <c r="L51" s="24">
        <f t="shared" si="1"/>
        <v>995.99999999999989</v>
      </c>
      <c r="M51" s="22">
        <f t="shared" si="2"/>
        <v>2497.5</v>
      </c>
    </row>
    <row r="52" spans="1:13" ht="20.25" customHeight="1" thickBot="1" x14ac:dyDescent="0.3">
      <c r="A52" s="1391"/>
      <c r="B52" s="21">
        <v>31</v>
      </c>
      <c r="C52" s="677" t="s">
        <v>13</v>
      </c>
      <c r="D52" s="19" t="str">
        <v/>
      </c>
      <c r="E52" s="18">
        <f t="shared" si="3"/>
        <v>995.99999999999989</v>
      </c>
      <c r="F52" s="16">
        <v>70.11</v>
      </c>
      <c r="G52" s="16">
        <v>3.47</v>
      </c>
      <c r="H52" s="16">
        <v>4.17</v>
      </c>
      <c r="I52" s="15">
        <v>9</v>
      </c>
      <c r="J52" s="16">
        <v>83.25</v>
      </c>
      <c r="K52" s="17">
        <f t="shared" si="0"/>
        <v>170</v>
      </c>
      <c r="L52" s="16">
        <f t="shared" si="1"/>
        <v>825.99999999999989</v>
      </c>
      <c r="M52" s="14">
        <f t="shared" si="2"/>
        <v>2580.75</v>
      </c>
    </row>
    <row r="53" spans="1:13" ht="20.25" customHeight="1" x14ac:dyDescent="0.25">
      <c r="A53" s="1389">
        <v>2026</v>
      </c>
      <c r="B53" s="37">
        <v>32</v>
      </c>
      <c r="C53" s="675" t="s">
        <v>12</v>
      </c>
      <c r="D53" s="35" t="str">
        <v/>
      </c>
      <c r="E53" s="34">
        <f t="shared" si="3"/>
        <v>825.99999999999989</v>
      </c>
      <c r="F53" s="32">
        <v>70.11</v>
      </c>
      <c r="G53" s="32">
        <v>3.47</v>
      </c>
      <c r="H53" s="32">
        <v>4.17</v>
      </c>
      <c r="I53" s="31">
        <v>9</v>
      </c>
      <c r="J53" s="32">
        <v>83.25</v>
      </c>
      <c r="K53" s="33">
        <f t="shared" si="0"/>
        <v>170</v>
      </c>
      <c r="L53" s="32">
        <f t="shared" si="1"/>
        <v>655.99999999999989</v>
      </c>
      <c r="M53" s="30">
        <f t="shared" si="2"/>
        <v>2664</v>
      </c>
    </row>
    <row r="54" spans="1:13" ht="20.25" customHeight="1" x14ac:dyDescent="0.25">
      <c r="A54" s="1390"/>
      <c r="B54" s="29">
        <v>33</v>
      </c>
      <c r="C54" s="676" t="s">
        <v>11</v>
      </c>
      <c r="D54" s="27" t="str">
        <v/>
      </c>
      <c r="E54" s="26">
        <f t="shared" si="3"/>
        <v>655.99999999999989</v>
      </c>
      <c r="F54" s="24">
        <v>70.11</v>
      </c>
      <c r="G54" s="24">
        <v>3.47</v>
      </c>
      <c r="H54" s="24">
        <v>4.17</v>
      </c>
      <c r="I54" s="23">
        <v>9</v>
      </c>
      <c r="J54" s="24">
        <v>83.25</v>
      </c>
      <c r="K54" s="25">
        <f t="shared" si="0"/>
        <v>170</v>
      </c>
      <c r="L54" s="24">
        <f t="shared" si="1"/>
        <v>485.99999999999989</v>
      </c>
      <c r="M54" s="22">
        <f t="shared" si="2"/>
        <v>2747.25</v>
      </c>
    </row>
    <row r="55" spans="1:13" ht="20.25" customHeight="1" x14ac:dyDescent="0.25">
      <c r="A55" s="1390"/>
      <c r="B55" s="29">
        <v>34</v>
      </c>
      <c r="C55" s="676" t="s">
        <v>10</v>
      </c>
      <c r="D55" s="27" t="str">
        <v/>
      </c>
      <c r="E55" s="26">
        <f t="shared" si="3"/>
        <v>485.99999999999989</v>
      </c>
      <c r="F55" s="24">
        <v>70.11</v>
      </c>
      <c r="G55" s="24">
        <v>3.47</v>
      </c>
      <c r="H55" s="24">
        <v>4.17</v>
      </c>
      <c r="I55" s="23">
        <v>9</v>
      </c>
      <c r="J55" s="24">
        <v>83.25</v>
      </c>
      <c r="K55" s="25">
        <f t="shared" si="0"/>
        <v>170</v>
      </c>
      <c r="L55" s="24">
        <f t="shared" si="1"/>
        <v>315.99999999999983</v>
      </c>
      <c r="M55" s="22">
        <f t="shared" si="2"/>
        <v>2830.5</v>
      </c>
    </row>
    <row r="56" spans="1:13" ht="20.25" customHeight="1" x14ac:dyDescent="0.25">
      <c r="A56" s="1390"/>
      <c r="B56" s="29">
        <v>35</v>
      </c>
      <c r="C56" s="676" t="s">
        <v>9</v>
      </c>
      <c r="D56" s="27" t="str">
        <v/>
      </c>
      <c r="E56" s="26">
        <f t="shared" si="3"/>
        <v>315.99999999999983</v>
      </c>
      <c r="F56" s="24">
        <v>70.11</v>
      </c>
      <c r="G56" s="24">
        <v>3.47</v>
      </c>
      <c r="H56" s="24">
        <v>4.17</v>
      </c>
      <c r="I56" s="23">
        <v>9</v>
      </c>
      <c r="J56" s="24">
        <v>83.25</v>
      </c>
      <c r="K56" s="25">
        <f t="shared" si="0"/>
        <v>170</v>
      </c>
      <c r="L56" s="24">
        <f t="shared" si="1"/>
        <v>145.99999999999986</v>
      </c>
      <c r="M56" s="22">
        <f t="shared" si="2"/>
        <v>2913.75</v>
      </c>
    </row>
    <row r="57" spans="1:13" ht="20.25" customHeight="1" thickBot="1" x14ac:dyDescent="0.3">
      <c r="A57" s="1391"/>
      <c r="B57" s="21">
        <v>36</v>
      </c>
      <c r="C57" s="677" t="s">
        <v>8</v>
      </c>
      <c r="D57" s="19" t="str">
        <v/>
      </c>
      <c r="E57" s="18">
        <f t="shared" si="3"/>
        <v>145.99999999999986</v>
      </c>
      <c r="F57" s="16">
        <v>70.150000000000006</v>
      </c>
      <c r="G57" s="16">
        <v>3.55</v>
      </c>
      <c r="H57" s="16">
        <v>4.05</v>
      </c>
      <c r="I57" s="15">
        <v>9</v>
      </c>
      <c r="J57" s="16">
        <v>83.25</v>
      </c>
      <c r="K57" s="17">
        <f t="shared" si="0"/>
        <v>170.00000000000003</v>
      </c>
      <c r="L57" s="16">
        <f t="shared" si="1"/>
        <v>-24.000000000000146</v>
      </c>
      <c r="M57" s="14">
        <f t="shared" si="2"/>
        <v>2997</v>
      </c>
    </row>
    <row r="58" spans="1:13" x14ac:dyDescent="0.25">
      <c r="F58" s="99">
        <f>SUM(F22:F57)</f>
        <v>2523.9999999999995</v>
      </c>
      <c r="G58" s="99">
        <f>SUM(G22:G57)</f>
        <v>124.99999999999997</v>
      </c>
      <c r="H58" s="99">
        <f>SUM(H22:H57)</f>
        <v>150</v>
      </c>
      <c r="I58" s="99">
        <f>SUM(I22:I57)</f>
        <v>324</v>
      </c>
      <c r="J58" s="99">
        <f>SUM(J22:J57)</f>
        <v>2997</v>
      </c>
    </row>
    <row r="59" spans="1:13" x14ac:dyDescent="0.25">
      <c r="D59" s="1420" t="s">
        <v>2</v>
      </c>
      <c r="E59" s="1420"/>
      <c r="F59" s="79">
        <v>0</v>
      </c>
      <c r="G59" s="79">
        <v>0</v>
      </c>
      <c r="H59" s="79">
        <v>0</v>
      </c>
      <c r="I59" s="79">
        <v>0</v>
      </c>
      <c r="J59" s="79">
        <v>0</v>
      </c>
    </row>
    <row r="60" spans="1:13" x14ac:dyDescent="0.25">
      <c r="D60" s="1421" t="s">
        <v>1</v>
      </c>
      <c r="E60" s="1421"/>
      <c r="F60" s="65">
        <f>SUM(F58-F59)</f>
        <v>2523.9999999999995</v>
      </c>
      <c r="G60" s="65">
        <f>SUM(G58-G59)</f>
        <v>124.99999999999997</v>
      </c>
      <c r="H60" s="65">
        <f>SUM(H58-H59)</f>
        <v>150</v>
      </c>
      <c r="I60" s="65">
        <f>SUM(I58-I59)</f>
        <v>324</v>
      </c>
      <c r="J60" s="65">
        <f>SUM(J58-J59)</f>
        <v>2997</v>
      </c>
    </row>
    <row r="62" spans="1:13" ht="15.75" x14ac:dyDescent="0.25">
      <c r="C62" s="646"/>
      <c r="D62" s="1422" t="s">
        <v>42</v>
      </c>
      <c r="E62" s="1422"/>
      <c r="F62" s="1423">
        <f>SUM(F60:J60)</f>
        <v>6120</v>
      </c>
      <c r="G62" s="1423"/>
      <c r="H62" s="1423"/>
    </row>
    <row r="63" spans="1:13" ht="16.5" thickBot="1" x14ac:dyDescent="0.3">
      <c r="C63" s="646"/>
      <c r="D63" s="1422" t="s">
        <v>41</v>
      </c>
      <c r="E63" s="1422"/>
      <c r="F63" s="1424">
        <v>-24</v>
      </c>
      <c r="G63" s="1424"/>
      <c r="H63" s="1424"/>
    </row>
    <row r="64" spans="1:13" ht="17.25" thickTop="1" thickBot="1" x14ac:dyDescent="0.3">
      <c r="C64" s="1415" t="s">
        <v>0</v>
      </c>
      <c r="D64" s="1415"/>
      <c r="E64" s="1416"/>
      <c r="F64" s="1417">
        <f>SUM(F62:H63)</f>
        <v>6096</v>
      </c>
      <c r="G64" s="1418"/>
      <c r="H64" s="1419"/>
    </row>
    <row r="65" ht="15.75" thickTop="1" x14ac:dyDescent="0.25"/>
  </sheetData>
  <mergeCells count="46">
    <mergeCell ref="A17:B17"/>
    <mergeCell ref="E17:F17"/>
    <mergeCell ref="E18:F18"/>
    <mergeCell ref="A20:A21"/>
    <mergeCell ref="B20:B21"/>
    <mergeCell ref="C20:C21"/>
    <mergeCell ref="D20:D21"/>
    <mergeCell ref="E20:E21"/>
    <mergeCell ref="F20:F21"/>
    <mergeCell ref="A8:M8"/>
    <mergeCell ref="A11:B11"/>
    <mergeCell ref="A12:B12"/>
    <mergeCell ref="A13:B13"/>
    <mergeCell ref="A15:B15"/>
    <mergeCell ref="C64:E64"/>
    <mergeCell ref="F64:H64"/>
    <mergeCell ref="A53:A57"/>
    <mergeCell ref="A41:A52"/>
    <mergeCell ref="D59:E59"/>
    <mergeCell ref="D60:E60"/>
    <mergeCell ref="D62:E62"/>
    <mergeCell ref="F62:H62"/>
    <mergeCell ref="D63:E63"/>
    <mergeCell ref="F63:H63"/>
    <mergeCell ref="T34:Y34"/>
    <mergeCell ref="A29:A40"/>
    <mergeCell ref="T31:Y31"/>
    <mergeCell ref="T32:Y32"/>
    <mergeCell ref="T35:Y35"/>
    <mergeCell ref="T36:Y36"/>
    <mergeCell ref="T33:Y33"/>
    <mergeCell ref="T37:Y37"/>
    <mergeCell ref="T38:Y38"/>
    <mergeCell ref="T39:Y39"/>
    <mergeCell ref="A22:A28"/>
    <mergeCell ref="L20:L21"/>
    <mergeCell ref="M20:M21"/>
    <mergeCell ref="T29:Y29"/>
    <mergeCell ref="T30:Y30"/>
    <mergeCell ref="J20:J21"/>
    <mergeCell ref="K20:K21"/>
    <mergeCell ref="G20:I20"/>
    <mergeCell ref="T28:Y28"/>
    <mergeCell ref="O20:O21"/>
    <mergeCell ref="P20:R20"/>
    <mergeCell ref="S20:S21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M49"/>
  <sheetViews>
    <sheetView topLeftCell="A22" zoomScale="90" zoomScaleNormal="90" workbookViewId="0">
      <selection activeCell="M22" sqref="M22:M23"/>
    </sheetView>
  </sheetViews>
  <sheetFormatPr defaultRowHeight="15" x14ac:dyDescent="0.25"/>
  <cols>
    <col min="3" max="3" width="12.140625" bestFit="1" customWidth="1"/>
    <col min="4" max="4" width="11.85546875" customWidth="1"/>
    <col min="5" max="8" width="10" customWidth="1"/>
    <col min="9" max="9" width="10.85546875" customWidth="1"/>
    <col min="10" max="12" width="10" customWidth="1"/>
    <col min="13" max="13" width="11.5703125" customWidth="1"/>
  </cols>
  <sheetData>
    <row r="1" spans="1:13" ht="21" x14ac:dyDescent="0.35">
      <c r="A1" s="63" t="s">
        <v>40</v>
      </c>
    </row>
    <row r="3" spans="1:13" ht="21" x14ac:dyDescent="0.35">
      <c r="A3" s="62" t="s">
        <v>469</v>
      </c>
    </row>
    <row r="4" spans="1:13" ht="12.6" customHeight="1" x14ac:dyDescent="0.35">
      <c r="A4" s="62"/>
    </row>
    <row r="5" spans="1:13" ht="17.25" x14ac:dyDescent="0.3">
      <c r="A5" s="500" t="s">
        <v>470</v>
      </c>
    </row>
    <row r="6" spans="1:13" ht="17.25" x14ac:dyDescent="0.3">
      <c r="A6" s="500" t="s">
        <v>471</v>
      </c>
    </row>
    <row r="8" spans="1:13" ht="20.25" customHeight="1" x14ac:dyDescent="0.25">
      <c r="A8" s="1425" t="s">
        <v>472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609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124</v>
      </c>
      <c r="B10" s="60"/>
      <c r="C10" s="59"/>
      <c r="D10" s="609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3000</v>
      </c>
      <c r="D11" s="609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180</v>
      </c>
      <c r="D12" s="487" t="s">
        <v>391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150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180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607"/>
      <c r="B15" s="607"/>
      <c r="C15" s="50">
        <f>SUM(C11:C14)</f>
        <v>3510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2211.3000000000002</v>
      </c>
      <c r="D16" s="52" t="s">
        <v>53</v>
      </c>
      <c r="E16" s="51"/>
      <c r="I16" s="48"/>
      <c r="L16" s="48"/>
      <c r="M16" s="48"/>
    </row>
    <row r="17" spans="1:13" ht="20.25" customHeight="1" x14ac:dyDescent="0.25">
      <c r="A17" s="607"/>
      <c r="B17" s="607"/>
      <c r="C17" s="50">
        <f>SUM(C15:C16)</f>
        <v>5721.3</v>
      </c>
      <c r="D17" s="52"/>
      <c r="E17" s="51"/>
      <c r="I17" s="48"/>
      <c r="L17" s="48"/>
      <c r="M17" s="48"/>
    </row>
    <row r="18" spans="1:13" ht="20.25" customHeight="1" x14ac:dyDescent="0.25">
      <c r="A18" s="1426" t="s">
        <v>473</v>
      </c>
      <c r="B18" s="1426"/>
      <c r="C18" s="49">
        <v>216</v>
      </c>
      <c r="D18" s="52"/>
      <c r="E18" s="51"/>
      <c r="I18" s="48"/>
      <c r="L18" s="48"/>
      <c r="M18" s="48"/>
    </row>
    <row r="19" spans="1:13" ht="20.25" customHeight="1" thickBot="1" x14ac:dyDescent="0.3">
      <c r="A19" s="360"/>
      <c r="B19" s="360"/>
      <c r="C19" s="45">
        <f>SUM(C17:C18)</f>
        <v>5937.3</v>
      </c>
      <c r="D19" s="1437" t="s">
        <v>27</v>
      </c>
      <c r="E19" s="1437"/>
      <c r="F19" s="96"/>
      <c r="G19" s="96"/>
      <c r="I19" s="48"/>
      <c r="L19" s="48"/>
      <c r="M19" s="48"/>
    </row>
    <row r="20" spans="1:13" ht="16.5" thickTop="1" x14ac:dyDescent="0.25">
      <c r="D20" s="1438">
        <f>C19/18</f>
        <v>329.85</v>
      </c>
      <c r="E20" s="1438"/>
      <c r="F20" s="94"/>
      <c r="G20" s="94"/>
    </row>
    <row r="21" spans="1:13" s="93" customFormat="1" ht="15" customHeight="1" thickBot="1" x14ac:dyDescent="0.3">
      <c r="D21" s="95"/>
      <c r="E21" s="95"/>
      <c r="F21" s="94"/>
      <c r="G21" s="94"/>
    </row>
    <row r="22" spans="1:13" ht="18" customHeight="1" x14ac:dyDescent="0.25">
      <c r="A22" s="1430" t="s">
        <v>26</v>
      </c>
      <c r="B22" s="1432" t="s">
        <v>25</v>
      </c>
      <c r="C22" s="1392" t="s">
        <v>24</v>
      </c>
      <c r="D22" s="1400" t="s">
        <v>23</v>
      </c>
      <c r="E22" s="1392" t="s">
        <v>22</v>
      </c>
      <c r="F22" s="1408" t="s">
        <v>21</v>
      </c>
      <c r="G22" s="1402" t="s">
        <v>20</v>
      </c>
      <c r="H22" s="1403"/>
      <c r="I22" s="1404"/>
      <c r="J22" s="1392" t="s">
        <v>19</v>
      </c>
      <c r="K22" s="1400" t="s">
        <v>18</v>
      </c>
      <c r="L22" s="1392" t="s">
        <v>17</v>
      </c>
      <c r="M22" s="1394" t="s">
        <v>15</v>
      </c>
    </row>
    <row r="23" spans="1:13" ht="35.25" customHeight="1" thickBot="1" x14ac:dyDescent="0.3">
      <c r="A23" s="1431"/>
      <c r="B23" s="1433"/>
      <c r="C23" s="1393"/>
      <c r="D23" s="1401"/>
      <c r="E23" s="1393"/>
      <c r="F23" s="1434"/>
      <c r="G23" s="666" t="s">
        <v>597</v>
      </c>
      <c r="H23" s="608" t="s">
        <v>20</v>
      </c>
      <c r="I23" s="608" t="s">
        <v>16</v>
      </c>
      <c r="J23" s="1393"/>
      <c r="K23" s="1401"/>
      <c r="L23" s="1393"/>
      <c r="M23" s="1395"/>
    </row>
    <row r="24" spans="1:13" ht="20.25" customHeight="1" x14ac:dyDescent="0.25">
      <c r="A24" s="1389">
        <v>2023</v>
      </c>
      <c r="B24" s="37">
        <v>1</v>
      </c>
      <c r="C24" s="667" t="s">
        <v>9</v>
      </c>
      <c r="D24" s="35" t="str">
        <f t="array" ref="D24:D41">TRANSPOSE('[1]2022-2023'!$F$168:$W$168)</f>
        <v>19/04/23</v>
      </c>
      <c r="E24" s="34">
        <f>C19</f>
        <v>5937.3</v>
      </c>
      <c r="F24" s="32">
        <v>176.82</v>
      </c>
      <c r="G24" s="32">
        <v>8.33</v>
      </c>
      <c r="H24" s="32">
        <v>10</v>
      </c>
      <c r="I24" s="31">
        <v>12</v>
      </c>
      <c r="J24" s="32">
        <v>122.85</v>
      </c>
      <c r="K24" s="33">
        <f>F24+J24+H24+I24+G24</f>
        <v>329.99999999999994</v>
      </c>
      <c r="L24" s="32">
        <f>E24-J24-H24-F24-I24-G24</f>
        <v>5607.3</v>
      </c>
      <c r="M24" s="30">
        <f>J24</f>
        <v>122.85</v>
      </c>
    </row>
    <row r="25" spans="1:13" ht="20.25" customHeight="1" x14ac:dyDescent="0.25">
      <c r="A25" s="1390"/>
      <c r="B25" s="29">
        <v>2</v>
      </c>
      <c r="C25" s="668" t="s">
        <v>8</v>
      </c>
      <c r="D25" s="27" t="str">
        <v>29/05/23</v>
      </c>
      <c r="E25" s="26">
        <f t="shared" ref="E25:E41" si="0">L24</f>
        <v>5607.3</v>
      </c>
      <c r="F25" s="24">
        <v>176.82</v>
      </c>
      <c r="G25" s="24">
        <v>8.33</v>
      </c>
      <c r="H25" s="24">
        <v>10</v>
      </c>
      <c r="I25" s="23">
        <v>12</v>
      </c>
      <c r="J25" s="24">
        <v>122.85</v>
      </c>
      <c r="K25" s="25">
        <f>F25+J25+H25+I25+G25</f>
        <v>329.99999999999994</v>
      </c>
      <c r="L25" s="24">
        <f>E25-J25-H25-F25-I25-G25</f>
        <v>5277.3</v>
      </c>
      <c r="M25" s="22">
        <f>M24+J25</f>
        <v>245.7</v>
      </c>
    </row>
    <row r="26" spans="1:13" ht="20.25" customHeight="1" x14ac:dyDescent="0.25">
      <c r="A26" s="1390"/>
      <c r="B26" s="29">
        <v>3</v>
      </c>
      <c r="C26" s="668" t="s">
        <v>7</v>
      </c>
      <c r="D26" s="27" t="str">
        <v>28/06/23</v>
      </c>
      <c r="E26" s="26">
        <f t="shared" si="0"/>
        <v>5277.3</v>
      </c>
      <c r="F26" s="24">
        <v>176.82</v>
      </c>
      <c r="G26" s="24">
        <v>8.33</v>
      </c>
      <c r="H26" s="24">
        <v>10</v>
      </c>
      <c r="I26" s="23">
        <v>12</v>
      </c>
      <c r="J26" s="24">
        <v>122.85</v>
      </c>
      <c r="K26" s="25">
        <f t="shared" ref="K26:K41" si="1">F26+J26+H26+I26+G26</f>
        <v>329.99999999999994</v>
      </c>
      <c r="L26" s="24">
        <f t="shared" ref="L26:L41" si="2">E26-J26-H26-F26-I26-G26</f>
        <v>4947.3</v>
      </c>
      <c r="M26" s="22">
        <f>M25+J26</f>
        <v>368.54999999999995</v>
      </c>
    </row>
    <row r="27" spans="1:13" ht="20.25" customHeight="1" x14ac:dyDescent="0.25">
      <c r="A27" s="1390"/>
      <c r="B27" s="29">
        <v>4</v>
      </c>
      <c r="C27" s="668" t="s">
        <v>6</v>
      </c>
      <c r="D27" s="27" t="str">
        <v>28/07/23</v>
      </c>
      <c r="E27" s="26">
        <f t="shared" si="0"/>
        <v>4947.3</v>
      </c>
      <c r="F27" s="24">
        <v>176.82</v>
      </c>
      <c r="G27" s="24">
        <v>8.33</v>
      </c>
      <c r="H27" s="24">
        <v>10</v>
      </c>
      <c r="I27" s="23">
        <v>12</v>
      </c>
      <c r="J27" s="24">
        <v>122.85</v>
      </c>
      <c r="K27" s="25">
        <f t="shared" si="1"/>
        <v>329.99999999999994</v>
      </c>
      <c r="L27" s="24">
        <f t="shared" si="2"/>
        <v>4617.3</v>
      </c>
      <c r="M27" s="22">
        <f>M26+J27</f>
        <v>491.4</v>
      </c>
    </row>
    <row r="28" spans="1:13" ht="20.25" customHeight="1" x14ac:dyDescent="0.25">
      <c r="A28" s="1390"/>
      <c r="B28" s="29">
        <v>5</v>
      </c>
      <c r="C28" s="668" t="s">
        <v>5</v>
      </c>
      <c r="D28" s="27" t="str">
        <v>29/08/23</v>
      </c>
      <c r="E28" s="26">
        <f t="shared" si="0"/>
        <v>4617.3</v>
      </c>
      <c r="F28" s="24">
        <v>176.82</v>
      </c>
      <c r="G28" s="24">
        <v>8.33</v>
      </c>
      <c r="H28" s="24">
        <v>10</v>
      </c>
      <c r="I28" s="23">
        <v>12</v>
      </c>
      <c r="J28" s="24">
        <v>122.85</v>
      </c>
      <c r="K28" s="25">
        <f t="shared" si="1"/>
        <v>329.99999999999994</v>
      </c>
      <c r="L28" s="24">
        <f t="shared" si="2"/>
        <v>4287.3</v>
      </c>
      <c r="M28" s="22">
        <f>M27+J28</f>
        <v>614.25</v>
      </c>
    </row>
    <row r="29" spans="1:13" ht="20.25" customHeight="1" x14ac:dyDescent="0.25">
      <c r="A29" s="1390"/>
      <c r="B29" s="29">
        <v>6</v>
      </c>
      <c r="C29" s="668" t="s">
        <v>4</v>
      </c>
      <c r="D29" s="27" t="str">
        <v>29/09/23</v>
      </c>
      <c r="E29" s="26">
        <f t="shared" si="0"/>
        <v>4287.3</v>
      </c>
      <c r="F29" s="24">
        <v>176.82</v>
      </c>
      <c r="G29" s="24">
        <v>8.33</v>
      </c>
      <c r="H29" s="24">
        <v>10</v>
      </c>
      <c r="I29" s="23">
        <v>12</v>
      </c>
      <c r="J29" s="24">
        <v>122.85</v>
      </c>
      <c r="K29" s="25">
        <f t="shared" si="1"/>
        <v>329.99999999999994</v>
      </c>
      <c r="L29" s="24">
        <f t="shared" si="2"/>
        <v>3957.2999999999997</v>
      </c>
      <c r="M29" s="22">
        <f>M28+J29</f>
        <v>737.1</v>
      </c>
    </row>
    <row r="30" spans="1:13" ht="20.25" customHeight="1" x14ac:dyDescent="0.25">
      <c r="A30" s="1390"/>
      <c r="B30" s="29">
        <v>7</v>
      </c>
      <c r="C30" s="668" t="s">
        <v>3</v>
      </c>
      <c r="D30" s="27" t="str">
        <v>28/10/23</v>
      </c>
      <c r="E30" s="26">
        <f t="shared" si="0"/>
        <v>3957.2999999999997</v>
      </c>
      <c r="F30" s="24">
        <v>176.82</v>
      </c>
      <c r="G30" s="24">
        <v>8.33</v>
      </c>
      <c r="H30" s="24">
        <v>10</v>
      </c>
      <c r="I30" s="23">
        <v>12</v>
      </c>
      <c r="J30" s="24">
        <v>122.85</v>
      </c>
      <c r="K30" s="25">
        <f t="shared" si="1"/>
        <v>329.99999999999994</v>
      </c>
      <c r="L30" s="24">
        <f t="shared" si="2"/>
        <v>3627.2999999999997</v>
      </c>
      <c r="M30" s="22">
        <f t="shared" ref="M30:M41" si="3">M29+J30</f>
        <v>859.95</v>
      </c>
    </row>
    <row r="31" spans="1:13" ht="20.25" customHeight="1" x14ac:dyDescent="0.25">
      <c r="A31" s="1390"/>
      <c r="B31" s="29">
        <v>8</v>
      </c>
      <c r="C31" s="668" t="s">
        <v>14</v>
      </c>
      <c r="D31" s="27" t="str">
        <v>29/11/23</v>
      </c>
      <c r="E31" s="26">
        <f t="shared" si="0"/>
        <v>3627.2999999999997</v>
      </c>
      <c r="F31" s="24">
        <v>176.82</v>
      </c>
      <c r="G31" s="24">
        <v>8.33</v>
      </c>
      <c r="H31" s="24">
        <v>10</v>
      </c>
      <c r="I31" s="23">
        <v>12</v>
      </c>
      <c r="J31" s="24">
        <v>122.85</v>
      </c>
      <c r="K31" s="25">
        <f t="shared" si="1"/>
        <v>329.99999999999994</v>
      </c>
      <c r="L31" s="24">
        <f t="shared" si="2"/>
        <v>3297.2999999999997</v>
      </c>
      <c r="M31" s="22">
        <f t="shared" si="3"/>
        <v>982.80000000000007</v>
      </c>
    </row>
    <row r="32" spans="1:13" ht="20.25" customHeight="1" thickBot="1" x14ac:dyDescent="0.3">
      <c r="A32" s="1391"/>
      <c r="B32" s="21">
        <v>9</v>
      </c>
      <c r="C32" s="669" t="s">
        <v>13</v>
      </c>
      <c r="D32" s="19" t="str">
        <v>29/12/23</v>
      </c>
      <c r="E32" s="18">
        <f t="shared" si="0"/>
        <v>3297.2999999999997</v>
      </c>
      <c r="F32" s="16">
        <v>176.82</v>
      </c>
      <c r="G32" s="16">
        <v>8.33</v>
      </c>
      <c r="H32" s="16">
        <v>10</v>
      </c>
      <c r="I32" s="15">
        <v>12</v>
      </c>
      <c r="J32" s="16">
        <v>122.85</v>
      </c>
      <c r="K32" s="17">
        <f t="shared" si="1"/>
        <v>329.99999999999994</v>
      </c>
      <c r="L32" s="16">
        <f t="shared" si="2"/>
        <v>2967.2999999999997</v>
      </c>
      <c r="M32" s="14">
        <f t="shared" si="3"/>
        <v>1105.6500000000001</v>
      </c>
    </row>
    <row r="33" spans="1:13" ht="20.25" customHeight="1" x14ac:dyDescent="0.25">
      <c r="A33" s="1389">
        <v>2024</v>
      </c>
      <c r="B33" s="37">
        <v>10</v>
      </c>
      <c r="C33" s="667" t="s">
        <v>12</v>
      </c>
      <c r="D33" s="35" t="str">
        <v>28/01/24</v>
      </c>
      <c r="E33" s="34">
        <f t="shared" si="0"/>
        <v>2967.2999999999997</v>
      </c>
      <c r="F33" s="32">
        <v>176.82</v>
      </c>
      <c r="G33" s="32">
        <v>8.33</v>
      </c>
      <c r="H33" s="32">
        <v>10</v>
      </c>
      <c r="I33" s="31">
        <v>12</v>
      </c>
      <c r="J33" s="32">
        <v>122.85</v>
      </c>
      <c r="K33" s="33">
        <f t="shared" si="1"/>
        <v>329.99999999999994</v>
      </c>
      <c r="L33" s="32">
        <f t="shared" si="2"/>
        <v>2637.2999999999997</v>
      </c>
      <c r="M33" s="30">
        <f t="shared" si="3"/>
        <v>1228.5</v>
      </c>
    </row>
    <row r="34" spans="1:13" ht="20.25" customHeight="1" x14ac:dyDescent="0.25">
      <c r="A34" s="1390"/>
      <c r="B34" s="29">
        <v>11</v>
      </c>
      <c r="C34" s="668" t="s">
        <v>11</v>
      </c>
      <c r="D34" s="27" t="str">
        <v>29/02/24</v>
      </c>
      <c r="E34" s="26">
        <f t="shared" si="0"/>
        <v>2637.2999999999997</v>
      </c>
      <c r="F34" s="24">
        <v>176.82</v>
      </c>
      <c r="G34" s="24">
        <v>8.33</v>
      </c>
      <c r="H34" s="24">
        <v>10</v>
      </c>
      <c r="I34" s="23">
        <v>12</v>
      </c>
      <c r="J34" s="24">
        <v>122.85</v>
      </c>
      <c r="K34" s="25">
        <f t="shared" si="1"/>
        <v>329.99999999999994</v>
      </c>
      <c r="L34" s="24">
        <f t="shared" si="2"/>
        <v>2307.2999999999997</v>
      </c>
      <c r="M34" s="22">
        <f t="shared" si="3"/>
        <v>1351.35</v>
      </c>
    </row>
    <row r="35" spans="1:13" ht="20.25" customHeight="1" x14ac:dyDescent="0.25">
      <c r="A35" s="1390"/>
      <c r="B35" s="29">
        <v>12</v>
      </c>
      <c r="C35" s="668" t="s">
        <v>10</v>
      </c>
      <c r="D35" s="27" t="str">
        <v>30/03/24</v>
      </c>
      <c r="E35" s="26">
        <f t="shared" si="0"/>
        <v>2307.2999999999997</v>
      </c>
      <c r="F35" s="24">
        <v>176.82</v>
      </c>
      <c r="G35" s="24">
        <v>8.33</v>
      </c>
      <c r="H35" s="24">
        <v>10</v>
      </c>
      <c r="I35" s="23">
        <v>12</v>
      </c>
      <c r="J35" s="24">
        <v>122.85</v>
      </c>
      <c r="K35" s="25">
        <f t="shared" si="1"/>
        <v>329.99999999999994</v>
      </c>
      <c r="L35" s="24">
        <f t="shared" si="2"/>
        <v>1977.3</v>
      </c>
      <c r="M35" s="22">
        <f t="shared" si="3"/>
        <v>1474.1999999999998</v>
      </c>
    </row>
    <row r="36" spans="1:13" ht="20.25" customHeight="1" x14ac:dyDescent="0.25">
      <c r="A36" s="1390"/>
      <c r="B36" s="29">
        <v>13</v>
      </c>
      <c r="C36" s="668" t="s">
        <v>9</v>
      </c>
      <c r="D36" s="27" t="str">
        <v>30/04/24</v>
      </c>
      <c r="E36" s="26">
        <f t="shared" si="0"/>
        <v>1977.3</v>
      </c>
      <c r="F36" s="24">
        <v>176.82</v>
      </c>
      <c r="G36" s="24">
        <v>8.33</v>
      </c>
      <c r="H36" s="24">
        <v>10</v>
      </c>
      <c r="I36" s="23">
        <v>12</v>
      </c>
      <c r="J36" s="24">
        <v>122.85</v>
      </c>
      <c r="K36" s="25">
        <f t="shared" si="1"/>
        <v>329.99999999999994</v>
      </c>
      <c r="L36" s="24">
        <f t="shared" si="2"/>
        <v>1647.3000000000002</v>
      </c>
      <c r="M36" s="22">
        <f t="shared" si="3"/>
        <v>1597.0499999999997</v>
      </c>
    </row>
    <row r="37" spans="1:13" ht="20.25" customHeight="1" x14ac:dyDescent="0.25">
      <c r="A37" s="1390"/>
      <c r="B37" s="29">
        <v>14</v>
      </c>
      <c r="C37" s="668" t="s">
        <v>8</v>
      </c>
      <c r="D37" s="27" t="str">
        <v>31/05/24</v>
      </c>
      <c r="E37" s="26">
        <f t="shared" si="0"/>
        <v>1647.3000000000002</v>
      </c>
      <c r="F37" s="24">
        <v>176.82</v>
      </c>
      <c r="G37" s="24">
        <v>8.33</v>
      </c>
      <c r="H37" s="24">
        <v>10</v>
      </c>
      <c r="I37" s="23">
        <v>12</v>
      </c>
      <c r="J37" s="24">
        <v>122.85</v>
      </c>
      <c r="K37" s="25">
        <f t="shared" si="1"/>
        <v>329.99999999999994</v>
      </c>
      <c r="L37" s="24">
        <f t="shared" si="2"/>
        <v>1317.3000000000004</v>
      </c>
      <c r="M37" s="22">
        <f t="shared" si="3"/>
        <v>1719.8999999999996</v>
      </c>
    </row>
    <row r="38" spans="1:13" ht="20.25" customHeight="1" x14ac:dyDescent="0.25">
      <c r="A38" s="1390"/>
      <c r="B38" s="29">
        <v>15</v>
      </c>
      <c r="C38" s="668" t="s">
        <v>7</v>
      </c>
      <c r="D38" s="27" t="str">
        <v>28/06/24</v>
      </c>
      <c r="E38" s="26">
        <f t="shared" si="0"/>
        <v>1317.3000000000004</v>
      </c>
      <c r="F38" s="24">
        <v>176.82</v>
      </c>
      <c r="G38" s="24">
        <v>8.33</v>
      </c>
      <c r="H38" s="24">
        <v>10</v>
      </c>
      <c r="I38" s="23">
        <v>12</v>
      </c>
      <c r="J38" s="24">
        <v>122.85</v>
      </c>
      <c r="K38" s="25">
        <f t="shared" si="1"/>
        <v>329.99999999999994</v>
      </c>
      <c r="L38" s="24">
        <f t="shared" si="2"/>
        <v>987.30000000000052</v>
      </c>
      <c r="M38" s="22">
        <f t="shared" si="3"/>
        <v>1842.7499999999995</v>
      </c>
    </row>
    <row r="39" spans="1:13" ht="20.25" customHeight="1" x14ac:dyDescent="0.25">
      <c r="A39" s="1390"/>
      <c r="B39" s="29">
        <v>16</v>
      </c>
      <c r="C39" s="668" t="s">
        <v>6</v>
      </c>
      <c r="D39" s="27" t="str">
        <v>29/07/24</v>
      </c>
      <c r="E39" s="26">
        <f t="shared" si="0"/>
        <v>987.30000000000052</v>
      </c>
      <c r="F39" s="24">
        <v>176.82</v>
      </c>
      <c r="G39" s="24">
        <v>8.33</v>
      </c>
      <c r="H39" s="24">
        <v>10</v>
      </c>
      <c r="I39" s="23">
        <v>12</v>
      </c>
      <c r="J39" s="24">
        <v>122.85</v>
      </c>
      <c r="K39" s="25">
        <f t="shared" si="1"/>
        <v>329.99999999999994</v>
      </c>
      <c r="L39" s="24">
        <f t="shared" si="2"/>
        <v>657.30000000000052</v>
      </c>
      <c r="M39" s="22">
        <f t="shared" si="3"/>
        <v>1965.5999999999995</v>
      </c>
    </row>
    <row r="40" spans="1:13" ht="20.25" customHeight="1" x14ac:dyDescent="0.25">
      <c r="A40" s="1390"/>
      <c r="B40" s="29">
        <v>17</v>
      </c>
      <c r="C40" s="668" t="s">
        <v>5</v>
      </c>
      <c r="D40" s="27" t="str">
        <v>29/08/24</v>
      </c>
      <c r="E40" s="26">
        <f t="shared" si="0"/>
        <v>657.30000000000052</v>
      </c>
      <c r="F40" s="24">
        <v>176.82</v>
      </c>
      <c r="G40" s="24">
        <v>8.33</v>
      </c>
      <c r="H40" s="24">
        <v>10</v>
      </c>
      <c r="I40" s="23">
        <v>12</v>
      </c>
      <c r="J40" s="24">
        <v>122.85</v>
      </c>
      <c r="K40" s="25">
        <f t="shared" si="1"/>
        <v>329.99999999999994</v>
      </c>
      <c r="L40" s="24">
        <f t="shared" si="2"/>
        <v>327.30000000000052</v>
      </c>
      <c r="M40" s="22">
        <f t="shared" si="3"/>
        <v>2088.4499999999994</v>
      </c>
    </row>
    <row r="41" spans="1:13" ht="20.25" customHeight="1" thickBot="1" x14ac:dyDescent="0.3">
      <c r="A41" s="1391"/>
      <c r="B41" s="21">
        <v>18</v>
      </c>
      <c r="C41" s="669" t="s">
        <v>4</v>
      </c>
      <c r="D41" s="19" t="str">
        <v>27/09/24</v>
      </c>
      <c r="E41" s="18">
        <f t="shared" si="0"/>
        <v>327.30000000000052</v>
      </c>
      <c r="F41" s="16">
        <v>176.76</v>
      </c>
      <c r="G41" s="16">
        <v>8.39</v>
      </c>
      <c r="H41" s="16">
        <v>10</v>
      </c>
      <c r="I41" s="15">
        <v>12</v>
      </c>
      <c r="J41" s="16">
        <v>122.85</v>
      </c>
      <c r="K41" s="17">
        <f t="shared" si="1"/>
        <v>330</v>
      </c>
      <c r="L41" s="16">
        <f t="shared" si="2"/>
        <v>-2.6999999999994628</v>
      </c>
      <c r="M41" s="14">
        <f t="shared" si="3"/>
        <v>2211.2999999999993</v>
      </c>
    </row>
    <row r="42" spans="1:13" x14ac:dyDescent="0.25">
      <c r="D42" s="68"/>
      <c r="E42" s="68"/>
      <c r="F42" s="67">
        <f>SUM(F24:F41)</f>
        <v>3182.7000000000007</v>
      </c>
      <c r="G42" s="67">
        <f>SUM(G24:G41)</f>
        <v>150</v>
      </c>
      <c r="H42" s="67">
        <f>SUM(H24:H41)</f>
        <v>180</v>
      </c>
      <c r="I42" s="67">
        <f>SUM(I24:I41)</f>
        <v>216</v>
      </c>
      <c r="J42" s="67">
        <f>SUM(J24:J41)</f>
        <v>2211.2999999999993</v>
      </c>
    </row>
    <row r="43" spans="1:13" x14ac:dyDescent="0.25">
      <c r="D43" s="1420" t="s">
        <v>2</v>
      </c>
      <c r="E43" s="1420"/>
      <c r="F43" s="79">
        <v>0</v>
      </c>
      <c r="G43" s="79">
        <v>0</v>
      </c>
      <c r="H43" s="79">
        <v>0</v>
      </c>
      <c r="I43" s="79">
        <v>0</v>
      </c>
      <c r="J43" s="79">
        <v>0</v>
      </c>
    </row>
    <row r="44" spans="1:13" x14ac:dyDescent="0.25">
      <c r="D44" s="1421" t="s">
        <v>1</v>
      </c>
      <c r="E44" s="1421"/>
      <c r="F44" s="78">
        <f>SUM(F42-F43)</f>
        <v>3182.7000000000007</v>
      </c>
      <c r="G44" s="78">
        <f>SUM(G42-G43)</f>
        <v>150</v>
      </c>
      <c r="H44" s="78">
        <f>SUM(H42-H43)</f>
        <v>180</v>
      </c>
      <c r="I44" s="78">
        <f t="shared" ref="I44:J44" si="4">SUM(I42-I43)</f>
        <v>216</v>
      </c>
      <c r="J44" s="78">
        <f t="shared" si="4"/>
        <v>2211.2999999999993</v>
      </c>
    </row>
    <row r="46" spans="1:13" ht="15.75" x14ac:dyDescent="0.25">
      <c r="C46" s="76"/>
      <c r="D46" s="1435" t="s">
        <v>42</v>
      </c>
      <c r="E46" s="1435"/>
      <c r="F46" s="1423">
        <f>SUM(F44:J44)</f>
        <v>5940</v>
      </c>
      <c r="G46" s="1423"/>
      <c r="H46" s="1423"/>
      <c r="I46" s="485"/>
    </row>
    <row r="47" spans="1:13" ht="16.5" thickBot="1" x14ac:dyDescent="0.3">
      <c r="C47" s="76"/>
      <c r="D47" s="1435" t="s">
        <v>41</v>
      </c>
      <c r="E47" s="1435"/>
      <c r="F47" s="1436">
        <v>-2.7</v>
      </c>
      <c r="G47" s="1436"/>
      <c r="H47" s="1436"/>
      <c r="I47" s="485"/>
    </row>
    <row r="48" spans="1:13" ht="17.25" thickTop="1" thickBot="1" x14ac:dyDescent="0.3">
      <c r="C48" s="1415" t="s">
        <v>0</v>
      </c>
      <c r="D48" s="1415"/>
      <c r="E48" s="1416"/>
      <c r="F48" s="1417">
        <f>SUM(F46:I47)</f>
        <v>5937.3</v>
      </c>
      <c r="G48" s="1418"/>
      <c r="H48" s="1419"/>
      <c r="I48" s="486"/>
    </row>
    <row r="49" ht="15.75" thickTop="1" x14ac:dyDescent="0.25"/>
  </sheetData>
  <mergeCells count="30">
    <mergeCell ref="A16:B16"/>
    <mergeCell ref="A8:M8"/>
    <mergeCell ref="A11:B11"/>
    <mergeCell ref="A12:B12"/>
    <mergeCell ref="A13:B13"/>
    <mergeCell ref="A14:B14"/>
    <mergeCell ref="M22:M23"/>
    <mergeCell ref="A18:B18"/>
    <mergeCell ref="D19:E19"/>
    <mergeCell ref="D20:E20"/>
    <mergeCell ref="A22:A23"/>
    <mergeCell ref="B22:B23"/>
    <mergeCell ref="C22:C23"/>
    <mergeCell ref="D22:D23"/>
    <mergeCell ref="E22:E23"/>
    <mergeCell ref="F22:F23"/>
    <mergeCell ref="J22:J23"/>
    <mergeCell ref="K22:K23"/>
    <mergeCell ref="L22:L23"/>
    <mergeCell ref="G22:I22"/>
    <mergeCell ref="C48:E48"/>
    <mergeCell ref="F48:H48"/>
    <mergeCell ref="A33:A41"/>
    <mergeCell ref="A24:A32"/>
    <mergeCell ref="D43:E43"/>
    <mergeCell ref="D44:E44"/>
    <mergeCell ref="D46:E46"/>
    <mergeCell ref="F46:H46"/>
    <mergeCell ref="D47:E47"/>
    <mergeCell ref="F47:H47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T52"/>
  <sheetViews>
    <sheetView topLeftCell="A35" zoomScale="90" zoomScaleNormal="90" workbookViewId="0">
      <selection activeCell="O44" sqref="O44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  <col min="13" max="13" width="6" customWidth="1"/>
    <col min="18" max="18" width="20" customWidth="1"/>
    <col min="19" max="19" width="11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170</v>
      </c>
    </row>
    <row r="4" spans="1:12" ht="12.75" customHeight="1" x14ac:dyDescent="0.35">
      <c r="A4" s="62"/>
    </row>
    <row r="5" spans="1:12" ht="17.25" x14ac:dyDescent="0.3">
      <c r="A5" s="500" t="s">
        <v>263</v>
      </c>
    </row>
    <row r="6" spans="1:12" ht="17.25" x14ac:dyDescent="0.3">
      <c r="A6" s="500" t="s">
        <v>264</v>
      </c>
    </row>
    <row r="7" spans="1:12" ht="15" customHeight="1" x14ac:dyDescent="0.35">
      <c r="A7" s="62"/>
    </row>
    <row r="8" spans="1:12" ht="20.25" customHeight="1" x14ac:dyDescent="0.25">
      <c r="A8" s="1425" t="s">
        <v>171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339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339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2000</v>
      </c>
      <c r="D11" s="339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200</v>
      </c>
      <c r="E12" s="51"/>
      <c r="J12" s="48"/>
      <c r="K12" s="48"/>
      <c r="L12" s="48"/>
    </row>
    <row r="13" spans="1:12" ht="20.25" customHeight="1" x14ac:dyDescent="0.25">
      <c r="A13" s="338"/>
      <c r="B13" s="338"/>
      <c r="C13" s="50">
        <f>SUM(C11:C12)</f>
        <v>2200</v>
      </c>
      <c r="E13" s="51"/>
      <c r="J13" s="48"/>
      <c r="K13" s="48"/>
      <c r="L13" s="48"/>
    </row>
    <row r="14" spans="1:12" ht="20.25" customHeight="1" x14ac:dyDescent="0.25">
      <c r="A14" s="1426" t="s">
        <v>31</v>
      </c>
      <c r="B14" s="1426"/>
      <c r="C14" s="49">
        <v>2112</v>
      </c>
      <c r="D14" s="52" t="s">
        <v>75</v>
      </c>
      <c r="E14" s="51"/>
      <c r="J14" s="48"/>
      <c r="K14" s="48"/>
      <c r="L14" s="48"/>
    </row>
    <row r="15" spans="1:12" ht="20.25" customHeight="1" x14ac:dyDescent="0.25">
      <c r="A15" s="1442" t="s">
        <v>29</v>
      </c>
      <c r="B15" s="1442"/>
      <c r="C15" s="50">
        <f>SUM(C13:C14)</f>
        <v>4312</v>
      </c>
      <c r="J15" s="48"/>
      <c r="K15" s="48"/>
      <c r="L15" s="48"/>
    </row>
    <row r="16" spans="1:12" ht="31.5" customHeight="1" x14ac:dyDescent="0.25">
      <c r="A16" s="1427" t="s">
        <v>161</v>
      </c>
      <c r="B16" s="1427"/>
      <c r="C16" s="49">
        <v>240</v>
      </c>
      <c r="D16" s="1437" t="s">
        <v>27</v>
      </c>
      <c r="E16" s="1437"/>
      <c r="F16" s="1437"/>
      <c r="J16" s="48"/>
      <c r="K16" s="48"/>
      <c r="L16" s="48"/>
    </row>
    <row r="17" spans="1:20" ht="20.25" customHeight="1" thickBot="1" x14ac:dyDescent="0.3">
      <c r="A17" s="47"/>
      <c r="B17" s="46"/>
      <c r="C17" s="45">
        <f>SUM(C15:C16)</f>
        <v>4552</v>
      </c>
      <c r="D17" s="1441">
        <f>C17/24</f>
        <v>189.66666666666666</v>
      </c>
      <c r="E17" s="1441"/>
      <c r="F17" s="1441"/>
    </row>
    <row r="18" spans="1:20" ht="17.25" thickTop="1" thickBot="1" x14ac:dyDescent="0.3">
      <c r="D18" s="44"/>
      <c r="E18" s="44"/>
      <c r="F18" s="44"/>
    </row>
    <row r="19" spans="1:20" ht="30.75" customHeight="1" thickBot="1" x14ac:dyDescent="0.3">
      <c r="A19" s="43" t="s">
        <v>26</v>
      </c>
      <c r="B19" s="42" t="s">
        <v>25</v>
      </c>
      <c r="C19" s="344" t="s">
        <v>24</v>
      </c>
      <c r="D19" s="41" t="s">
        <v>23</v>
      </c>
      <c r="E19" s="344" t="s">
        <v>22</v>
      </c>
      <c r="F19" s="39" t="s">
        <v>21</v>
      </c>
      <c r="G19" s="39" t="s">
        <v>20</v>
      </c>
      <c r="H19" s="344" t="s">
        <v>19</v>
      </c>
      <c r="I19" s="41" t="s">
        <v>18</v>
      </c>
      <c r="J19" s="344" t="s">
        <v>17</v>
      </c>
      <c r="K19" s="39" t="s">
        <v>16</v>
      </c>
      <c r="L19" s="38" t="s">
        <v>15</v>
      </c>
      <c r="N19" s="39" t="s">
        <v>21</v>
      </c>
      <c r="O19" s="39" t="s">
        <v>20</v>
      </c>
      <c r="P19" s="710" t="s">
        <v>19</v>
      </c>
      <c r="Q19" s="39" t="s">
        <v>16</v>
      </c>
    </row>
    <row r="20" spans="1:20" ht="20.25" customHeight="1" x14ac:dyDescent="0.25">
      <c r="A20" s="1389">
        <v>2022</v>
      </c>
      <c r="B20" s="37">
        <v>1</v>
      </c>
      <c r="C20" s="341" t="s">
        <v>9</v>
      </c>
      <c r="D20" s="35" t="str">
        <f t="array" ref="D20:D43">TRANSPOSE('[1]2021-2022'!$F$131:$AC$131)</f>
        <v>29/04/22</v>
      </c>
      <c r="E20" s="34">
        <f>C15</f>
        <v>4312</v>
      </c>
      <c r="F20" s="32">
        <v>83.67</v>
      </c>
      <c r="G20" s="32">
        <v>8.33</v>
      </c>
      <c r="H20" s="32">
        <v>88</v>
      </c>
      <c r="I20" s="33">
        <f t="shared" ref="I20:I43" si="0">F20+H20+G20+K20</f>
        <v>190.00000000000003</v>
      </c>
      <c r="J20" s="32">
        <f t="shared" ref="J20:J43" si="1">E20-H20-G20-F20</f>
        <v>4132</v>
      </c>
      <c r="K20" s="31">
        <v>10</v>
      </c>
      <c r="L20" s="30">
        <f>H20</f>
        <v>88</v>
      </c>
      <c r="N20" s="309">
        <v>0</v>
      </c>
      <c r="O20" s="310">
        <v>0</v>
      </c>
      <c r="P20" s="310">
        <v>0</v>
      </c>
      <c r="Q20" s="311">
        <v>0</v>
      </c>
    </row>
    <row r="21" spans="1:20" ht="20.25" customHeight="1" x14ac:dyDescent="0.25">
      <c r="A21" s="1390"/>
      <c r="B21" s="29">
        <v>2</v>
      </c>
      <c r="C21" s="342" t="s">
        <v>8</v>
      </c>
      <c r="D21" s="27" t="str">
        <v>25/05/22</v>
      </c>
      <c r="E21" s="26">
        <f t="shared" ref="E21:E43" si="2">J20</f>
        <v>4132</v>
      </c>
      <c r="F21" s="24">
        <v>83.67</v>
      </c>
      <c r="G21" s="24">
        <v>8.33</v>
      </c>
      <c r="H21" s="24">
        <v>88</v>
      </c>
      <c r="I21" s="25">
        <f t="shared" si="0"/>
        <v>190.00000000000003</v>
      </c>
      <c r="J21" s="24">
        <f t="shared" si="1"/>
        <v>3952</v>
      </c>
      <c r="K21" s="23">
        <v>10</v>
      </c>
      <c r="L21" s="22">
        <f t="shared" ref="L21:L43" si="3">L20+H21</f>
        <v>176</v>
      </c>
      <c r="N21" s="312">
        <v>0</v>
      </c>
      <c r="O21" s="313">
        <v>0</v>
      </c>
      <c r="P21" s="313">
        <v>0</v>
      </c>
      <c r="Q21" s="314">
        <v>0</v>
      </c>
    </row>
    <row r="22" spans="1:20" ht="20.25" customHeight="1" x14ac:dyDescent="0.25">
      <c r="A22" s="1390"/>
      <c r="B22" s="29">
        <v>3</v>
      </c>
      <c r="C22" s="342" t="s">
        <v>7</v>
      </c>
      <c r="D22" s="27" t="str">
        <v>28/06/22</v>
      </c>
      <c r="E22" s="26">
        <f t="shared" si="2"/>
        <v>3952</v>
      </c>
      <c r="F22" s="24">
        <v>83.67</v>
      </c>
      <c r="G22" s="24">
        <v>8.33</v>
      </c>
      <c r="H22" s="24">
        <v>88</v>
      </c>
      <c r="I22" s="25">
        <f t="shared" si="0"/>
        <v>190.00000000000003</v>
      </c>
      <c r="J22" s="24">
        <f t="shared" si="1"/>
        <v>3772</v>
      </c>
      <c r="K22" s="23">
        <v>10</v>
      </c>
      <c r="L22" s="22">
        <f t="shared" si="3"/>
        <v>264</v>
      </c>
      <c r="N22" s="312">
        <v>0</v>
      </c>
      <c r="O22" s="313">
        <v>0</v>
      </c>
      <c r="P22" s="313">
        <v>0</v>
      </c>
      <c r="Q22" s="314">
        <v>0</v>
      </c>
    </row>
    <row r="23" spans="1:20" ht="20.25" customHeight="1" x14ac:dyDescent="0.25">
      <c r="A23" s="1390"/>
      <c r="B23" s="29">
        <v>4</v>
      </c>
      <c r="C23" s="342" t="s">
        <v>6</v>
      </c>
      <c r="D23" s="27" t="str">
        <v>26/07/22</v>
      </c>
      <c r="E23" s="26">
        <f t="shared" si="2"/>
        <v>3772</v>
      </c>
      <c r="F23" s="24">
        <v>83.67</v>
      </c>
      <c r="G23" s="24">
        <v>8.33</v>
      </c>
      <c r="H23" s="24">
        <v>88</v>
      </c>
      <c r="I23" s="25">
        <f t="shared" si="0"/>
        <v>190.00000000000003</v>
      </c>
      <c r="J23" s="24">
        <f t="shared" si="1"/>
        <v>3592</v>
      </c>
      <c r="K23" s="23">
        <v>10</v>
      </c>
      <c r="L23" s="22">
        <f t="shared" si="3"/>
        <v>352</v>
      </c>
      <c r="N23" s="312">
        <v>0</v>
      </c>
      <c r="O23" s="313">
        <v>0</v>
      </c>
      <c r="P23" s="313">
        <v>0</v>
      </c>
      <c r="Q23" s="314">
        <v>0</v>
      </c>
    </row>
    <row r="24" spans="1:20" ht="20.25" customHeight="1" x14ac:dyDescent="0.25">
      <c r="A24" s="1390"/>
      <c r="B24" s="29">
        <v>5</v>
      </c>
      <c r="C24" s="342" t="s">
        <v>5</v>
      </c>
      <c r="D24" s="27" t="str">
        <v>26/08/22</v>
      </c>
      <c r="E24" s="26">
        <f t="shared" si="2"/>
        <v>3592</v>
      </c>
      <c r="F24" s="24">
        <v>83.67</v>
      </c>
      <c r="G24" s="24">
        <v>8.33</v>
      </c>
      <c r="H24" s="24">
        <v>88</v>
      </c>
      <c r="I24" s="25">
        <f t="shared" si="0"/>
        <v>190.00000000000003</v>
      </c>
      <c r="J24" s="24">
        <f t="shared" si="1"/>
        <v>3412</v>
      </c>
      <c r="K24" s="23">
        <v>10</v>
      </c>
      <c r="L24" s="22">
        <f t="shared" si="3"/>
        <v>440</v>
      </c>
      <c r="N24" s="312">
        <v>0</v>
      </c>
      <c r="O24" s="313">
        <v>0</v>
      </c>
      <c r="P24" s="313">
        <v>0</v>
      </c>
      <c r="Q24" s="314">
        <v>0</v>
      </c>
    </row>
    <row r="25" spans="1:20" ht="20.25" customHeight="1" x14ac:dyDescent="0.25">
      <c r="A25" s="1390"/>
      <c r="B25" s="29">
        <v>6</v>
      </c>
      <c r="C25" s="342" t="s">
        <v>4</v>
      </c>
      <c r="D25" s="27" t="str">
        <v>26/09/22</v>
      </c>
      <c r="E25" s="26">
        <f t="shared" si="2"/>
        <v>3412</v>
      </c>
      <c r="F25" s="24">
        <v>83.67</v>
      </c>
      <c r="G25" s="24">
        <v>8.33</v>
      </c>
      <c r="H25" s="24">
        <v>88</v>
      </c>
      <c r="I25" s="25">
        <f t="shared" si="0"/>
        <v>190.00000000000003</v>
      </c>
      <c r="J25" s="24">
        <f t="shared" si="1"/>
        <v>3232</v>
      </c>
      <c r="K25" s="23">
        <v>10</v>
      </c>
      <c r="L25" s="22">
        <f t="shared" si="3"/>
        <v>528</v>
      </c>
      <c r="N25" s="312">
        <v>0</v>
      </c>
      <c r="O25" s="313">
        <v>0</v>
      </c>
      <c r="P25" s="313">
        <v>0</v>
      </c>
      <c r="Q25" s="314">
        <v>0</v>
      </c>
    </row>
    <row r="26" spans="1:20" ht="20.25" customHeight="1" x14ac:dyDescent="0.25">
      <c r="A26" s="1390"/>
      <c r="B26" s="29">
        <v>7</v>
      </c>
      <c r="C26" s="342" t="s">
        <v>3</v>
      </c>
      <c r="D26" s="27" t="str">
        <v>28/10/22</v>
      </c>
      <c r="E26" s="26">
        <f t="shared" si="2"/>
        <v>3232</v>
      </c>
      <c r="F26" s="24">
        <v>83.67</v>
      </c>
      <c r="G26" s="24">
        <v>8.33</v>
      </c>
      <c r="H26" s="24">
        <v>88</v>
      </c>
      <c r="I26" s="25">
        <f t="shared" si="0"/>
        <v>190.00000000000003</v>
      </c>
      <c r="J26" s="24">
        <f t="shared" si="1"/>
        <v>3052</v>
      </c>
      <c r="K26" s="23">
        <v>10</v>
      </c>
      <c r="L26" s="22">
        <f t="shared" si="3"/>
        <v>616</v>
      </c>
      <c r="N26" s="312">
        <v>0</v>
      </c>
      <c r="O26" s="313">
        <v>0</v>
      </c>
      <c r="P26" s="313">
        <v>0</v>
      </c>
      <c r="Q26" s="314">
        <v>0</v>
      </c>
    </row>
    <row r="27" spans="1:20" ht="20.25" customHeight="1" x14ac:dyDescent="0.25">
      <c r="A27" s="1390"/>
      <c r="B27" s="29">
        <v>8</v>
      </c>
      <c r="C27" s="342" t="s">
        <v>14</v>
      </c>
      <c r="D27" s="27" t="str">
        <v>29/11/22</v>
      </c>
      <c r="E27" s="26">
        <f t="shared" si="2"/>
        <v>3052</v>
      </c>
      <c r="F27" s="24">
        <v>83.67</v>
      </c>
      <c r="G27" s="24">
        <v>8.33</v>
      </c>
      <c r="H27" s="24">
        <v>88</v>
      </c>
      <c r="I27" s="25">
        <f t="shared" si="0"/>
        <v>190.00000000000003</v>
      </c>
      <c r="J27" s="24">
        <f t="shared" si="1"/>
        <v>2872</v>
      </c>
      <c r="K27" s="23">
        <v>10</v>
      </c>
      <c r="L27" s="22">
        <f t="shared" si="3"/>
        <v>704</v>
      </c>
      <c r="N27" s="312">
        <v>0</v>
      </c>
      <c r="O27" s="313">
        <v>0</v>
      </c>
      <c r="P27" s="313">
        <v>0</v>
      </c>
      <c r="Q27" s="314">
        <v>0</v>
      </c>
    </row>
    <row r="28" spans="1:20" ht="20.25" customHeight="1" thickBot="1" x14ac:dyDescent="0.3">
      <c r="A28" s="1391"/>
      <c r="B28" s="21">
        <v>9</v>
      </c>
      <c r="C28" s="343" t="s">
        <v>13</v>
      </c>
      <c r="D28" s="19" t="str">
        <v>23/12/22</v>
      </c>
      <c r="E28" s="18">
        <f t="shared" si="2"/>
        <v>2872</v>
      </c>
      <c r="F28" s="16">
        <v>83.67</v>
      </c>
      <c r="G28" s="16">
        <v>8.33</v>
      </c>
      <c r="H28" s="16">
        <v>88</v>
      </c>
      <c r="I28" s="17">
        <f t="shared" si="0"/>
        <v>190.00000000000003</v>
      </c>
      <c r="J28" s="16">
        <f t="shared" si="1"/>
        <v>2692</v>
      </c>
      <c r="K28" s="15">
        <v>10</v>
      </c>
      <c r="L28" s="14">
        <f t="shared" si="3"/>
        <v>792</v>
      </c>
      <c r="N28" s="587">
        <v>0</v>
      </c>
      <c r="O28" s="588">
        <v>0</v>
      </c>
      <c r="P28" s="588">
        <v>0</v>
      </c>
      <c r="Q28" s="711">
        <v>0</v>
      </c>
    </row>
    <row r="29" spans="1:20" ht="20.25" customHeight="1" x14ac:dyDescent="0.25">
      <c r="A29" s="1389">
        <v>2023</v>
      </c>
      <c r="B29" s="37">
        <v>10</v>
      </c>
      <c r="C29" s="341" t="s">
        <v>12</v>
      </c>
      <c r="D29" s="35" t="str">
        <v>04/02/23</v>
      </c>
      <c r="E29" s="34">
        <f t="shared" si="2"/>
        <v>2692</v>
      </c>
      <c r="F29" s="32">
        <v>83.67</v>
      </c>
      <c r="G29" s="32">
        <v>8.33</v>
      </c>
      <c r="H29" s="32">
        <v>88</v>
      </c>
      <c r="I29" s="33">
        <f t="shared" si="0"/>
        <v>190.00000000000003</v>
      </c>
      <c r="J29" s="32">
        <f t="shared" si="1"/>
        <v>2512</v>
      </c>
      <c r="K29" s="31">
        <v>10</v>
      </c>
      <c r="L29" s="30">
        <f t="shared" si="3"/>
        <v>880</v>
      </c>
      <c r="N29" s="309">
        <v>0</v>
      </c>
      <c r="O29" s="310">
        <v>0</v>
      </c>
      <c r="P29" s="310">
        <v>0</v>
      </c>
      <c r="Q29" s="311">
        <v>0</v>
      </c>
    </row>
    <row r="30" spans="1:20" ht="20.25" customHeight="1" x14ac:dyDescent="0.25">
      <c r="A30" s="1390"/>
      <c r="B30" s="29">
        <v>11</v>
      </c>
      <c r="C30" s="342" t="s">
        <v>11</v>
      </c>
      <c r="D30" s="27" t="str">
        <v>11/05/23</v>
      </c>
      <c r="E30" s="26">
        <f t="shared" si="2"/>
        <v>2512</v>
      </c>
      <c r="F30" s="24">
        <v>83.67</v>
      </c>
      <c r="G30" s="24">
        <v>8.33</v>
      </c>
      <c r="H30" s="24">
        <v>88</v>
      </c>
      <c r="I30" s="25">
        <f t="shared" si="0"/>
        <v>190.00000000000003</v>
      </c>
      <c r="J30" s="24">
        <f t="shared" si="1"/>
        <v>2332</v>
      </c>
      <c r="K30" s="23">
        <v>10</v>
      </c>
      <c r="L30" s="22">
        <f t="shared" si="3"/>
        <v>968</v>
      </c>
      <c r="N30" s="312">
        <v>0</v>
      </c>
      <c r="O30" s="313">
        <v>0</v>
      </c>
      <c r="P30" s="313">
        <v>0</v>
      </c>
      <c r="Q30" s="314">
        <v>0</v>
      </c>
    </row>
    <row r="31" spans="1:20" ht="20.25" customHeight="1" x14ac:dyDescent="0.25">
      <c r="A31" s="1390"/>
      <c r="B31" s="29">
        <v>12</v>
      </c>
      <c r="C31" s="342" t="s">
        <v>10</v>
      </c>
      <c r="D31" s="27" t="str">
        <v>11/05/23</v>
      </c>
      <c r="E31" s="26">
        <f t="shared" si="2"/>
        <v>2332</v>
      </c>
      <c r="F31" s="24">
        <v>83.67</v>
      </c>
      <c r="G31" s="24">
        <v>8.33</v>
      </c>
      <c r="H31" s="24">
        <v>88</v>
      </c>
      <c r="I31" s="25">
        <f t="shared" si="0"/>
        <v>190.00000000000003</v>
      </c>
      <c r="J31" s="24">
        <f t="shared" si="1"/>
        <v>2152</v>
      </c>
      <c r="K31" s="23">
        <v>10</v>
      </c>
      <c r="L31" s="22">
        <f t="shared" si="3"/>
        <v>1056</v>
      </c>
      <c r="N31" s="312">
        <v>0</v>
      </c>
      <c r="O31" s="313">
        <v>0</v>
      </c>
      <c r="P31" s="313">
        <v>0</v>
      </c>
      <c r="Q31" s="314">
        <v>0</v>
      </c>
    </row>
    <row r="32" spans="1:20" ht="60" x14ac:dyDescent="0.25">
      <c r="A32" s="1390"/>
      <c r="B32" s="29">
        <v>13</v>
      </c>
      <c r="C32" s="342" t="s">
        <v>9</v>
      </c>
      <c r="D32" s="83" t="str">
        <v>27/10/23
-rm100
01/12/23
-rm90</v>
      </c>
      <c r="E32" s="26">
        <f t="shared" si="2"/>
        <v>2152</v>
      </c>
      <c r="F32" s="24">
        <v>83.67</v>
      </c>
      <c r="G32" s="24">
        <v>8.33</v>
      </c>
      <c r="H32" s="24">
        <v>88</v>
      </c>
      <c r="I32" s="25">
        <f t="shared" si="0"/>
        <v>190.00000000000003</v>
      </c>
      <c r="J32" s="24">
        <f t="shared" si="1"/>
        <v>1972</v>
      </c>
      <c r="K32" s="23">
        <v>10</v>
      </c>
      <c r="L32" s="22">
        <f t="shared" si="3"/>
        <v>1144</v>
      </c>
      <c r="N32" s="712" t="s">
        <v>748</v>
      </c>
      <c r="O32" s="618" t="s">
        <v>749</v>
      </c>
      <c r="P32" s="618" t="s">
        <v>750</v>
      </c>
      <c r="Q32" s="619" t="s">
        <v>751</v>
      </c>
      <c r="R32" s="1439" t="s">
        <v>1113</v>
      </c>
      <c r="S32" s="1440"/>
      <c r="T32" s="929"/>
    </row>
    <row r="33" spans="1:18" ht="60" x14ac:dyDescent="0.25">
      <c r="A33" s="1390"/>
      <c r="B33" s="29">
        <v>14</v>
      </c>
      <c r="C33" s="342" t="s">
        <v>8</v>
      </c>
      <c r="D33" s="83" t="str">
        <v>01/12/23
-rm10
24/10/25
-rm180</v>
      </c>
      <c r="E33" s="26">
        <f t="shared" si="2"/>
        <v>1972</v>
      </c>
      <c r="F33" s="24">
        <v>83.67</v>
      </c>
      <c r="G33" s="24">
        <v>8.33</v>
      </c>
      <c r="H33" s="24">
        <v>88</v>
      </c>
      <c r="I33" s="25">
        <f t="shared" si="0"/>
        <v>190.00000000000003</v>
      </c>
      <c r="J33" s="24">
        <f t="shared" si="1"/>
        <v>1792</v>
      </c>
      <c r="K33" s="23">
        <v>10</v>
      </c>
      <c r="L33" s="22">
        <f t="shared" si="3"/>
        <v>1232</v>
      </c>
      <c r="N33" s="712" t="s">
        <v>1939</v>
      </c>
      <c r="O33" s="618" t="s">
        <v>1940</v>
      </c>
      <c r="P33" s="618" t="s">
        <v>1941</v>
      </c>
      <c r="Q33" s="619" t="s">
        <v>1942</v>
      </c>
      <c r="R33" s="742"/>
    </row>
    <row r="34" spans="1:18" ht="60" customHeight="1" x14ac:dyDescent="0.25">
      <c r="A34" s="1390"/>
      <c r="B34" s="29">
        <v>15</v>
      </c>
      <c r="C34" s="342" t="s">
        <v>7</v>
      </c>
      <c r="D34" s="83" t="str">
        <v>24/10/25
-rm20
25/11/25
-rm170</v>
      </c>
      <c r="E34" s="26">
        <f t="shared" si="2"/>
        <v>1792</v>
      </c>
      <c r="F34" s="24">
        <v>83.67</v>
      </c>
      <c r="G34" s="24">
        <v>8.33</v>
      </c>
      <c r="H34" s="24">
        <v>88</v>
      </c>
      <c r="I34" s="25">
        <f t="shared" si="0"/>
        <v>190.00000000000003</v>
      </c>
      <c r="J34" s="24">
        <f t="shared" si="1"/>
        <v>1612</v>
      </c>
      <c r="K34" s="23">
        <v>10</v>
      </c>
      <c r="L34" s="22">
        <f t="shared" si="3"/>
        <v>1320</v>
      </c>
      <c r="N34" s="712" t="s">
        <v>1986</v>
      </c>
      <c r="O34" s="618" t="s">
        <v>1987</v>
      </c>
      <c r="P34" s="618" t="s">
        <v>1988</v>
      </c>
      <c r="Q34" s="619" t="s">
        <v>1989</v>
      </c>
      <c r="R34" s="1"/>
    </row>
    <row r="35" spans="1:18" ht="60" x14ac:dyDescent="0.25">
      <c r="A35" s="1390"/>
      <c r="B35" s="29">
        <v>16</v>
      </c>
      <c r="C35" s="342" t="s">
        <v>6</v>
      </c>
      <c r="D35" s="83" t="str">
        <v>25/11/25
-rm30
18/12/25
-rm160</v>
      </c>
      <c r="E35" s="26">
        <f t="shared" si="2"/>
        <v>1612</v>
      </c>
      <c r="F35" s="24">
        <v>83.67</v>
      </c>
      <c r="G35" s="24">
        <v>8.33</v>
      </c>
      <c r="H35" s="24">
        <v>88</v>
      </c>
      <c r="I35" s="25">
        <f t="shared" si="0"/>
        <v>190.00000000000003</v>
      </c>
      <c r="J35" s="24">
        <f t="shared" si="1"/>
        <v>1432</v>
      </c>
      <c r="K35" s="23">
        <v>10</v>
      </c>
      <c r="L35" s="22">
        <f t="shared" si="3"/>
        <v>1408</v>
      </c>
      <c r="N35" s="712" t="s">
        <v>2038</v>
      </c>
      <c r="O35" s="618" t="s">
        <v>2041</v>
      </c>
      <c r="P35" s="618" t="s">
        <v>2039</v>
      </c>
      <c r="Q35" s="619" t="s">
        <v>2040</v>
      </c>
    </row>
    <row r="36" spans="1:18" ht="90" x14ac:dyDescent="0.25">
      <c r="A36" s="1390"/>
      <c r="B36" s="29">
        <v>17</v>
      </c>
      <c r="C36" s="342" t="s">
        <v>5</v>
      </c>
      <c r="D36" s="83" t="str">
        <v>18/12/25
-rm40
26/01/26
-rm100
16/03/26
-rm50</v>
      </c>
      <c r="E36" s="26">
        <f t="shared" si="2"/>
        <v>1432</v>
      </c>
      <c r="F36" s="24">
        <v>83.67</v>
      </c>
      <c r="G36" s="24">
        <v>8.33</v>
      </c>
      <c r="H36" s="24">
        <v>88</v>
      </c>
      <c r="I36" s="25">
        <f t="shared" si="0"/>
        <v>190.00000000000003</v>
      </c>
      <c r="J36" s="24">
        <f t="shared" si="1"/>
        <v>1252</v>
      </c>
      <c r="K36" s="23">
        <v>10</v>
      </c>
      <c r="L36" s="22">
        <f t="shared" si="3"/>
        <v>1496</v>
      </c>
      <c r="N36" s="712" t="s">
        <v>2169</v>
      </c>
      <c r="O36" s="618" t="s">
        <v>2168</v>
      </c>
      <c r="P36" s="618" t="s">
        <v>2167</v>
      </c>
      <c r="Q36" s="619" t="s">
        <v>2166</v>
      </c>
    </row>
    <row r="37" spans="1:18" ht="48.75" customHeight="1" x14ac:dyDescent="0.25">
      <c r="A37" s="1390"/>
      <c r="B37" s="29">
        <v>18</v>
      </c>
      <c r="C37" s="342" t="s">
        <v>4</v>
      </c>
      <c r="D37" s="83" t="str">
        <v>16/03/26
-rm150</v>
      </c>
      <c r="E37" s="26">
        <f t="shared" si="2"/>
        <v>1252</v>
      </c>
      <c r="F37" s="24">
        <v>83.67</v>
      </c>
      <c r="G37" s="24">
        <v>8.33</v>
      </c>
      <c r="H37" s="24">
        <v>88</v>
      </c>
      <c r="I37" s="25">
        <f t="shared" si="0"/>
        <v>190.00000000000003</v>
      </c>
      <c r="J37" s="24">
        <f t="shared" si="1"/>
        <v>1072</v>
      </c>
      <c r="K37" s="23">
        <v>10</v>
      </c>
      <c r="L37" s="22">
        <f t="shared" si="3"/>
        <v>1584</v>
      </c>
      <c r="N37" s="712" t="s">
        <v>2171</v>
      </c>
      <c r="O37" s="618" t="s">
        <v>2170</v>
      </c>
      <c r="P37" s="618" t="s">
        <v>2170</v>
      </c>
      <c r="Q37" s="619"/>
    </row>
    <row r="38" spans="1:18" ht="20.25" customHeight="1" x14ac:dyDescent="0.25">
      <c r="A38" s="1390"/>
      <c r="B38" s="29">
        <v>19</v>
      </c>
      <c r="C38" s="342" t="s">
        <v>3</v>
      </c>
      <c r="D38" s="27" t="str">
        <v/>
      </c>
      <c r="E38" s="26">
        <f t="shared" si="2"/>
        <v>1072</v>
      </c>
      <c r="F38" s="24">
        <v>83.67</v>
      </c>
      <c r="G38" s="24">
        <v>8.33</v>
      </c>
      <c r="H38" s="24">
        <v>88</v>
      </c>
      <c r="I38" s="25">
        <f t="shared" si="0"/>
        <v>190.00000000000003</v>
      </c>
      <c r="J38" s="24">
        <f t="shared" si="1"/>
        <v>892</v>
      </c>
      <c r="K38" s="23">
        <v>10</v>
      </c>
      <c r="L38" s="22">
        <f t="shared" si="3"/>
        <v>1672</v>
      </c>
    </row>
    <row r="39" spans="1:18" ht="20.25" customHeight="1" x14ac:dyDescent="0.25">
      <c r="A39" s="1390"/>
      <c r="B39" s="29">
        <v>20</v>
      </c>
      <c r="C39" s="342" t="s">
        <v>14</v>
      </c>
      <c r="D39" s="27" t="str">
        <v/>
      </c>
      <c r="E39" s="26">
        <f t="shared" si="2"/>
        <v>892</v>
      </c>
      <c r="F39" s="24">
        <v>83.67</v>
      </c>
      <c r="G39" s="24">
        <v>8.33</v>
      </c>
      <c r="H39" s="24">
        <v>88</v>
      </c>
      <c r="I39" s="25">
        <f t="shared" si="0"/>
        <v>190.00000000000003</v>
      </c>
      <c r="J39" s="24">
        <f t="shared" si="1"/>
        <v>712</v>
      </c>
      <c r="K39" s="23">
        <v>10</v>
      </c>
      <c r="L39" s="22">
        <f t="shared" si="3"/>
        <v>1760</v>
      </c>
    </row>
    <row r="40" spans="1:18" ht="20.25" customHeight="1" thickBot="1" x14ac:dyDescent="0.3">
      <c r="A40" s="1391"/>
      <c r="B40" s="21">
        <v>21</v>
      </c>
      <c r="C40" s="343" t="s">
        <v>13</v>
      </c>
      <c r="D40" s="19" t="str">
        <v/>
      </c>
      <c r="E40" s="18">
        <f t="shared" si="2"/>
        <v>712</v>
      </c>
      <c r="F40" s="16">
        <v>83.67</v>
      </c>
      <c r="G40" s="16">
        <v>8.33</v>
      </c>
      <c r="H40" s="16">
        <v>88</v>
      </c>
      <c r="I40" s="17">
        <f t="shared" si="0"/>
        <v>190.00000000000003</v>
      </c>
      <c r="J40" s="16">
        <f t="shared" si="1"/>
        <v>532</v>
      </c>
      <c r="K40" s="15">
        <v>10</v>
      </c>
      <c r="L40" s="14">
        <f t="shared" si="3"/>
        <v>1848</v>
      </c>
    </row>
    <row r="41" spans="1:18" ht="20.25" customHeight="1" x14ac:dyDescent="0.25">
      <c r="A41" s="1389">
        <v>2024</v>
      </c>
      <c r="B41" s="37">
        <v>22</v>
      </c>
      <c r="C41" s="341" t="s">
        <v>12</v>
      </c>
      <c r="D41" s="35" t="str">
        <v/>
      </c>
      <c r="E41" s="34">
        <f t="shared" si="2"/>
        <v>532</v>
      </c>
      <c r="F41" s="32">
        <v>83.67</v>
      </c>
      <c r="G41" s="32">
        <v>8.33</v>
      </c>
      <c r="H41" s="32">
        <v>88</v>
      </c>
      <c r="I41" s="33">
        <f t="shared" si="0"/>
        <v>190.00000000000003</v>
      </c>
      <c r="J41" s="32">
        <f t="shared" si="1"/>
        <v>352</v>
      </c>
      <c r="K41" s="31">
        <v>10</v>
      </c>
      <c r="L41" s="30">
        <f t="shared" si="3"/>
        <v>1936</v>
      </c>
    </row>
    <row r="42" spans="1:18" ht="20.25" customHeight="1" x14ac:dyDescent="0.25">
      <c r="A42" s="1390"/>
      <c r="B42" s="29">
        <v>23</v>
      </c>
      <c r="C42" s="342" t="s">
        <v>11</v>
      </c>
      <c r="D42" s="27" t="str">
        <v/>
      </c>
      <c r="E42" s="26">
        <f t="shared" si="2"/>
        <v>352</v>
      </c>
      <c r="F42" s="24">
        <v>83.67</v>
      </c>
      <c r="G42" s="24">
        <v>8.33</v>
      </c>
      <c r="H42" s="24">
        <v>88</v>
      </c>
      <c r="I42" s="25">
        <f t="shared" si="0"/>
        <v>190.00000000000003</v>
      </c>
      <c r="J42" s="24">
        <f t="shared" si="1"/>
        <v>172</v>
      </c>
      <c r="K42" s="23">
        <v>10</v>
      </c>
      <c r="L42" s="22">
        <f t="shared" si="3"/>
        <v>2024</v>
      </c>
    </row>
    <row r="43" spans="1:18" ht="20.25" customHeight="1" thickBot="1" x14ac:dyDescent="0.3">
      <c r="A43" s="1391"/>
      <c r="B43" s="21">
        <v>24</v>
      </c>
      <c r="C43" s="343" t="s">
        <v>10</v>
      </c>
      <c r="D43" s="19" t="str">
        <v/>
      </c>
      <c r="E43" s="18">
        <f t="shared" si="2"/>
        <v>172</v>
      </c>
      <c r="F43" s="16">
        <v>83.59</v>
      </c>
      <c r="G43" s="16">
        <v>8.41</v>
      </c>
      <c r="H43" s="16">
        <v>88</v>
      </c>
      <c r="I43" s="17">
        <f t="shared" si="0"/>
        <v>190</v>
      </c>
      <c r="J43" s="16">
        <f t="shared" si="1"/>
        <v>-8</v>
      </c>
      <c r="K43" s="15">
        <v>10</v>
      </c>
      <c r="L43" s="14">
        <f t="shared" si="3"/>
        <v>2112</v>
      </c>
    </row>
    <row r="44" spans="1:18" x14ac:dyDescent="0.25">
      <c r="F44" s="99">
        <f>SUM(F20:F43)</f>
        <v>2008.0000000000005</v>
      </c>
      <c r="G44" s="99">
        <f>SUM(G20:G43)</f>
        <v>200.00000000000009</v>
      </c>
      <c r="H44" s="99">
        <f>SUM(H20:H43)</f>
        <v>2112</v>
      </c>
      <c r="K44" s="98">
        <f>SUM(K20:K43)</f>
        <v>240</v>
      </c>
    </row>
    <row r="45" spans="1:18" x14ac:dyDescent="0.25">
      <c r="D45" s="1420" t="s">
        <v>2</v>
      </c>
      <c r="E45" s="1420"/>
      <c r="F45" s="222">
        <f>SUM(F20:F32)</f>
        <v>1087.7099999999998</v>
      </c>
      <c r="G45" s="222">
        <f t="shared" ref="G45:H45" si="4">SUM(G20:G32)</f>
        <v>108.28999999999999</v>
      </c>
      <c r="H45" s="222">
        <f t="shared" si="4"/>
        <v>1144</v>
      </c>
      <c r="I45" s="56"/>
      <c r="J45" s="56"/>
      <c r="K45" s="211">
        <f>SUM(K20:K32)</f>
        <v>130</v>
      </c>
    </row>
    <row r="46" spans="1:18" x14ac:dyDescent="0.25">
      <c r="D46" s="1071"/>
      <c r="E46" s="1071"/>
      <c r="F46" s="222">
        <v>4.4000000000000004</v>
      </c>
      <c r="G46" s="222">
        <v>0.44</v>
      </c>
      <c r="H46" s="222">
        <v>4.63</v>
      </c>
      <c r="I46" s="56"/>
      <c r="J46" s="56"/>
      <c r="K46" s="211">
        <v>0.53</v>
      </c>
    </row>
    <row r="47" spans="1:18" x14ac:dyDescent="0.25">
      <c r="D47" s="1421" t="s">
        <v>1</v>
      </c>
      <c r="E47" s="1421"/>
      <c r="F47" s="65">
        <f>SUM(F44-F45-F46)</f>
        <v>915.89000000000067</v>
      </c>
      <c r="G47" s="65">
        <f t="shared" ref="G47:H47" si="5">SUM(G44-G45-G46)</f>
        <v>91.270000000000095</v>
      </c>
      <c r="H47" s="65">
        <f t="shared" si="5"/>
        <v>963.37</v>
      </c>
      <c r="K47" s="74">
        <f>SUM(K44-K45-K46)</f>
        <v>109.47</v>
      </c>
    </row>
    <row r="49" spans="3:7" ht="15.75" x14ac:dyDescent="0.25">
      <c r="C49" s="340"/>
      <c r="D49" s="1422" t="s">
        <v>42</v>
      </c>
      <c r="E49" s="1422"/>
      <c r="F49" s="1423">
        <f>SUM(F47:H47)</f>
        <v>1970.5300000000007</v>
      </c>
      <c r="G49" s="1423"/>
    </row>
    <row r="50" spans="3:7" ht="16.5" thickBot="1" x14ac:dyDescent="0.3">
      <c r="C50" s="340"/>
      <c r="D50" s="1422" t="s">
        <v>41</v>
      </c>
      <c r="E50" s="1422"/>
      <c r="F50" s="1436">
        <v>-8</v>
      </c>
      <c r="G50" s="1436"/>
    </row>
    <row r="51" spans="3:7" ht="17.25" thickTop="1" thickBot="1" x14ac:dyDescent="0.3">
      <c r="C51" s="1415" t="s">
        <v>0</v>
      </c>
      <c r="D51" s="1415"/>
      <c r="E51" s="1416"/>
      <c r="F51" s="1417">
        <f>SUM(F49:G50)</f>
        <v>1962.5300000000007</v>
      </c>
      <c r="G51" s="1419"/>
    </row>
    <row r="52" spans="3:7" ht="15.75" thickTop="1" x14ac:dyDescent="0.25"/>
  </sheetData>
  <mergeCells count="20">
    <mergeCell ref="A16:B16"/>
    <mergeCell ref="D16:F16"/>
    <mergeCell ref="A8:L8"/>
    <mergeCell ref="A11:B11"/>
    <mergeCell ref="A12:B12"/>
    <mergeCell ref="A14:B14"/>
    <mergeCell ref="A15:B15"/>
    <mergeCell ref="D50:E50"/>
    <mergeCell ref="F50:G50"/>
    <mergeCell ref="C51:E51"/>
    <mergeCell ref="F51:G51"/>
    <mergeCell ref="D17:F17"/>
    <mergeCell ref="D45:E45"/>
    <mergeCell ref="D47:E47"/>
    <mergeCell ref="R32:S32"/>
    <mergeCell ref="A41:A43"/>
    <mergeCell ref="A29:A40"/>
    <mergeCell ref="A20:A28"/>
    <mergeCell ref="D49:E49"/>
    <mergeCell ref="F49:G49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S48"/>
  <sheetViews>
    <sheetView topLeftCell="A10" zoomScale="90" zoomScaleNormal="90" workbookViewId="0">
      <selection activeCell="M21" sqref="M21:M22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  <col min="15" max="15" width="10.42578125" customWidth="1"/>
    <col min="18" max="18" width="10.140625" customWidth="1"/>
    <col min="19" max="19" width="10.42578125" customWidth="1"/>
  </cols>
  <sheetData>
    <row r="1" spans="1:13" ht="21" x14ac:dyDescent="0.35">
      <c r="A1" s="63" t="s">
        <v>40</v>
      </c>
    </row>
    <row r="3" spans="1:13" ht="21" x14ac:dyDescent="0.35">
      <c r="A3" s="62" t="s">
        <v>738</v>
      </c>
    </row>
    <row r="4" spans="1:13" ht="12.6" customHeight="1" x14ac:dyDescent="0.35">
      <c r="A4" s="62"/>
    </row>
    <row r="5" spans="1:13" ht="17.25" x14ac:dyDescent="0.3">
      <c r="A5" s="500" t="s">
        <v>739</v>
      </c>
    </row>
    <row r="6" spans="1:13" ht="17.25" x14ac:dyDescent="0.3">
      <c r="A6" s="500" t="s">
        <v>740</v>
      </c>
    </row>
    <row r="8" spans="1:13" ht="20.25" customHeight="1" x14ac:dyDescent="0.25">
      <c r="A8" s="1425" t="s">
        <v>734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738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124</v>
      </c>
      <c r="B10" s="60"/>
      <c r="C10" s="59"/>
      <c r="D10" s="738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2000</v>
      </c>
      <c r="D11" s="738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120</v>
      </c>
      <c r="D12" s="487" t="s">
        <v>391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120</v>
      </c>
      <c r="D13" s="487" t="s">
        <v>238</v>
      </c>
      <c r="E13" s="51"/>
      <c r="G13" s="877" t="s">
        <v>1011</v>
      </c>
      <c r="I13" s="48"/>
      <c r="L13" s="48"/>
      <c r="M13" s="48"/>
    </row>
    <row r="14" spans="1:13" ht="20.25" customHeight="1" x14ac:dyDescent="0.3">
      <c r="A14" s="1426" t="s">
        <v>33</v>
      </c>
      <c r="B14" s="1426"/>
      <c r="C14" s="54">
        <v>120</v>
      </c>
      <c r="D14" s="330" t="s">
        <v>32</v>
      </c>
      <c r="E14" s="51"/>
      <c r="G14" s="870" t="s">
        <v>1010</v>
      </c>
      <c r="I14" s="48"/>
      <c r="L14" s="48"/>
      <c r="M14" s="48"/>
    </row>
    <row r="15" spans="1:13" ht="20.25" customHeight="1" x14ac:dyDescent="0.25">
      <c r="A15" s="736"/>
      <c r="B15" s="736"/>
      <c r="C15" s="50">
        <f>SUM(C11:C14)</f>
        <v>2360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2124</v>
      </c>
      <c r="D16" s="52" t="s">
        <v>49</v>
      </c>
      <c r="E16" s="51"/>
      <c r="I16" s="48"/>
      <c r="L16" s="48"/>
      <c r="M16" s="48"/>
    </row>
    <row r="17" spans="1:19" ht="20.25" customHeight="1" x14ac:dyDescent="0.25">
      <c r="A17" s="736"/>
      <c r="B17" s="736"/>
      <c r="C17" s="50">
        <f>SUM(C15:C16)</f>
        <v>4484</v>
      </c>
      <c r="D17" s="52"/>
      <c r="E17" s="51"/>
      <c r="I17" s="48"/>
      <c r="L17" s="48"/>
      <c r="M17" s="48"/>
    </row>
    <row r="18" spans="1:19" ht="20.25" customHeight="1" x14ac:dyDescent="0.25">
      <c r="A18" s="1426" t="s">
        <v>572</v>
      </c>
      <c r="B18" s="1426"/>
      <c r="C18" s="49">
        <v>180</v>
      </c>
      <c r="D18" s="52"/>
      <c r="E18" s="1428" t="s">
        <v>27</v>
      </c>
      <c r="F18" s="1428"/>
      <c r="I18" s="48"/>
      <c r="L18" s="48"/>
      <c r="M18" s="48"/>
    </row>
    <row r="19" spans="1:19" ht="20.25" customHeight="1" thickBot="1" x14ac:dyDescent="0.3">
      <c r="A19" s="360"/>
      <c r="B19" s="360"/>
      <c r="C19" s="45">
        <f>SUM(C17:C18)</f>
        <v>4664</v>
      </c>
      <c r="E19" s="1443">
        <f>C19/18+1</f>
        <v>260.11111111111109</v>
      </c>
      <c r="F19" s="1443"/>
      <c r="G19" s="96"/>
      <c r="I19" s="48"/>
      <c r="L19" s="48"/>
      <c r="M19" s="48"/>
    </row>
    <row r="20" spans="1:19" s="93" customFormat="1" ht="15" customHeight="1" thickTop="1" thickBot="1" x14ac:dyDescent="0.3">
      <c r="D20" s="95"/>
      <c r="E20" s="95"/>
      <c r="F20" s="94"/>
      <c r="G20" s="94"/>
    </row>
    <row r="21" spans="1:19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  <c r="O21" s="1406" t="s">
        <v>21</v>
      </c>
      <c r="P21" s="1402" t="s">
        <v>20</v>
      </c>
      <c r="Q21" s="1403"/>
      <c r="R21" s="1404"/>
      <c r="S21" s="1394" t="s">
        <v>19</v>
      </c>
    </row>
    <row r="22" spans="1:19" ht="35.25" customHeight="1" thickBot="1" x14ac:dyDescent="0.3">
      <c r="A22" s="1431"/>
      <c r="B22" s="1433"/>
      <c r="C22" s="1393"/>
      <c r="D22" s="1401"/>
      <c r="E22" s="1393"/>
      <c r="F22" s="1434"/>
      <c r="G22" s="737" t="s">
        <v>597</v>
      </c>
      <c r="H22" s="737" t="s">
        <v>20</v>
      </c>
      <c r="I22" s="737" t="s">
        <v>16</v>
      </c>
      <c r="J22" s="1393"/>
      <c r="K22" s="1401"/>
      <c r="L22" s="1393"/>
      <c r="M22" s="1395"/>
      <c r="O22" s="1445"/>
      <c r="P22" s="775" t="s">
        <v>597</v>
      </c>
      <c r="Q22" s="775" t="s">
        <v>20</v>
      </c>
      <c r="R22" s="775" t="s">
        <v>16</v>
      </c>
      <c r="S22" s="1444"/>
    </row>
    <row r="23" spans="1:19" ht="60.75" thickBot="1" x14ac:dyDescent="0.3">
      <c r="A23" s="92">
        <v>2023</v>
      </c>
      <c r="B23" s="91">
        <v>1</v>
      </c>
      <c r="C23" s="90" t="s">
        <v>13</v>
      </c>
      <c r="D23" s="776" t="str">
        <f t="array" ref="D23:D40">TRANSPOSE('[1]2023-2024'!$F$124:$W$124)</f>
        <v>03/01/24
-rm250
29/01/24
-rm10</v>
      </c>
      <c r="E23" s="88">
        <f>C19</f>
        <v>4664</v>
      </c>
      <c r="F23" s="86">
        <v>118.66</v>
      </c>
      <c r="G23" s="86">
        <v>6.67</v>
      </c>
      <c r="H23" s="86">
        <v>6.67</v>
      </c>
      <c r="I23" s="85">
        <v>10</v>
      </c>
      <c r="J23" s="86">
        <v>118</v>
      </c>
      <c r="K23" s="87">
        <f>F23+J23+H23+I23+G23</f>
        <v>260</v>
      </c>
      <c r="L23" s="86">
        <f>E23-J23-H23-F23-I23-G23</f>
        <v>4404</v>
      </c>
      <c r="M23" s="84">
        <f>J23</f>
        <v>118</v>
      </c>
      <c r="O23" s="777" t="s">
        <v>856</v>
      </c>
      <c r="P23" s="778" t="s">
        <v>857</v>
      </c>
      <c r="Q23" s="778" t="s">
        <v>857</v>
      </c>
      <c r="R23" s="778" t="s">
        <v>858</v>
      </c>
      <c r="S23" s="779" t="s">
        <v>859</v>
      </c>
    </row>
    <row r="24" spans="1:19" ht="20.25" customHeight="1" x14ac:dyDescent="0.25">
      <c r="A24" s="1389">
        <v>2024</v>
      </c>
      <c r="B24" s="37">
        <v>2</v>
      </c>
      <c r="C24" s="741" t="s">
        <v>12</v>
      </c>
      <c r="D24" s="258" t="str">
        <v>29/01/24</v>
      </c>
      <c r="E24" s="34">
        <f t="shared" ref="E24:E40" si="0">L23</f>
        <v>4404</v>
      </c>
      <c r="F24" s="32">
        <v>118.66</v>
      </c>
      <c r="G24" s="32">
        <v>6.67</v>
      </c>
      <c r="H24" s="32">
        <v>6.67</v>
      </c>
      <c r="I24" s="31">
        <v>10</v>
      </c>
      <c r="J24" s="32">
        <v>118</v>
      </c>
      <c r="K24" s="33">
        <f t="shared" ref="K24:K40" si="1">F24+J24+H24+I24+G24</f>
        <v>260</v>
      </c>
      <c r="L24" s="32">
        <f t="shared" ref="L24:L40" si="2">E24-J24-H24-F24-I24-G24</f>
        <v>4144</v>
      </c>
      <c r="M24" s="30">
        <f>M23+J24</f>
        <v>236</v>
      </c>
      <c r="O24" s="869" t="s">
        <v>88</v>
      </c>
      <c r="P24" s="172" t="s">
        <v>88</v>
      </c>
      <c r="Q24" s="172" t="s">
        <v>88</v>
      </c>
      <c r="R24" s="172" t="s">
        <v>88</v>
      </c>
      <c r="S24" s="589" t="s">
        <v>88</v>
      </c>
    </row>
    <row r="25" spans="1:19" ht="20.25" customHeight="1" x14ac:dyDescent="0.25">
      <c r="A25" s="1390"/>
      <c r="B25" s="29">
        <v>3</v>
      </c>
      <c r="C25" s="740" t="s">
        <v>11</v>
      </c>
      <c r="D25" s="27" t="str">
        <v>05/03/24</v>
      </c>
      <c r="E25" s="26">
        <f t="shared" si="0"/>
        <v>4144</v>
      </c>
      <c r="F25" s="24">
        <v>118.66</v>
      </c>
      <c r="G25" s="24">
        <v>6.67</v>
      </c>
      <c r="H25" s="24">
        <v>6.67</v>
      </c>
      <c r="I25" s="23">
        <v>10</v>
      </c>
      <c r="J25" s="24">
        <v>118</v>
      </c>
      <c r="K25" s="25">
        <f t="shared" si="1"/>
        <v>260</v>
      </c>
      <c r="L25" s="24">
        <f t="shared" si="2"/>
        <v>3884</v>
      </c>
      <c r="M25" s="22">
        <f>M24+J25</f>
        <v>354</v>
      </c>
      <c r="O25" s="869" t="s">
        <v>88</v>
      </c>
      <c r="P25" s="172" t="s">
        <v>88</v>
      </c>
      <c r="Q25" s="172" t="s">
        <v>88</v>
      </c>
      <c r="R25" s="172" t="s">
        <v>88</v>
      </c>
      <c r="S25" s="589" t="s">
        <v>88</v>
      </c>
    </row>
    <row r="26" spans="1:19" ht="20.25" customHeight="1" x14ac:dyDescent="0.25">
      <c r="A26" s="1390"/>
      <c r="B26" s="29">
        <v>4</v>
      </c>
      <c r="C26" s="740" t="s">
        <v>10</v>
      </c>
      <c r="D26" s="27" t="str">
        <v>02/04/24</v>
      </c>
      <c r="E26" s="26">
        <f t="shared" si="0"/>
        <v>3884</v>
      </c>
      <c r="F26" s="24">
        <v>118.66</v>
      </c>
      <c r="G26" s="24">
        <v>6.67</v>
      </c>
      <c r="H26" s="24">
        <v>6.67</v>
      </c>
      <c r="I26" s="23">
        <v>10</v>
      </c>
      <c r="J26" s="24">
        <v>118</v>
      </c>
      <c r="K26" s="25">
        <f t="shared" si="1"/>
        <v>260</v>
      </c>
      <c r="L26" s="24">
        <f t="shared" si="2"/>
        <v>3624</v>
      </c>
      <c r="M26" s="22">
        <f>M25+J26</f>
        <v>472</v>
      </c>
      <c r="O26" s="869" t="s">
        <v>88</v>
      </c>
      <c r="P26" s="172" t="s">
        <v>88</v>
      </c>
      <c r="Q26" s="172" t="s">
        <v>88</v>
      </c>
      <c r="R26" s="172" t="s">
        <v>88</v>
      </c>
      <c r="S26" s="589" t="s">
        <v>88</v>
      </c>
    </row>
    <row r="27" spans="1:19" ht="20.25" customHeight="1" x14ac:dyDescent="0.25">
      <c r="A27" s="1390"/>
      <c r="B27" s="29">
        <v>5</v>
      </c>
      <c r="C27" s="740" t="s">
        <v>9</v>
      </c>
      <c r="D27" s="27" t="str">
        <v>09/05/24</v>
      </c>
      <c r="E27" s="26">
        <f t="shared" si="0"/>
        <v>3624</v>
      </c>
      <c r="F27" s="24">
        <v>118.66</v>
      </c>
      <c r="G27" s="24">
        <v>6.67</v>
      </c>
      <c r="H27" s="24">
        <v>6.67</v>
      </c>
      <c r="I27" s="23">
        <v>10</v>
      </c>
      <c r="J27" s="24">
        <v>118</v>
      </c>
      <c r="K27" s="25">
        <f t="shared" si="1"/>
        <v>260</v>
      </c>
      <c r="L27" s="24">
        <f t="shared" si="2"/>
        <v>3364</v>
      </c>
      <c r="M27" s="22">
        <f>M26+J27</f>
        <v>590</v>
      </c>
      <c r="O27" s="869" t="s">
        <v>88</v>
      </c>
      <c r="P27" s="172" t="s">
        <v>88</v>
      </c>
      <c r="Q27" s="172" t="s">
        <v>88</v>
      </c>
      <c r="R27" s="172" t="s">
        <v>88</v>
      </c>
      <c r="S27" s="589" t="s">
        <v>88</v>
      </c>
    </row>
    <row r="28" spans="1:19" ht="60" x14ac:dyDescent="0.25">
      <c r="A28" s="1390"/>
      <c r="B28" s="29">
        <v>6</v>
      </c>
      <c r="C28" s="740" t="s">
        <v>8</v>
      </c>
      <c r="D28" s="83" t="str">
        <v>09/05/24
-rm10
14/06/24
-rm250</v>
      </c>
      <c r="E28" s="26">
        <f t="shared" si="0"/>
        <v>3364</v>
      </c>
      <c r="F28" s="24">
        <v>118.66</v>
      </c>
      <c r="G28" s="24">
        <v>6.67</v>
      </c>
      <c r="H28" s="24">
        <v>6.67</v>
      </c>
      <c r="I28" s="23">
        <v>10</v>
      </c>
      <c r="J28" s="24">
        <v>118</v>
      </c>
      <c r="K28" s="25">
        <f t="shared" si="1"/>
        <v>260</v>
      </c>
      <c r="L28" s="24">
        <f t="shared" si="2"/>
        <v>3104</v>
      </c>
      <c r="M28" s="22">
        <f>M27+J28</f>
        <v>708</v>
      </c>
      <c r="O28" s="837" t="s">
        <v>1049</v>
      </c>
      <c r="P28" s="838" t="s">
        <v>1050</v>
      </c>
      <c r="Q28" s="838" t="s">
        <v>1050</v>
      </c>
      <c r="R28" s="838" t="s">
        <v>1051</v>
      </c>
      <c r="S28" s="839" t="s">
        <v>1052</v>
      </c>
    </row>
    <row r="29" spans="1:19" ht="60" x14ac:dyDescent="0.25">
      <c r="A29" s="1390"/>
      <c r="B29" s="29">
        <v>7</v>
      </c>
      <c r="C29" s="740" t="s">
        <v>7</v>
      </c>
      <c r="D29" s="83" t="str">
        <v>14/06/24
-rm20
04/07/24
-rm240</v>
      </c>
      <c r="E29" s="26">
        <f t="shared" si="0"/>
        <v>3104</v>
      </c>
      <c r="F29" s="24">
        <v>118.66</v>
      </c>
      <c r="G29" s="24">
        <v>6.67</v>
      </c>
      <c r="H29" s="24">
        <v>6.67</v>
      </c>
      <c r="I29" s="23">
        <v>10</v>
      </c>
      <c r="J29" s="24">
        <v>118</v>
      </c>
      <c r="K29" s="25">
        <f t="shared" si="1"/>
        <v>260</v>
      </c>
      <c r="L29" s="24">
        <f t="shared" si="2"/>
        <v>2844</v>
      </c>
      <c r="M29" s="22">
        <f t="shared" ref="M29:M40" si="3">M28+J29</f>
        <v>826</v>
      </c>
      <c r="O29" s="837" t="s">
        <v>1088</v>
      </c>
      <c r="P29" s="838" t="s">
        <v>1089</v>
      </c>
      <c r="Q29" s="838" t="s">
        <v>1089</v>
      </c>
      <c r="R29" s="838" t="s">
        <v>1090</v>
      </c>
      <c r="S29" s="839" t="s">
        <v>1091</v>
      </c>
    </row>
    <row r="30" spans="1:19" ht="60" x14ac:dyDescent="0.25">
      <c r="A30" s="1390"/>
      <c r="B30" s="29">
        <v>8</v>
      </c>
      <c r="C30" s="740" t="s">
        <v>6</v>
      </c>
      <c r="D30" s="83" t="str">
        <v>04/07/24
-rm30
07/08/24
-rm230</v>
      </c>
      <c r="E30" s="26">
        <f t="shared" si="0"/>
        <v>2844</v>
      </c>
      <c r="F30" s="24">
        <v>118.66</v>
      </c>
      <c r="G30" s="24">
        <v>6.67</v>
      </c>
      <c r="H30" s="24">
        <v>6.67</v>
      </c>
      <c r="I30" s="23">
        <v>10</v>
      </c>
      <c r="J30" s="24">
        <v>118</v>
      </c>
      <c r="K30" s="25">
        <f t="shared" si="1"/>
        <v>260</v>
      </c>
      <c r="L30" s="24">
        <f t="shared" si="2"/>
        <v>2584</v>
      </c>
      <c r="M30" s="22">
        <f t="shared" si="3"/>
        <v>944</v>
      </c>
      <c r="O30" s="837" t="s">
        <v>1136</v>
      </c>
      <c r="P30" s="838" t="s">
        <v>1137</v>
      </c>
      <c r="Q30" s="838" t="s">
        <v>1137</v>
      </c>
      <c r="R30" s="838" t="s">
        <v>1138</v>
      </c>
      <c r="S30" s="839" t="s">
        <v>1139</v>
      </c>
    </row>
    <row r="31" spans="1:19" ht="60" x14ac:dyDescent="0.25">
      <c r="A31" s="1390"/>
      <c r="B31" s="29">
        <v>9</v>
      </c>
      <c r="C31" s="740" t="s">
        <v>5</v>
      </c>
      <c r="D31" s="83" t="str">
        <v>07/08/24
-rm40
23/08/24
-rm220</v>
      </c>
      <c r="E31" s="26">
        <f t="shared" si="0"/>
        <v>2584</v>
      </c>
      <c r="F31" s="24">
        <v>118.66</v>
      </c>
      <c r="G31" s="24">
        <v>6.67</v>
      </c>
      <c r="H31" s="24">
        <v>6.67</v>
      </c>
      <c r="I31" s="23">
        <v>10</v>
      </c>
      <c r="J31" s="24">
        <v>118</v>
      </c>
      <c r="K31" s="25">
        <f t="shared" si="1"/>
        <v>260</v>
      </c>
      <c r="L31" s="24">
        <f t="shared" si="2"/>
        <v>2324</v>
      </c>
      <c r="M31" s="22">
        <f t="shared" si="3"/>
        <v>1062</v>
      </c>
      <c r="O31" s="837" t="s">
        <v>1161</v>
      </c>
      <c r="P31" s="838" t="s">
        <v>1162</v>
      </c>
      <c r="Q31" s="838" t="s">
        <v>1162</v>
      </c>
      <c r="R31" s="838" t="s">
        <v>1163</v>
      </c>
      <c r="S31" s="839" t="s">
        <v>1164</v>
      </c>
    </row>
    <row r="32" spans="1:19" ht="60" x14ac:dyDescent="0.25">
      <c r="A32" s="1390"/>
      <c r="B32" s="29">
        <v>10</v>
      </c>
      <c r="C32" s="740" t="s">
        <v>4</v>
      </c>
      <c r="D32" s="83" t="str">
        <v>23/08/24
-rm50
02/10/24
-rm210</v>
      </c>
      <c r="E32" s="26">
        <f t="shared" si="0"/>
        <v>2324</v>
      </c>
      <c r="F32" s="24">
        <v>118.66</v>
      </c>
      <c r="G32" s="24">
        <v>6.67</v>
      </c>
      <c r="H32" s="24">
        <v>6.67</v>
      </c>
      <c r="I32" s="23">
        <v>10</v>
      </c>
      <c r="J32" s="24">
        <v>118</v>
      </c>
      <c r="K32" s="25">
        <f t="shared" si="1"/>
        <v>260</v>
      </c>
      <c r="L32" s="24">
        <f t="shared" si="2"/>
        <v>2064</v>
      </c>
      <c r="M32" s="22">
        <f t="shared" si="3"/>
        <v>1180</v>
      </c>
      <c r="O32" s="837" t="s">
        <v>1240</v>
      </c>
      <c r="P32" s="838" t="s">
        <v>1241</v>
      </c>
      <c r="Q32" s="838" t="s">
        <v>1241</v>
      </c>
      <c r="R32" s="838" t="s">
        <v>1242</v>
      </c>
      <c r="S32" s="839" t="s">
        <v>1243</v>
      </c>
    </row>
    <row r="33" spans="1:19" ht="60" x14ac:dyDescent="0.25">
      <c r="A33" s="1390"/>
      <c r="B33" s="29">
        <v>11</v>
      </c>
      <c r="C33" s="740" t="s">
        <v>3</v>
      </c>
      <c r="D33" s="83" t="str">
        <v>02/10/24
-rm60
11/11/24
-rm200</v>
      </c>
      <c r="E33" s="26">
        <f t="shared" si="0"/>
        <v>2064</v>
      </c>
      <c r="F33" s="24">
        <v>118.66</v>
      </c>
      <c r="G33" s="24">
        <v>6.67</v>
      </c>
      <c r="H33" s="24">
        <v>6.67</v>
      </c>
      <c r="I33" s="23">
        <v>10</v>
      </c>
      <c r="J33" s="24">
        <v>118</v>
      </c>
      <c r="K33" s="25">
        <f t="shared" si="1"/>
        <v>260</v>
      </c>
      <c r="L33" s="24">
        <f t="shared" si="2"/>
        <v>1803.9999999999998</v>
      </c>
      <c r="M33" s="22">
        <f t="shared" si="3"/>
        <v>1298</v>
      </c>
      <c r="O33" s="837" t="s">
        <v>1328</v>
      </c>
      <c r="P33" s="838" t="s">
        <v>1329</v>
      </c>
      <c r="Q33" s="838" t="s">
        <v>1329</v>
      </c>
      <c r="R33" s="838" t="s">
        <v>1330</v>
      </c>
      <c r="S33" s="839" t="s">
        <v>1331</v>
      </c>
    </row>
    <row r="34" spans="1:19" ht="60" x14ac:dyDescent="0.25">
      <c r="A34" s="1390"/>
      <c r="B34" s="29">
        <v>12</v>
      </c>
      <c r="C34" s="740" t="s">
        <v>14</v>
      </c>
      <c r="D34" s="83" t="str">
        <v>11/11/24
-rm70
23/12/24
-rm190</v>
      </c>
      <c r="E34" s="26">
        <f t="shared" si="0"/>
        <v>1803.9999999999998</v>
      </c>
      <c r="F34" s="24">
        <v>118.66</v>
      </c>
      <c r="G34" s="24">
        <v>6.67</v>
      </c>
      <c r="H34" s="24">
        <v>6.67</v>
      </c>
      <c r="I34" s="23">
        <v>10</v>
      </c>
      <c r="J34" s="24">
        <v>118</v>
      </c>
      <c r="K34" s="25">
        <f t="shared" si="1"/>
        <v>260</v>
      </c>
      <c r="L34" s="24">
        <f t="shared" si="2"/>
        <v>1543.9999999999995</v>
      </c>
      <c r="M34" s="22">
        <f t="shared" si="3"/>
        <v>1416</v>
      </c>
      <c r="O34" s="837" t="s">
        <v>1388</v>
      </c>
      <c r="P34" s="838" t="s">
        <v>1389</v>
      </c>
      <c r="Q34" s="838" t="s">
        <v>1389</v>
      </c>
      <c r="R34" s="838" t="s">
        <v>1390</v>
      </c>
      <c r="S34" s="839" t="s">
        <v>1391</v>
      </c>
    </row>
    <row r="35" spans="1:19" ht="60.75" thickBot="1" x14ac:dyDescent="0.3">
      <c r="A35" s="1391"/>
      <c r="B35" s="21">
        <v>13</v>
      </c>
      <c r="C35" s="739" t="s">
        <v>13</v>
      </c>
      <c r="D35" s="248" t="str">
        <v>23/12/24
-rm110
06/01/25
-rm150</v>
      </c>
      <c r="E35" s="18">
        <f t="shared" si="0"/>
        <v>1543.9999999999995</v>
      </c>
      <c r="F35" s="16">
        <v>118.66</v>
      </c>
      <c r="G35" s="16">
        <v>6.67</v>
      </c>
      <c r="H35" s="16">
        <v>6.67</v>
      </c>
      <c r="I35" s="15">
        <v>10</v>
      </c>
      <c r="J35" s="16">
        <v>118</v>
      </c>
      <c r="K35" s="17">
        <f>F35+J35+H35+I35+G35</f>
        <v>260</v>
      </c>
      <c r="L35" s="16">
        <f t="shared" si="2"/>
        <v>1283.9999999999993</v>
      </c>
      <c r="M35" s="14">
        <f t="shared" si="3"/>
        <v>1534</v>
      </c>
      <c r="O35" s="1035" t="s">
        <v>1425</v>
      </c>
      <c r="P35" s="1036" t="s">
        <v>1426</v>
      </c>
      <c r="Q35" s="1036" t="s">
        <v>1426</v>
      </c>
      <c r="R35" s="1036" t="s">
        <v>1427</v>
      </c>
      <c r="S35" s="1037" t="s">
        <v>1428</v>
      </c>
    </row>
    <row r="36" spans="1:19" ht="60" x14ac:dyDescent="0.25">
      <c r="A36" s="1389">
        <v>2025</v>
      </c>
      <c r="B36" s="37">
        <v>14</v>
      </c>
      <c r="C36" s="741" t="s">
        <v>12</v>
      </c>
      <c r="D36" s="258" t="str">
        <v>06/01/25
-rm120
13/02/25
-rm140</v>
      </c>
      <c r="E36" s="34">
        <f t="shared" si="0"/>
        <v>1283.9999999999993</v>
      </c>
      <c r="F36" s="32">
        <v>118.66</v>
      </c>
      <c r="G36" s="32">
        <v>6.67</v>
      </c>
      <c r="H36" s="32">
        <v>6.67</v>
      </c>
      <c r="I36" s="31">
        <v>10</v>
      </c>
      <c r="J36" s="32">
        <v>118</v>
      </c>
      <c r="K36" s="33">
        <f>F36+J36+H36+I36+G36</f>
        <v>260</v>
      </c>
      <c r="L36" s="32">
        <f t="shared" si="2"/>
        <v>1023.9999999999992</v>
      </c>
      <c r="M36" s="30">
        <f t="shared" si="3"/>
        <v>1652</v>
      </c>
      <c r="O36" s="1032" t="s">
        <v>1493</v>
      </c>
      <c r="P36" s="1033" t="s">
        <v>1494</v>
      </c>
      <c r="Q36" s="1033" t="s">
        <v>1494</v>
      </c>
      <c r="R36" s="1033" t="s">
        <v>1495</v>
      </c>
      <c r="S36" s="1034" t="s">
        <v>1496</v>
      </c>
    </row>
    <row r="37" spans="1:19" ht="60" x14ac:dyDescent="0.25">
      <c r="A37" s="1390"/>
      <c r="B37" s="29">
        <v>15</v>
      </c>
      <c r="C37" s="740" t="s">
        <v>11</v>
      </c>
      <c r="D37" s="83" t="str">
        <v>13/02/25
-rm130
17/05/25
-rm130</v>
      </c>
      <c r="E37" s="26">
        <f t="shared" si="0"/>
        <v>1023.9999999999992</v>
      </c>
      <c r="F37" s="24">
        <v>118.66</v>
      </c>
      <c r="G37" s="24">
        <v>6.67</v>
      </c>
      <c r="H37" s="24">
        <v>6.67</v>
      </c>
      <c r="I37" s="23">
        <v>10</v>
      </c>
      <c r="J37" s="24">
        <v>118</v>
      </c>
      <c r="K37" s="25">
        <f t="shared" si="1"/>
        <v>260</v>
      </c>
      <c r="L37" s="24">
        <f t="shared" si="2"/>
        <v>763.99999999999932</v>
      </c>
      <c r="M37" s="22">
        <f t="shared" si="3"/>
        <v>1770</v>
      </c>
      <c r="O37" s="837" t="s">
        <v>1671</v>
      </c>
      <c r="P37" s="838" t="s">
        <v>1672</v>
      </c>
      <c r="Q37" s="838" t="s">
        <v>1672</v>
      </c>
      <c r="R37" s="838" t="s">
        <v>1673</v>
      </c>
      <c r="S37" s="839" t="s">
        <v>1674</v>
      </c>
    </row>
    <row r="38" spans="1:19" ht="60" x14ac:dyDescent="0.25">
      <c r="A38" s="1390"/>
      <c r="B38" s="29">
        <v>16</v>
      </c>
      <c r="C38" s="740" t="s">
        <v>10</v>
      </c>
      <c r="D38" s="83" t="str">
        <v>17/05/25
-rm140
22/01/26
-rm120</v>
      </c>
      <c r="E38" s="26">
        <f t="shared" si="0"/>
        <v>763.99999999999932</v>
      </c>
      <c r="F38" s="24">
        <v>118.66</v>
      </c>
      <c r="G38" s="24">
        <v>6.67</v>
      </c>
      <c r="H38" s="24">
        <v>6.67</v>
      </c>
      <c r="I38" s="23">
        <v>10</v>
      </c>
      <c r="J38" s="24">
        <v>118</v>
      </c>
      <c r="K38" s="25">
        <f t="shared" si="1"/>
        <v>260</v>
      </c>
      <c r="L38" s="24">
        <f t="shared" si="2"/>
        <v>503.99999999999937</v>
      </c>
      <c r="M38" s="22">
        <f t="shared" si="3"/>
        <v>1888</v>
      </c>
      <c r="O38" s="837" t="s">
        <v>2098</v>
      </c>
      <c r="P38" s="838" t="s">
        <v>2099</v>
      </c>
      <c r="Q38" s="838" t="s">
        <v>2099</v>
      </c>
      <c r="R38" s="838" t="s">
        <v>2100</v>
      </c>
      <c r="S38" s="839" t="s">
        <v>2101</v>
      </c>
    </row>
    <row r="39" spans="1:19" ht="45.75" customHeight="1" x14ac:dyDescent="0.25">
      <c r="A39" s="1390"/>
      <c r="B39" s="29">
        <v>17</v>
      </c>
      <c r="C39" s="740" t="s">
        <v>9</v>
      </c>
      <c r="D39" s="83" t="str">
        <v>22/01/26
-rm80</v>
      </c>
      <c r="E39" s="26">
        <f t="shared" si="0"/>
        <v>503.99999999999937</v>
      </c>
      <c r="F39" s="24">
        <v>118.66</v>
      </c>
      <c r="G39" s="24">
        <v>6.67</v>
      </c>
      <c r="H39" s="24">
        <v>6.67</v>
      </c>
      <c r="I39" s="23">
        <v>10</v>
      </c>
      <c r="J39" s="24">
        <v>118</v>
      </c>
      <c r="K39" s="25">
        <f t="shared" si="1"/>
        <v>260</v>
      </c>
      <c r="L39" s="24">
        <f t="shared" si="2"/>
        <v>243.9999999999994</v>
      </c>
      <c r="M39" s="22">
        <f t="shared" si="3"/>
        <v>2006</v>
      </c>
      <c r="O39" s="224" t="s">
        <v>2102</v>
      </c>
    </row>
    <row r="40" spans="1:19" ht="20.25" customHeight="1" thickBot="1" x14ac:dyDescent="0.3">
      <c r="A40" s="1391"/>
      <c r="B40" s="21">
        <v>18</v>
      </c>
      <c r="C40" s="739" t="s">
        <v>8</v>
      </c>
      <c r="D40" s="19" t="str">
        <v/>
      </c>
      <c r="E40" s="18">
        <f t="shared" si="0"/>
        <v>243.9999999999994</v>
      </c>
      <c r="F40" s="16">
        <v>118.78</v>
      </c>
      <c r="G40" s="16">
        <v>6.61</v>
      </c>
      <c r="H40" s="16">
        <v>6.61</v>
      </c>
      <c r="I40" s="15">
        <v>10</v>
      </c>
      <c r="J40" s="16">
        <v>118</v>
      </c>
      <c r="K40" s="17">
        <f t="shared" si="1"/>
        <v>260</v>
      </c>
      <c r="L40" s="16">
        <f t="shared" si="2"/>
        <v>-16.000000000000597</v>
      </c>
      <c r="M40" s="14">
        <f t="shared" si="3"/>
        <v>2124</v>
      </c>
    </row>
    <row r="41" spans="1:19" x14ac:dyDescent="0.25">
      <c r="D41" s="68"/>
      <c r="E41" s="68"/>
      <c r="F41" s="67">
        <f>SUM(F23:F40)</f>
        <v>2136.0000000000005</v>
      </c>
      <c r="G41" s="67">
        <f>SUM(G23:G40)</f>
        <v>120.00000000000001</v>
      </c>
      <c r="H41" s="67">
        <f>SUM(H23:H40)</f>
        <v>120.00000000000001</v>
      </c>
      <c r="I41" s="67">
        <f>SUM(I23:I40)</f>
        <v>180</v>
      </c>
      <c r="J41" s="67">
        <f>SUM(J23:J40)</f>
        <v>2124</v>
      </c>
    </row>
    <row r="42" spans="1:19" x14ac:dyDescent="0.25">
      <c r="D42" s="1420" t="s">
        <v>2</v>
      </c>
      <c r="E42" s="1420"/>
      <c r="F42" s="79">
        <v>0</v>
      </c>
      <c r="G42" s="79">
        <v>0</v>
      </c>
      <c r="H42" s="79">
        <v>0</v>
      </c>
      <c r="I42" s="79">
        <v>0</v>
      </c>
      <c r="J42" s="79">
        <v>0</v>
      </c>
    </row>
    <row r="43" spans="1:19" x14ac:dyDescent="0.25">
      <c r="D43" s="1421" t="s">
        <v>1</v>
      </c>
      <c r="E43" s="1421"/>
      <c r="F43" s="78">
        <f>SUM(F41-F42)</f>
        <v>2136.0000000000005</v>
      </c>
      <c r="G43" s="78">
        <f>SUM(G41-G42)</f>
        <v>120.00000000000001</v>
      </c>
      <c r="H43" s="78">
        <f>SUM(H41-H42)</f>
        <v>120.00000000000001</v>
      </c>
      <c r="I43" s="78">
        <f t="shared" ref="I43:J43" si="4">SUM(I41-I42)</f>
        <v>180</v>
      </c>
      <c r="J43" s="78">
        <f t="shared" si="4"/>
        <v>2124</v>
      </c>
    </row>
    <row r="45" spans="1:19" ht="15.75" x14ac:dyDescent="0.25">
      <c r="C45" s="76"/>
      <c r="D45" s="1435" t="s">
        <v>42</v>
      </c>
      <c r="E45" s="1435"/>
      <c r="F45" s="1423">
        <f>SUM(F43:J43)</f>
        <v>4680</v>
      </c>
      <c r="G45" s="1423"/>
      <c r="H45" s="1423"/>
      <c r="I45" s="485"/>
    </row>
    <row r="46" spans="1:19" ht="16.5" thickBot="1" x14ac:dyDescent="0.3">
      <c r="C46" s="76"/>
      <c r="D46" s="1435" t="s">
        <v>41</v>
      </c>
      <c r="E46" s="1435"/>
      <c r="F46" s="1436">
        <v>-16</v>
      </c>
      <c r="G46" s="1436"/>
      <c r="H46" s="1436"/>
      <c r="I46" s="485"/>
    </row>
    <row r="47" spans="1:19" ht="17.25" thickTop="1" thickBot="1" x14ac:dyDescent="0.3">
      <c r="C47" s="1415" t="s">
        <v>0</v>
      </c>
      <c r="D47" s="1415"/>
      <c r="E47" s="1416"/>
      <c r="F47" s="1417">
        <f>SUM(F45:I46)</f>
        <v>4664</v>
      </c>
      <c r="G47" s="1418"/>
      <c r="H47" s="1419"/>
      <c r="I47" s="486"/>
    </row>
    <row r="48" spans="1:19" ht="15.75" thickTop="1" x14ac:dyDescent="0.25"/>
  </sheetData>
  <mergeCells count="33">
    <mergeCell ref="S21:S22"/>
    <mergeCell ref="C47:E47"/>
    <mergeCell ref="F47:H47"/>
    <mergeCell ref="F45:H45"/>
    <mergeCell ref="D46:E46"/>
    <mergeCell ref="F46:H46"/>
    <mergeCell ref="M21:M22"/>
    <mergeCell ref="F21:F22"/>
    <mergeCell ref="G21:I21"/>
    <mergeCell ref="J21:J22"/>
    <mergeCell ref="K21:K22"/>
    <mergeCell ref="L21:L22"/>
    <mergeCell ref="D42:E42"/>
    <mergeCell ref="D43:E43"/>
    <mergeCell ref="D45:E45"/>
    <mergeCell ref="O21:O22"/>
    <mergeCell ref="P21:R21"/>
    <mergeCell ref="E21:E22"/>
    <mergeCell ref="E19:F19"/>
    <mergeCell ref="E18:F18"/>
    <mergeCell ref="A36:A40"/>
    <mergeCell ref="A24:A35"/>
    <mergeCell ref="A18:B18"/>
    <mergeCell ref="A21:A22"/>
    <mergeCell ref="B21:B22"/>
    <mergeCell ref="C21:C22"/>
    <mergeCell ref="D21:D22"/>
    <mergeCell ref="A16:B16"/>
    <mergeCell ref="A8:M8"/>
    <mergeCell ref="A11:B11"/>
    <mergeCell ref="A12:B12"/>
    <mergeCell ref="A13:B13"/>
    <mergeCell ref="A14:B14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Q104"/>
  <sheetViews>
    <sheetView topLeftCell="A11" zoomScaleNormal="100" workbookViewId="0">
      <selection activeCell="L21" sqref="L21:L22"/>
    </sheetView>
  </sheetViews>
  <sheetFormatPr defaultRowHeight="15" x14ac:dyDescent="0.25"/>
  <cols>
    <col min="3" max="3" width="12.140625" bestFit="1" customWidth="1"/>
    <col min="4" max="4" width="12.42578125" customWidth="1"/>
    <col min="5" max="7" width="10" customWidth="1"/>
    <col min="8" max="8" width="10.85546875" customWidth="1"/>
    <col min="9" max="11" width="10" customWidth="1"/>
    <col min="12" max="12" width="11.5703125" customWidth="1"/>
    <col min="13" max="13" width="4" customWidth="1"/>
    <col min="14" max="14" width="10.28515625" customWidth="1"/>
    <col min="16" max="16" width="10.28515625" customWidth="1"/>
    <col min="17" max="17" width="9.7109375" customWidth="1"/>
  </cols>
  <sheetData>
    <row r="1" spans="1:12" ht="21" x14ac:dyDescent="0.35">
      <c r="A1" s="63" t="s">
        <v>40</v>
      </c>
    </row>
    <row r="3" spans="1:12" ht="21" x14ac:dyDescent="0.35">
      <c r="A3" s="62" t="s">
        <v>402</v>
      </c>
    </row>
    <row r="4" spans="1:12" ht="12.6" customHeight="1" x14ac:dyDescent="0.35">
      <c r="A4" s="62"/>
    </row>
    <row r="5" spans="1:12" ht="17.25" x14ac:dyDescent="0.3">
      <c r="A5" s="500" t="s">
        <v>403</v>
      </c>
    </row>
    <row r="6" spans="1:12" ht="17.25" x14ac:dyDescent="0.3">
      <c r="A6" s="500" t="s">
        <v>404</v>
      </c>
    </row>
    <row r="8" spans="1:12" ht="20.25" customHeight="1" x14ac:dyDescent="0.25">
      <c r="A8" s="1425" t="s">
        <v>407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57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362</v>
      </c>
      <c r="B10" s="60"/>
      <c r="C10" s="59"/>
      <c r="D10" s="57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18000</v>
      </c>
      <c r="D11" s="571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900</v>
      </c>
      <c r="D12" s="487" t="s">
        <v>238</v>
      </c>
      <c r="E12" s="51"/>
      <c r="H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900</v>
      </c>
      <c r="D13" s="330" t="s">
        <v>32</v>
      </c>
      <c r="E13" s="51"/>
      <c r="H13" s="48"/>
      <c r="K13" s="48"/>
      <c r="L13" s="48"/>
    </row>
    <row r="14" spans="1:12" ht="20.25" customHeight="1" x14ac:dyDescent="0.25">
      <c r="A14" s="569"/>
      <c r="B14" s="569"/>
      <c r="C14" s="50">
        <f>SUM(C11:C13)</f>
        <v>19800</v>
      </c>
      <c r="E14" s="51"/>
      <c r="H14" s="48"/>
      <c r="K14" s="48"/>
      <c r="L14" s="48"/>
    </row>
    <row r="15" spans="1:12" ht="20.25" customHeight="1" x14ac:dyDescent="0.25">
      <c r="A15" s="1426" t="s">
        <v>31</v>
      </c>
      <c r="B15" s="1426"/>
      <c r="C15" s="189">
        <v>31363.200000000001</v>
      </c>
      <c r="D15" s="52" t="s">
        <v>406</v>
      </c>
      <c r="E15" s="51"/>
      <c r="H15" s="48"/>
      <c r="K15" s="48"/>
      <c r="L15" s="48"/>
    </row>
    <row r="16" spans="1:12" ht="20.25" customHeight="1" x14ac:dyDescent="0.25">
      <c r="A16" s="569"/>
      <c r="B16" s="569"/>
      <c r="C16" s="50">
        <f>SUM(C14:C15)</f>
        <v>51163.199999999997</v>
      </c>
      <c r="D16" s="52"/>
      <c r="E16" s="51"/>
      <c r="H16" s="48"/>
      <c r="K16" s="48"/>
      <c r="L16" s="48"/>
    </row>
    <row r="17" spans="1:17" ht="20.25" customHeight="1" x14ac:dyDescent="0.25">
      <c r="A17" s="1426" t="s">
        <v>405</v>
      </c>
      <c r="B17" s="1426"/>
      <c r="C17" s="49">
        <v>720</v>
      </c>
      <c r="D17" s="52"/>
      <c r="E17" s="51"/>
      <c r="H17" s="48"/>
      <c r="K17" s="48"/>
      <c r="L17" s="48"/>
    </row>
    <row r="18" spans="1:17" ht="20.25" customHeight="1" thickBot="1" x14ac:dyDescent="0.3">
      <c r="A18" s="360"/>
      <c r="B18" s="360"/>
      <c r="C18" s="45">
        <f>SUM(C16:C17)</f>
        <v>51883.199999999997</v>
      </c>
      <c r="D18" s="1437" t="s">
        <v>27</v>
      </c>
      <c r="E18" s="1437"/>
      <c r="F18" s="96"/>
      <c r="H18" s="48"/>
      <c r="K18" s="48"/>
      <c r="L18" s="48"/>
    </row>
    <row r="19" spans="1:17" ht="16.5" thickTop="1" x14ac:dyDescent="0.25">
      <c r="D19" s="1438">
        <f>C18/72</f>
        <v>720.59999999999991</v>
      </c>
      <c r="E19" s="1438"/>
      <c r="F19" s="94"/>
    </row>
    <row r="20" spans="1:17" s="93" customFormat="1" ht="15" customHeight="1" thickBot="1" x14ac:dyDescent="0.3">
      <c r="D20" s="95"/>
      <c r="E20" s="95"/>
      <c r="F20" s="94"/>
    </row>
    <row r="21" spans="1:17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4"/>
      <c r="I21" s="1392" t="s">
        <v>19</v>
      </c>
      <c r="J21" s="1400" t="s">
        <v>18</v>
      </c>
      <c r="K21" s="1392" t="s">
        <v>17</v>
      </c>
      <c r="L21" s="1394" t="s">
        <v>15</v>
      </c>
      <c r="N21" s="1408" t="s">
        <v>21</v>
      </c>
      <c r="O21" s="1402" t="s">
        <v>20</v>
      </c>
      <c r="P21" s="1404"/>
      <c r="Q21" s="1392" t="s">
        <v>19</v>
      </c>
    </row>
    <row r="22" spans="1:17" ht="35.25" customHeight="1" thickBot="1" x14ac:dyDescent="0.3">
      <c r="A22" s="1431"/>
      <c r="B22" s="1433"/>
      <c r="C22" s="1393"/>
      <c r="D22" s="1401"/>
      <c r="E22" s="1393"/>
      <c r="F22" s="1434"/>
      <c r="G22" s="570" t="s">
        <v>20</v>
      </c>
      <c r="H22" s="570" t="s">
        <v>16</v>
      </c>
      <c r="I22" s="1393"/>
      <c r="J22" s="1401"/>
      <c r="K22" s="1393"/>
      <c r="L22" s="1395"/>
      <c r="N22" s="1434"/>
      <c r="O22" s="706" t="s">
        <v>20</v>
      </c>
      <c r="P22" s="706" t="s">
        <v>16</v>
      </c>
      <c r="Q22" s="1393"/>
    </row>
    <row r="23" spans="1:17" ht="20.25" customHeight="1" x14ac:dyDescent="0.25">
      <c r="A23" s="1389">
        <v>2023</v>
      </c>
      <c r="B23" s="37">
        <v>1</v>
      </c>
      <c r="C23" s="572" t="s">
        <v>12</v>
      </c>
      <c r="D23" s="35" t="str">
        <f t="array" ref="D23:D94">TRANSPOSE('[1]2022-2023'!$F$120:$BY$120)</f>
        <v>17/01/23</v>
      </c>
      <c r="E23" s="34">
        <f>C18</f>
        <v>51883.199999999997</v>
      </c>
      <c r="F23" s="32">
        <v>262.89999999999998</v>
      </c>
      <c r="G23" s="32">
        <v>12.5</v>
      </c>
      <c r="H23" s="31">
        <v>10</v>
      </c>
      <c r="I23" s="32">
        <v>435.6</v>
      </c>
      <c r="J23" s="33">
        <f t="shared" ref="J23:J25" si="0">F23+I23+G23+H23</f>
        <v>721</v>
      </c>
      <c r="K23" s="32">
        <f>E23-I23-G23-F23-H23</f>
        <v>51162.2</v>
      </c>
      <c r="L23" s="30">
        <f>I23</f>
        <v>435.6</v>
      </c>
      <c r="N23" s="309">
        <v>0</v>
      </c>
      <c r="O23" s="310">
        <v>0</v>
      </c>
      <c r="P23" s="310">
        <v>0</v>
      </c>
      <c r="Q23" s="311">
        <v>0</v>
      </c>
    </row>
    <row r="24" spans="1:17" ht="20.25" customHeight="1" x14ac:dyDescent="0.25">
      <c r="A24" s="1390"/>
      <c r="B24" s="29">
        <v>2</v>
      </c>
      <c r="C24" s="573" t="s">
        <v>11</v>
      </c>
      <c r="D24" s="27" t="str">
        <v>24/02/23</v>
      </c>
      <c r="E24" s="26">
        <f t="shared" ref="E24:E94" si="1">K23</f>
        <v>51162.2</v>
      </c>
      <c r="F24" s="24">
        <v>262.89999999999998</v>
      </c>
      <c r="G24" s="24">
        <v>12.5</v>
      </c>
      <c r="H24" s="23">
        <v>10</v>
      </c>
      <c r="I24" s="24">
        <v>435.6</v>
      </c>
      <c r="J24" s="25">
        <f t="shared" si="0"/>
        <v>721</v>
      </c>
      <c r="K24" s="24">
        <f t="shared" ref="K24:K25" si="2">E24-I24-G24-F24-H24</f>
        <v>50441.2</v>
      </c>
      <c r="L24" s="22">
        <f>L23+I24</f>
        <v>871.2</v>
      </c>
      <c r="N24" s="312">
        <v>0</v>
      </c>
      <c r="O24" s="313">
        <v>0</v>
      </c>
      <c r="P24" s="313">
        <v>0</v>
      </c>
      <c r="Q24" s="314">
        <v>0</v>
      </c>
    </row>
    <row r="25" spans="1:17" ht="20.25" customHeight="1" x14ac:dyDescent="0.25">
      <c r="A25" s="1390"/>
      <c r="B25" s="29">
        <v>3</v>
      </c>
      <c r="C25" s="573" t="s">
        <v>10</v>
      </c>
      <c r="D25" s="27" t="str">
        <v>24/03/23</v>
      </c>
      <c r="E25" s="26">
        <f t="shared" si="1"/>
        <v>50441.2</v>
      </c>
      <c r="F25" s="24">
        <v>262.89999999999998</v>
      </c>
      <c r="G25" s="24">
        <v>12.5</v>
      </c>
      <c r="H25" s="23">
        <v>10</v>
      </c>
      <c r="I25" s="24">
        <v>435.6</v>
      </c>
      <c r="J25" s="25">
        <f t="shared" si="0"/>
        <v>721</v>
      </c>
      <c r="K25" s="24">
        <f t="shared" si="2"/>
        <v>49720.2</v>
      </c>
      <c r="L25" s="22">
        <f>L24+I25</f>
        <v>1306.8000000000002</v>
      </c>
      <c r="N25" s="312">
        <v>0</v>
      </c>
      <c r="O25" s="313">
        <v>0</v>
      </c>
      <c r="P25" s="313">
        <v>0</v>
      </c>
      <c r="Q25" s="314">
        <v>0</v>
      </c>
    </row>
    <row r="26" spans="1:17" ht="20.25" customHeight="1" x14ac:dyDescent="0.25">
      <c r="A26" s="1390"/>
      <c r="B26" s="29">
        <v>4</v>
      </c>
      <c r="C26" s="573" t="s">
        <v>9</v>
      </c>
      <c r="D26" s="27" t="str">
        <v>17/04/23</v>
      </c>
      <c r="E26" s="26">
        <f t="shared" si="1"/>
        <v>49720.2</v>
      </c>
      <c r="F26" s="24">
        <v>262.89999999999998</v>
      </c>
      <c r="G26" s="24">
        <v>12.5</v>
      </c>
      <c r="H26" s="23">
        <v>10</v>
      </c>
      <c r="I26" s="24">
        <v>435.6</v>
      </c>
      <c r="J26" s="25">
        <f t="shared" ref="J26:J89" si="3">F26+I26+G26+H26</f>
        <v>721</v>
      </c>
      <c r="K26" s="24">
        <f t="shared" ref="K26:K89" si="4">E26-I26-G26-F26-H26</f>
        <v>48999.199999999997</v>
      </c>
      <c r="L26" s="22">
        <f t="shared" ref="L26:L89" si="5">L25+I26</f>
        <v>1742.4</v>
      </c>
      <c r="N26" s="312">
        <v>0</v>
      </c>
      <c r="O26" s="313">
        <v>0</v>
      </c>
      <c r="P26" s="313">
        <v>0</v>
      </c>
      <c r="Q26" s="314">
        <v>0</v>
      </c>
    </row>
    <row r="27" spans="1:17" ht="20.25" customHeight="1" x14ac:dyDescent="0.25">
      <c r="A27" s="1390"/>
      <c r="B27" s="29">
        <v>5</v>
      </c>
      <c r="C27" s="573" t="s">
        <v>8</v>
      </c>
      <c r="D27" s="27" t="str">
        <v>19/05/23</v>
      </c>
      <c r="E27" s="26">
        <f t="shared" si="1"/>
        <v>48999.199999999997</v>
      </c>
      <c r="F27" s="24">
        <v>262.89999999999998</v>
      </c>
      <c r="G27" s="24">
        <v>12.5</v>
      </c>
      <c r="H27" s="23">
        <v>10</v>
      </c>
      <c r="I27" s="24">
        <v>435.6</v>
      </c>
      <c r="J27" s="25">
        <f t="shared" si="3"/>
        <v>721</v>
      </c>
      <c r="K27" s="24">
        <f t="shared" si="4"/>
        <v>48278.2</v>
      </c>
      <c r="L27" s="22">
        <f t="shared" si="5"/>
        <v>2178</v>
      </c>
      <c r="N27" s="312">
        <v>0</v>
      </c>
      <c r="O27" s="313">
        <v>0</v>
      </c>
      <c r="P27" s="313">
        <v>0</v>
      </c>
      <c r="Q27" s="314">
        <v>0</v>
      </c>
    </row>
    <row r="28" spans="1:17" ht="20.25" customHeight="1" x14ac:dyDescent="0.25">
      <c r="A28" s="1390"/>
      <c r="B28" s="29">
        <v>6</v>
      </c>
      <c r="C28" s="573" t="s">
        <v>7</v>
      </c>
      <c r="D28" s="27" t="str">
        <v>07/07/23</v>
      </c>
      <c r="E28" s="26">
        <f t="shared" si="1"/>
        <v>48278.2</v>
      </c>
      <c r="F28" s="24">
        <v>262.89999999999998</v>
      </c>
      <c r="G28" s="24">
        <v>12.5</v>
      </c>
      <c r="H28" s="23">
        <v>10</v>
      </c>
      <c r="I28" s="24">
        <v>435.6</v>
      </c>
      <c r="J28" s="25">
        <f t="shared" si="3"/>
        <v>721</v>
      </c>
      <c r="K28" s="24">
        <f t="shared" si="4"/>
        <v>47557.2</v>
      </c>
      <c r="L28" s="22">
        <f t="shared" si="5"/>
        <v>2613.6</v>
      </c>
      <c r="N28" s="312">
        <v>0</v>
      </c>
      <c r="O28" s="313">
        <v>0</v>
      </c>
      <c r="P28" s="313">
        <v>0</v>
      </c>
      <c r="Q28" s="314">
        <v>0</v>
      </c>
    </row>
    <row r="29" spans="1:17" ht="20.25" customHeight="1" x14ac:dyDescent="0.25">
      <c r="A29" s="1390"/>
      <c r="B29" s="29">
        <v>7</v>
      </c>
      <c r="C29" s="573" t="s">
        <v>6</v>
      </c>
      <c r="D29" s="27" t="str">
        <v>25/07/23</v>
      </c>
      <c r="E29" s="26">
        <f t="shared" si="1"/>
        <v>47557.2</v>
      </c>
      <c r="F29" s="24">
        <v>262.89999999999998</v>
      </c>
      <c r="G29" s="24">
        <v>12.5</v>
      </c>
      <c r="H29" s="23">
        <v>10</v>
      </c>
      <c r="I29" s="24">
        <v>435.6</v>
      </c>
      <c r="J29" s="25">
        <f t="shared" si="3"/>
        <v>721</v>
      </c>
      <c r="K29" s="24">
        <f t="shared" si="4"/>
        <v>46836.2</v>
      </c>
      <c r="L29" s="22">
        <f t="shared" si="5"/>
        <v>3049.2</v>
      </c>
      <c r="N29" s="312">
        <v>0</v>
      </c>
      <c r="O29" s="313">
        <v>0</v>
      </c>
      <c r="P29" s="313">
        <v>0</v>
      </c>
      <c r="Q29" s="314">
        <v>0</v>
      </c>
    </row>
    <row r="30" spans="1:17" ht="90" x14ac:dyDescent="0.25">
      <c r="A30" s="1390"/>
      <c r="B30" s="29">
        <v>8</v>
      </c>
      <c r="C30" s="573" t="s">
        <v>5</v>
      </c>
      <c r="D30" s="83" t="str">
        <v>25/10/23
-rm295
24/11/23
-rm295
21/12/23
-rm131</v>
      </c>
      <c r="E30" s="26">
        <f t="shared" si="1"/>
        <v>46836.2</v>
      </c>
      <c r="F30" s="24">
        <v>262.89999999999998</v>
      </c>
      <c r="G30" s="24">
        <v>12.5</v>
      </c>
      <c r="H30" s="23">
        <v>10</v>
      </c>
      <c r="I30" s="24">
        <v>435.6</v>
      </c>
      <c r="J30" s="25">
        <f t="shared" si="3"/>
        <v>721</v>
      </c>
      <c r="K30" s="24">
        <f t="shared" si="4"/>
        <v>46115.199999999997</v>
      </c>
      <c r="L30" s="22">
        <f t="shared" si="5"/>
        <v>3484.7999999999997</v>
      </c>
      <c r="N30" s="707" t="s">
        <v>784</v>
      </c>
      <c r="O30" s="708" t="s">
        <v>785</v>
      </c>
      <c r="P30" s="708" t="s">
        <v>786</v>
      </c>
      <c r="Q30" s="709" t="s">
        <v>787</v>
      </c>
    </row>
    <row r="31" spans="1:17" ht="90" x14ac:dyDescent="0.25">
      <c r="A31" s="1390"/>
      <c r="B31" s="29">
        <v>9</v>
      </c>
      <c r="C31" s="573" t="s">
        <v>4</v>
      </c>
      <c r="D31" s="83" t="str">
        <v>21/12/23
-rm164
24/01/24
-rm340
25/02/24
-rm217</v>
      </c>
      <c r="E31" s="26">
        <f t="shared" si="1"/>
        <v>46115.199999999997</v>
      </c>
      <c r="F31" s="24">
        <v>262.89999999999998</v>
      </c>
      <c r="G31" s="24">
        <v>12.5</v>
      </c>
      <c r="H31" s="23">
        <v>10</v>
      </c>
      <c r="I31" s="24">
        <v>435.6</v>
      </c>
      <c r="J31" s="25">
        <f t="shared" si="3"/>
        <v>721</v>
      </c>
      <c r="K31" s="24">
        <f t="shared" si="4"/>
        <v>45394.2</v>
      </c>
      <c r="L31" s="22">
        <f t="shared" si="5"/>
        <v>3920.3999999999996</v>
      </c>
      <c r="N31" s="707" t="s">
        <v>900</v>
      </c>
      <c r="O31" s="708" t="s">
        <v>901</v>
      </c>
      <c r="P31" s="708" t="s">
        <v>902</v>
      </c>
      <c r="Q31" s="709" t="s">
        <v>903</v>
      </c>
    </row>
    <row r="32" spans="1:17" ht="90" x14ac:dyDescent="0.25">
      <c r="A32" s="1390"/>
      <c r="B32" s="29">
        <v>10</v>
      </c>
      <c r="C32" s="573" t="s">
        <v>3</v>
      </c>
      <c r="D32" s="83" t="str">
        <v>25/02/24
-rm78
25/03/24
-rm340
25/04/24
-rm303</v>
      </c>
      <c r="E32" s="26">
        <f t="shared" si="1"/>
        <v>45394.2</v>
      </c>
      <c r="F32" s="24">
        <v>262.89999999999998</v>
      </c>
      <c r="G32" s="24">
        <v>12.5</v>
      </c>
      <c r="H32" s="23">
        <v>10</v>
      </c>
      <c r="I32" s="24">
        <v>435.6</v>
      </c>
      <c r="J32" s="25">
        <f t="shared" si="3"/>
        <v>721</v>
      </c>
      <c r="K32" s="24">
        <f t="shared" si="4"/>
        <v>44673.2</v>
      </c>
      <c r="L32" s="22">
        <f t="shared" si="5"/>
        <v>4356</v>
      </c>
      <c r="N32" s="707" t="s">
        <v>977</v>
      </c>
      <c r="O32" s="708" t="s">
        <v>978</v>
      </c>
      <c r="P32" s="708" t="s">
        <v>979</v>
      </c>
      <c r="Q32" s="709" t="s">
        <v>980</v>
      </c>
    </row>
    <row r="33" spans="1:17" ht="120" x14ac:dyDescent="0.25">
      <c r="A33" s="1390"/>
      <c r="B33" s="29">
        <v>11</v>
      </c>
      <c r="C33" s="573" t="s">
        <v>14</v>
      </c>
      <c r="D33" s="83" t="str">
        <v>25/04/24
-rm37
27/05/24
-rm340
24/07/24
-rm200
07/10/24
-rm144</v>
      </c>
      <c r="E33" s="26">
        <f t="shared" si="1"/>
        <v>44673.2</v>
      </c>
      <c r="F33" s="24">
        <v>262.89999999999998</v>
      </c>
      <c r="G33" s="24">
        <v>12.5</v>
      </c>
      <c r="H33" s="23">
        <v>10</v>
      </c>
      <c r="I33" s="24">
        <v>435.6</v>
      </c>
      <c r="J33" s="25">
        <f t="shared" si="3"/>
        <v>721</v>
      </c>
      <c r="K33" s="24">
        <f t="shared" si="4"/>
        <v>43952.2</v>
      </c>
      <c r="L33" s="22">
        <f t="shared" si="5"/>
        <v>4791.6000000000004</v>
      </c>
      <c r="N33" s="617" t="s">
        <v>1248</v>
      </c>
      <c r="O33" s="618" t="s">
        <v>1249</v>
      </c>
      <c r="P33" s="618" t="s">
        <v>1250</v>
      </c>
      <c r="Q33" s="619" t="s">
        <v>1251</v>
      </c>
    </row>
    <row r="34" spans="1:17" ht="90.75" thickBot="1" x14ac:dyDescent="0.3">
      <c r="A34" s="1391"/>
      <c r="B34" s="21">
        <v>12</v>
      </c>
      <c r="C34" s="574" t="s">
        <v>13</v>
      </c>
      <c r="D34" s="248" t="str">
        <v>07/10/24
-rm196
27/12/24
-rm300
15/04/25
-rm225</v>
      </c>
      <c r="E34" s="18">
        <f t="shared" si="1"/>
        <v>43952.2</v>
      </c>
      <c r="F34" s="16">
        <v>262.89999999999998</v>
      </c>
      <c r="G34" s="16">
        <v>12.5</v>
      </c>
      <c r="H34" s="15">
        <v>10</v>
      </c>
      <c r="I34" s="16">
        <v>435.6</v>
      </c>
      <c r="J34" s="17">
        <f t="shared" si="3"/>
        <v>721</v>
      </c>
      <c r="K34" s="16">
        <f t="shared" si="4"/>
        <v>43231.199999999997</v>
      </c>
      <c r="L34" s="14">
        <f t="shared" si="5"/>
        <v>5227.2000000000007</v>
      </c>
      <c r="N34" s="617" t="s">
        <v>1605</v>
      </c>
      <c r="O34" s="618" t="s">
        <v>1606</v>
      </c>
      <c r="P34" s="618" t="s">
        <v>1607</v>
      </c>
      <c r="Q34" s="619" t="s">
        <v>1608</v>
      </c>
    </row>
    <row r="35" spans="1:17" ht="34.5" customHeight="1" x14ac:dyDescent="0.25">
      <c r="A35" s="1389">
        <v>2024</v>
      </c>
      <c r="B35" s="37">
        <v>13</v>
      </c>
      <c r="C35" s="572" t="s">
        <v>12</v>
      </c>
      <c r="D35" s="258" t="str">
        <v>15/04/25
-rm75</v>
      </c>
      <c r="E35" s="34">
        <f t="shared" si="1"/>
        <v>43231.199999999997</v>
      </c>
      <c r="F35" s="32">
        <v>262.89999999999998</v>
      </c>
      <c r="G35" s="32">
        <v>12.5</v>
      </c>
      <c r="H35" s="31">
        <v>10</v>
      </c>
      <c r="I35" s="32">
        <v>435.6</v>
      </c>
      <c r="J35" s="33">
        <f t="shared" si="3"/>
        <v>721</v>
      </c>
      <c r="K35" s="32">
        <f t="shared" si="4"/>
        <v>42510.2</v>
      </c>
      <c r="L35" s="30">
        <f t="shared" si="5"/>
        <v>5662.8000000000011</v>
      </c>
      <c r="N35" s="617" t="s">
        <v>1609</v>
      </c>
      <c r="O35" s="618" t="s">
        <v>1610</v>
      </c>
      <c r="P35" s="618" t="s">
        <v>1611</v>
      </c>
      <c r="Q35" s="619" t="s">
        <v>1612</v>
      </c>
    </row>
    <row r="36" spans="1:17" ht="20.25" customHeight="1" x14ac:dyDescent="0.25">
      <c r="A36" s="1390"/>
      <c r="B36" s="29">
        <v>14</v>
      </c>
      <c r="C36" s="573" t="s">
        <v>11</v>
      </c>
      <c r="D36" s="27" t="str">
        <v/>
      </c>
      <c r="E36" s="26">
        <f t="shared" si="1"/>
        <v>42510.2</v>
      </c>
      <c r="F36" s="24">
        <v>262.89999999999998</v>
      </c>
      <c r="G36" s="24">
        <v>12.5</v>
      </c>
      <c r="H36" s="23">
        <v>10</v>
      </c>
      <c r="I36" s="24">
        <v>435.6</v>
      </c>
      <c r="J36" s="25">
        <f t="shared" si="3"/>
        <v>721</v>
      </c>
      <c r="K36" s="24">
        <f t="shared" si="4"/>
        <v>41789.199999999997</v>
      </c>
      <c r="L36" s="22">
        <f t="shared" si="5"/>
        <v>6098.4000000000015</v>
      </c>
    </row>
    <row r="37" spans="1:17" ht="20.25" customHeight="1" x14ac:dyDescent="0.25">
      <c r="A37" s="1390"/>
      <c r="B37" s="29">
        <v>15</v>
      </c>
      <c r="C37" s="573" t="s">
        <v>10</v>
      </c>
      <c r="D37" s="27" t="str">
        <v/>
      </c>
      <c r="E37" s="26">
        <f t="shared" si="1"/>
        <v>41789.199999999997</v>
      </c>
      <c r="F37" s="24">
        <v>262.89999999999998</v>
      </c>
      <c r="G37" s="24">
        <v>12.5</v>
      </c>
      <c r="H37" s="23">
        <v>10</v>
      </c>
      <c r="I37" s="24">
        <v>435.6</v>
      </c>
      <c r="J37" s="25">
        <f t="shared" si="3"/>
        <v>721</v>
      </c>
      <c r="K37" s="24">
        <f t="shared" si="4"/>
        <v>41068.199999999997</v>
      </c>
      <c r="L37" s="22">
        <f t="shared" si="5"/>
        <v>6534.0000000000018</v>
      </c>
    </row>
    <row r="38" spans="1:17" ht="20.25" customHeight="1" x14ac:dyDescent="0.25">
      <c r="A38" s="1390"/>
      <c r="B38" s="29">
        <v>16</v>
      </c>
      <c r="C38" s="573" t="s">
        <v>9</v>
      </c>
      <c r="D38" s="27" t="str">
        <v/>
      </c>
      <c r="E38" s="26">
        <f t="shared" si="1"/>
        <v>41068.199999999997</v>
      </c>
      <c r="F38" s="24">
        <v>262.89999999999998</v>
      </c>
      <c r="G38" s="24">
        <v>12.5</v>
      </c>
      <c r="H38" s="23">
        <v>10</v>
      </c>
      <c r="I38" s="24">
        <v>435.6</v>
      </c>
      <c r="J38" s="25">
        <f t="shared" si="3"/>
        <v>721</v>
      </c>
      <c r="K38" s="24">
        <f t="shared" si="4"/>
        <v>40347.199999999997</v>
      </c>
      <c r="L38" s="22">
        <f t="shared" si="5"/>
        <v>6969.6000000000022</v>
      </c>
    </row>
    <row r="39" spans="1:17" ht="20.25" customHeight="1" x14ac:dyDescent="0.25">
      <c r="A39" s="1390"/>
      <c r="B39" s="29">
        <v>17</v>
      </c>
      <c r="C39" s="573" t="s">
        <v>8</v>
      </c>
      <c r="D39" s="27" t="str">
        <v/>
      </c>
      <c r="E39" s="26">
        <f t="shared" si="1"/>
        <v>40347.199999999997</v>
      </c>
      <c r="F39" s="24">
        <v>262.89999999999998</v>
      </c>
      <c r="G39" s="24">
        <v>12.5</v>
      </c>
      <c r="H39" s="23">
        <v>10</v>
      </c>
      <c r="I39" s="24">
        <v>435.6</v>
      </c>
      <c r="J39" s="25">
        <f t="shared" si="3"/>
        <v>721</v>
      </c>
      <c r="K39" s="24">
        <f t="shared" si="4"/>
        <v>39626.199999999997</v>
      </c>
      <c r="L39" s="22">
        <f t="shared" si="5"/>
        <v>7405.2000000000025</v>
      </c>
    </row>
    <row r="40" spans="1:17" ht="20.25" customHeight="1" x14ac:dyDescent="0.25">
      <c r="A40" s="1390"/>
      <c r="B40" s="29">
        <v>18</v>
      </c>
      <c r="C40" s="573" t="s">
        <v>7</v>
      </c>
      <c r="D40" s="27" t="str">
        <v/>
      </c>
      <c r="E40" s="26">
        <f t="shared" si="1"/>
        <v>39626.199999999997</v>
      </c>
      <c r="F40" s="24">
        <v>262.89999999999998</v>
      </c>
      <c r="G40" s="24">
        <v>12.5</v>
      </c>
      <c r="H40" s="23">
        <v>10</v>
      </c>
      <c r="I40" s="24">
        <v>435.6</v>
      </c>
      <c r="J40" s="25">
        <f t="shared" si="3"/>
        <v>721</v>
      </c>
      <c r="K40" s="24">
        <f t="shared" si="4"/>
        <v>38905.199999999997</v>
      </c>
      <c r="L40" s="22">
        <f t="shared" si="5"/>
        <v>7840.8000000000029</v>
      </c>
    </row>
    <row r="41" spans="1:17" ht="20.25" customHeight="1" x14ac:dyDescent="0.25">
      <c r="A41" s="1390"/>
      <c r="B41" s="29">
        <v>19</v>
      </c>
      <c r="C41" s="573" t="s">
        <v>6</v>
      </c>
      <c r="D41" s="27" t="str">
        <v/>
      </c>
      <c r="E41" s="26">
        <f t="shared" si="1"/>
        <v>38905.199999999997</v>
      </c>
      <c r="F41" s="24">
        <v>262.89999999999998</v>
      </c>
      <c r="G41" s="24">
        <v>12.5</v>
      </c>
      <c r="H41" s="23">
        <v>10</v>
      </c>
      <c r="I41" s="24">
        <v>435.6</v>
      </c>
      <c r="J41" s="25">
        <f t="shared" si="3"/>
        <v>721</v>
      </c>
      <c r="K41" s="24">
        <f t="shared" si="4"/>
        <v>38184.199999999997</v>
      </c>
      <c r="L41" s="22">
        <f t="shared" si="5"/>
        <v>8276.4000000000033</v>
      </c>
    </row>
    <row r="42" spans="1:17" ht="20.25" customHeight="1" x14ac:dyDescent="0.25">
      <c r="A42" s="1390"/>
      <c r="B42" s="29">
        <v>20</v>
      </c>
      <c r="C42" s="573" t="s">
        <v>5</v>
      </c>
      <c r="D42" s="27" t="str">
        <v/>
      </c>
      <c r="E42" s="26">
        <f t="shared" si="1"/>
        <v>38184.199999999997</v>
      </c>
      <c r="F42" s="24">
        <v>262.89999999999998</v>
      </c>
      <c r="G42" s="24">
        <v>12.5</v>
      </c>
      <c r="H42" s="23">
        <v>10</v>
      </c>
      <c r="I42" s="24">
        <v>435.6</v>
      </c>
      <c r="J42" s="25">
        <f t="shared" si="3"/>
        <v>721</v>
      </c>
      <c r="K42" s="24">
        <f t="shared" si="4"/>
        <v>37463.199999999997</v>
      </c>
      <c r="L42" s="22">
        <f t="shared" si="5"/>
        <v>8712.0000000000036</v>
      </c>
    </row>
    <row r="43" spans="1:17" ht="20.25" customHeight="1" x14ac:dyDescent="0.25">
      <c r="A43" s="1390"/>
      <c r="B43" s="29">
        <v>21</v>
      </c>
      <c r="C43" s="573" t="s">
        <v>4</v>
      </c>
      <c r="D43" s="27" t="str">
        <v/>
      </c>
      <c r="E43" s="26">
        <f t="shared" si="1"/>
        <v>37463.199999999997</v>
      </c>
      <c r="F43" s="24">
        <v>262.89999999999998</v>
      </c>
      <c r="G43" s="24">
        <v>12.5</v>
      </c>
      <c r="H43" s="23">
        <v>10</v>
      </c>
      <c r="I43" s="24">
        <v>435.6</v>
      </c>
      <c r="J43" s="25">
        <f t="shared" si="3"/>
        <v>721</v>
      </c>
      <c r="K43" s="24">
        <f t="shared" si="4"/>
        <v>36742.199999999997</v>
      </c>
      <c r="L43" s="22">
        <f t="shared" si="5"/>
        <v>9147.600000000004</v>
      </c>
    </row>
    <row r="44" spans="1:17" ht="20.25" customHeight="1" x14ac:dyDescent="0.25">
      <c r="A44" s="1390"/>
      <c r="B44" s="29">
        <v>22</v>
      </c>
      <c r="C44" s="573" t="s">
        <v>3</v>
      </c>
      <c r="D44" s="27" t="str">
        <v/>
      </c>
      <c r="E44" s="26">
        <f t="shared" si="1"/>
        <v>36742.199999999997</v>
      </c>
      <c r="F44" s="24">
        <v>262.89999999999998</v>
      </c>
      <c r="G44" s="24">
        <v>12.5</v>
      </c>
      <c r="H44" s="23">
        <v>10</v>
      </c>
      <c r="I44" s="24">
        <v>435.6</v>
      </c>
      <c r="J44" s="25">
        <f t="shared" si="3"/>
        <v>721</v>
      </c>
      <c r="K44" s="24">
        <f t="shared" si="4"/>
        <v>36021.199999999997</v>
      </c>
      <c r="L44" s="22">
        <f t="shared" si="5"/>
        <v>9583.2000000000044</v>
      </c>
    </row>
    <row r="45" spans="1:17" ht="20.25" customHeight="1" x14ac:dyDescent="0.25">
      <c r="A45" s="1390"/>
      <c r="B45" s="29">
        <v>23</v>
      </c>
      <c r="C45" s="573" t="s">
        <v>14</v>
      </c>
      <c r="D45" s="27" t="str">
        <v/>
      </c>
      <c r="E45" s="26">
        <f t="shared" si="1"/>
        <v>36021.199999999997</v>
      </c>
      <c r="F45" s="24">
        <v>262.89999999999998</v>
      </c>
      <c r="G45" s="24">
        <v>12.5</v>
      </c>
      <c r="H45" s="23">
        <v>10</v>
      </c>
      <c r="I45" s="24">
        <v>435.6</v>
      </c>
      <c r="J45" s="25">
        <f t="shared" si="3"/>
        <v>721</v>
      </c>
      <c r="K45" s="24">
        <f t="shared" si="4"/>
        <v>35300.199999999997</v>
      </c>
      <c r="L45" s="22">
        <f t="shared" si="5"/>
        <v>10018.800000000005</v>
      </c>
    </row>
    <row r="46" spans="1:17" ht="20.25" customHeight="1" thickBot="1" x14ac:dyDescent="0.3">
      <c r="A46" s="1391"/>
      <c r="B46" s="21">
        <v>24</v>
      </c>
      <c r="C46" s="574" t="s">
        <v>13</v>
      </c>
      <c r="D46" s="19" t="str">
        <v/>
      </c>
      <c r="E46" s="18">
        <f t="shared" si="1"/>
        <v>35300.199999999997</v>
      </c>
      <c r="F46" s="16">
        <v>262.89999999999998</v>
      </c>
      <c r="G46" s="16">
        <v>12.5</v>
      </c>
      <c r="H46" s="15">
        <v>10</v>
      </c>
      <c r="I46" s="16">
        <v>435.6</v>
      </c>
      <c r="J46" s="17">
        <f t="shared" si="3"/>
        <v>721</v>
      </c>
      <c r="K46" s="16">
        <f t="shared" si="4"/>
        <v>34579.199999999997</v>
      </c>
      <c r="L46" s="14">
        <f t="shared" si="5"/>
        <v>10454.400000000005</v>
      </c>
    </row>
    <row r="47" spans="1:17" ht="20.25" customHeight="1" x14ac:dyDescent="0.25">
      <c r="A47" s="1389">
        <v>2025</v>
      </c>
      <c r="B47" s="37">
        <v>25</v>
      </c>
      <c r="C47" s="572" t="s">
        <v>12</v>
      </c>
      <c r="D47" s="35" t="str">
        <v/>
      </c>
      <c r="E47" s="34">
        <f t="shared" si="1"/>
        <v>34579.199999999997</v>
      </c>
      <c r="F47" s="32">
        <v>262.89999999999998</v>
      </c>
      <c r="G47" s="32">
        <v>12.5</v>
      </c>
      <c r="H47" s="31">
        <v>10</v>
      </c>
      <c r="I47" s="32">
        <v>435.6</v>
      </c>
      <c r="J47" s="33">
        <f t="shared" si="3"/>
        <v>721</v>
      </c>
      <c r="K47" s="32">
        <f t="shared" si="4"/>
        <v>33858.199999999997</v>
      </c>
      <c r="L47" s="30">
        <f t="shared" si="5"/>
        <v>10890.000000000005</v>
      </c>
    </row>
    <row r="48" spans="1:17" ht="20.25" customHeight="1" x14ac:dyDescent="0.25">
      <c r="A48" s="1390"/>
      <c r="B48" s="29">
        <v>26</v>
      </c>
      <c r="C48" s="573" t="s">
        <v>11</v>
      </c>
      <c r="D48" s="27" t="str">
        <v/>
      </c>
      <c r="E48" s="26">
        <f t="shared" si="1"/>
        <v>33858.199999999997</v>
      </c>
      <c r="F48" s="24">
        <v>262.89999999999998</v>
      </c>
      <c r="G48" s="24">
        <v>12.5</v>
      </c>
      <c r="H48" s="23">
        <v>10</v>
      </c>
      <c r="I48" s="24">
        <v>435.6</v>
      </c>
      <c r="J48" s="25">
        <f t="shared" si="3"/>
        <v>721</v>
      </c>
      <c r="K48" s="24">
        <f t="shared" si="4"/>
        <v>33137.199999999997</v>
      </c>
      <c r="L48" s="22">
        <f t="shared" si="5"/>
        <v>11325.600000000006</v>
      </c>
    </row>
    <row r="49" spans="1:12" ht="20.25" customHeight="1" x14ac:dyDescent="0.25">
      <c r="A49" s="1390"/>
      <c r="B49" s="29">
        <v>27</v>
      </c>
      <c r="C49" s="573" t="s">
        <v>10</v>
      </c>
      <c r="D49" s="27" t="str">
        <v/>
      </c>
      <c r="E49" s="26">
        <f t="shared" si="1"/>
        <v>33137.199999999997</v>
      </c>
      <c r="F49" s="24">
        <v>262.89999999999998</v>
      </c>
      <c r="G49" s="24">
        <v>12.5</v>
      </c>
      <c r="H49" s="23">
        <v>10</v>
      </c>
      <c r="I49" s="24">
        <v>435.6</v>
      </c>
      <c r="J49" s="25">
        <f t="shared" si="3"/>
        <v>721</v>
      </c>
      <c r="K49" s="24">
        <f t="shared" si="4"/>
        <v>32416.199999999997</v>
      </c>
      <c r="L49" s="22">
        <f t="shared" si="5"/>
        <v>11761.200000000006</v>
      </c>
    </row>
    <row r="50" spans="1:12" ht="20.25" customHeight="1" x14ac:dyDescent="0.25">
      <c r="A50" s="1390"/>
      <c r="B50" s="29">
        <v>28</v>
      </c>
      <c r="C50" s="573" t="s">
        <v>9</v>
      </c>
      <c r="D50" s="27" t="str">
        <v/>
      </c>
      <c r="E50" s="26">
        <f t="shared" si="1"/>
        <v>32416.199999999997</v>
      </c>
      <c r="F50" s="24">
        <v>262.89999999999998</v>
      </c>
      <c r="G50" s="24">
        <v>12.5</v>
      </c>
      <c r="H50" s="23">
        <v>10</v>
      </c>
      <c r="I50" s="24">
        <v>435.6</v>
      </c>
      <c r="J50" s="25">
        <f t="shared" si="3"/>
        <v>721</v>
      </c>
      <c r="K50" s="24">
        <f t="shared" si="4"/>
        <v>31695.199999999997</v>
      </c>
      <c r="L50" s="22">
        <f t="shared" si="5"/>
        <v>12196.800000000007</v>
      </c>
    </row>
    <row r="51" spans="1:12" ht="20.25" customHeight="1" x14ac:dyDescent="0.25">
      <c r="A51" s="1390"/>
      <c r="B51" s="29">
        <v>29</v>
      </c>
      <c r="C51" s="573" t="s">
        <v>8</v>
      </c>
      <c r="D51" s="27" t="str">
        <v/>
      </c>
      <c r="E51" s="26">
        <f t="shared" si="1"/>
        <v>31695.199999999997</v>
      </c>
      <c r="F51" s="24">
        <v>262.89999999999998</v>
      </c>
      <c r="G51" s="24">
        <v>12.5</v>
      </c>
      <c r="H51" s="23">
        <v>10</v>
      </c>
      <c r="I51" s="24">
        <v>435.6</v>
      </c>
      <c r="J51" s="25">
        <f t="shared" si="3"/>
        <v>721</v>
      </c>
      <c r="K51" s="24">
        <f t="shared" si="4"/>
        <v>30974.199999999997</v>
      </c>
      <c r="L51" s="22">
        <f t="shared" si="5"/>
        <v>12632.400000000007</v>
      </c>
    </row>
    <row r="52" spans="1:12" ht="20.25" customHeight="1" x14ac:dyDescent="0.25">
      <c r="A52" s="1390"/>
      <c r="B52" s="29">
        <v>30</v>
      </c>
      <c r="C52" s="573" t="s">
        <v>7</v>
      </c>
      <c r="D52" s="27" t="str">
        <v/>
      </c>
      <c r="E52" s="26">
        <f t="shared" si="1"/>
        <v>30974.199999999997</v>
      </c>
      <c r="F52" s="24">
        <v>262.89999999999998</v>
      </c>
      <c r="G52" s="24">
        <v>12.5</v>
      </c>
      <c r="H52" s="23">
        <v>10</v>
      </c>
      <c r="I52" s="24">
        <v>435.6</v>
      </c>
      <c r="J52" s="25">
        <f t="shared" si="3"/>
        <v>721</v>
      </c>
      <c r="K52" s="24">
        <f t="shared" si="4"/>
        <v>30253.199999999997</v>
      </c>
      <c r="L52" s="22">
        <f t="shared" si="5"/>
        <v>13068.000000000007</v>
      </c>
    </row>
    <row r="53" spans="1:12" ht="20.25" customHeight="1" x14ac:dyDescent="0.25">
      <c r="A53" s="1390"/>
      <c r="B53" s="29">
        <v>31</v>
      </c>
      <c r="C53" s="573" t="s">
        <v>6</v>
      </c>
      <c r="D53" s="27" t="str">
        <v/>
      </c>
      <c r="E53" s="26">
        <f t="shared" si="1"/>
        <v>30253.199999999997</v>
      </c>
      <c r="F53" s="24">
        <v>262.89999999999998</v>
      </c>
      <c r="G53" s="24">
        <v>12.5</v>
      </c>
      <c r="H53" s="23">
        <v>10</v>
      </c>
      <c r="I53" s="24">
        <v>435.6</v>
      </c>
      <c r="J53" s="25">
        <f t="shared" si="3"/>
        <v>721</v>
      </c>
      <c r="K53" s="24">
        <f t="shared" si="4"/>
        <v>29532.199999999997</v>
      </c>
      <c r="L53" s="22">
        <f t="shared" si="5"/>
        <v>13503.600000000008</v>
      </c>
    </row>
    <row r="54" spans="1:12" ht="20.25" customHeight="1" x14ac:dyDescent="0.25">
      <c r="A54" s="1390"/>
      <c r="B54" s="29">
        <v>32</v>
      </c>
      <c r="C54" s="573" t="s">
        <v>5</v>
      </c>
      <c r="D54" s="27" t="str">
        <v/>
      </c>
      <c r="E54" s="26">
        <f t="shared" si="1"/>
        <v>29532.199999999997</v>
      </c>
      <c r="F54" s="24">
        <v>262.89999999999998</v>
      </c>
      <c r="G54" s="24">
        <v>12.5</v>
      </c>
      <c r="H54" s="23">
        <v>10</v>
      </c>
      <c r="I54" s="24">
        <v>435.6</v>
      </c>
      <c r="J54" s="25">
        <f t="shared" si="3"/>
        <v>721</v>
      </c>
      <c r="K54" s="24">
        <f t="shared" si="4"/>
        <v>28811.199999999997</v>
      </c>
      <c r="L54" s="22">
        <f t="shared" si="5"/>
        <v>13939.200000000008</v>
      </c>
    </row>
    <row r="55" spans="1:12" ht="20.25" customHeight="1" x14ac:dyDescent="0.25">
      <c r="A55" s="1390"/>
      <c r="B55" s="29">
        <v>33</v>
      </c>
      <c r="C55" s="573" t="s">
        <v>4</v>
      </c>
      <c r="D55" s="27" t="str">
        <v/>
      </c>
      <c r="E55" s="26">
        <f t="shared" si="1"/>
        <v>28811.199999999997</v>
      </c>
      <c r="F55" s="24">
        <v>262.89999999999998</v>
      </c>
      <c r="G55" s="24">
        <v>12.5</v>
      </c>
      <c r="H55" s="23">
        <v>10</v>
      </c>
      <c r="I55" s="24">
        <v>435.6</v>
      </c>
      <c r="J55" s="25">
        <f t="shared" si="3"/>
        <v>721</v>
      </c>
      <c r="K55" s="24">
        <f t="shared" si="4"/>
        <v>28090.199999999997</v>
      </c>
      <c r="L55" s="22">
        <f t="shared" si="5"/>
        <v>14374.800000000008</v>
      </c>
    </row>
    <row r="56" spans="1:12" ht="20.25" customHeight="1" x14ac:dyDescent="0.25">
      <c r="A56" s="1390"/>
      <c r="B56" s="29">
        <v>34</v>
      </c>
      <c r="C56" s="573" t="s">
        <v>3</v>
      </c>
      <c r="D56" s="27" t="str">
        <v/>
      </c>
      <c r="E56" s="26">
        <f t="shared" si="1"/>
        <v>28090.199999999997</v>
      </c>
      <c r="F56" s="24">
        <v>262.89999999999998</v>
      </c>
      <c r="G56" s="24">
        <v>12.5</v>
      </c>
      <c r="H56" s="23">
        <v>10</v>
      </c>
      <c r="I56" s="24">
        <v>435.6</v>
      </c>
      <c r="J56" s="25">
        <f t="shared" si="3"/>
        <v>721</v>
      </c>
      <c r="K56" s="24">
        <f t="shared" si="4"/>
        <v>27369.199999999997</v>
      </c>
      <c r="L56" s="22">
        <f t="shared" si="5"/>
        <v>14810.400000000009</v>
      </c>
    </row>
    <row r="57" spans="1:12" ht="20.25" customHeight="1" x14ac:dyDescent="0.25">
      <c r="A57" s="1390"/>
      <c r="B57" s="29">
        <v>35</v>
      </c>
      <c r="C57" s="573" t="s">
        <v>14</v>
      </c>
      <c r="D57" s="27" t="str">
        <v/>
      </c>
      <c r="E57" s="26">
        <f t="shared" si="1"/>
        <v>27369.199999999997</v>
      </c>
      <c r="F57" s="24">
        <v>262.89999999999998</v>
      </c>
      <c r="G57" s="24">
        <v>12.5</v>
      </c>
      <c r="H57" s="23">
        <v>10</v>
      </c>
      <c r="I57" s="24">
        <v>435.6</v>
      </c>
      <c r="J57" s="25">
        <f t="shared" si="3"/>
        <v>721</v>
      </c>
      <c r="K57" s="24">
        <f t="shared" si="4"/>
        <v>26648.199999999997</v>
      </c>
      <c r="L57" s="22">
        <f t="shared" si="5"/>
        <v>15246.000000000009</v>
      </c>
    </row>
    <row r="58" spans="1:12" ht="20.25" customHeight="1" thickBot="1" x14ac:dyDescent="0.3">
      <c r="A58" s="1391"/>
      <c r="B58" s="21">
        <v>36</v>
      </c>
      <c r="C58" s="574" t="s">
        <v>13</v>
      </c>
      <c r="D58" s="19" t="str">
        <v/>
      </c>
      <c r="E58" s="18">
        <f t="shared" si="1"/>
        <v>26648.199999999997</v>
      </c>
      <c r="F58" s="16">
        <v>262.89999999999998</v>
      </c>
      <c r="G58" s="16">
        <v>12.5</v>
      </c>
      <c r="H58" s="15">
        <v>10</v>
      </c>
      <c r="I58" s="16">
        <v>435.6</v>
      </c>
      <c r="J58" s="17">
        <f t="shared" si="3"/>
        <v>721</v>
      </c>
      <c r="K58" s="16">
        <f t="shared" si="4"/>
        <v>25927.199999999997</v>
      </c>
      <c r="L58" s="14">
        <f t="shared" si="5"/>
        <v>15681.600000000009</v>
      </c>
    </row>
    <row r="59" spans="1:12" ht="20.25" customHeight="1" x14ac:dyDescent="0.25">
      <c r="A59" s="1389">
        <v>2026</v>
      </c>
      <c r="B59" s="37">
        <v>37</v>
      </c>
      <c r="C59" s="572" t="s">
        <v>12</v>
      </c>
      <c r="D59" s="35" t="str">
        <v/>
      </c>
      <c r="E59" s="34">
        <f t="shared" si="1"/>
        <v>25927.199999999997</v>
      </c>
      <c r="F59" s="32">
        <v>262.89999999999998</v>
      </c>
      <c r="G59" s="32">
        <v>12.5</v>
      </c>
      <c r="H59" s="31">
        <v>10</v>
      </c>
      <c r="I59" s="32">
        <v>435.6</v>
      </c>
      <c r="J59" s="33">
        <f t="shared" si="3"/>
        <v>721</v>
      </c>
      <c r="K59" s="32">
        <f t="shared" si="4"/>
        <v>25206.199999999997</v>
      </c>
      <c r="L59" s="30">
        <f t="shared" si="5"/>
        <v>16117.20000000001</v>
      </c>
    </row>
    <row r="60" spans="1:12" ht="20.25" customHeight="1" x14ac:dyDescent="0.25">
      <c r="A60" s="1390"/>
      <c r="B60" s="29">
        <v>38</v>
      </c>
      <c r="C60" s="573" t="s">
        <v>11</v>
      </c>
      <c r="D60" s="27" t="str">
        <v/>
      </c>
      <c r="E60" s="26">
        <f t="shared" si="1"/>
        <v>25206.199999999997</v>
      </c>
      <c r="F60" s="24">
        <v>262.89999999999998</v>
      </c>
      <c r="G60" s="24">
        <v>12.5</v>
      </c>
      <c r="H60" s="23">
        <v>10</v>
      </c>
      <c r="I60" s="24">
        <v>435.6</v>
      </c>
      <c r="J60" s="25">
        <f t="shared" si="3"/>
        <v>721</v>
      </c>
      <c r="K60" s="24">
        <f t="shared" si="4"/>
        <v>24485.199999999997</v>
      </c>
      <c r="L60" s="22">
        <f t="shared" si="5"/>
        <v>16552.80000000001</v>
      </c>
    </row>
    <row r="61" spans="1:12" ht="20.25" customHeight="1" x14ac:dyDescent="0.25">
      <c r="A61" s="1390"/>
      <c r="B61" s="29">
        <v>39</v>
      </c>
      <c r="C61" s="573" t="s">
        <v>10</v>
      </c>
      <c r="D61" s="27" t="str">
        <v/>
      </c>
      <c r="E61" s="26">
        <f t="shared" si="1"/>
        <v>24485.199999999997</v>
      </c>
      <c r="F61" s="24">
        <v>262.89999999999998</v>
      </c>
      <c r="G61" s="24">
        <v>12.5</v>
      </c>
      <c r="H61" s="23">
        <v>10</v>
      </c>
      <c r="I61" s="24">
        <v>435.6</v>
      </c>
      <c r="J61" s="25">
        <f t="shared" si="3"/>
        <v>721</v>
      </c>
      <c r="K61" s="24">
        <f t="shared" si="4"/>
        <v>23764.199999999997</v>
      </c>
      <c r="L61" s="22">
        <f t="shared" si="5"/>
        <v>16988.400000000009</v>
      </c>
    </row>
    <row r="62" spans="1:12" ht="20.25" customHeight="1" x14ac:dyDescent="0.25">
      <c r="A62" s="1390"/>
      <c r="B62" s="29">
        <v>40</v>
      </c>
      <c r="C62" s="573" t="s">
        <v>9</v>
      </c>
      <c r="D62" s="27" t="str">
        <v/>
      </c>
      <c r="E62" s="26">
        <f t="shared" si="1"/>
        <v>23764.199999999997</v>
      </c>
      <c r="F62" s="24">
        <v>262.89999999999998</v>
      </c>
      <c r="G62" s="24">
        <v>12.5</v>
      </c>
      <c r="H62" s="23">
        <v>10</v>
      </c>
      <c r="I62" s="24">
        <v>435.6</v>
      </c>
      <c r="J62" s="25">
        <f t="shared" si="3"/>
        <v>721</v>
      </c>
      <c r="K62" s="24">
        <f t="shared" si="4"/>
        <v>23043.199999999997</v>
      </c>
      <c r="L62" s="22">
        <f t="shared" si="5"/>
        <v>17424.000000000007</v>
      </c>
    </row>
    <row r="63" spans="1:12" ht="20.25" customHeight="1" x14ac:dyDescent="0.25">
      <c r="A63" s="1390"/>
      <c r="B63" s="29">
        <v>41</v>
      </c>
      <c r="C63" s="573" t="s">
        <v>8</v>
      </c>
      <c r="D63" s="27" t="str">
        <v/>
      </c>
      <c r="E63" s="26">
        <f t="shared" si="1"/>
        <v>23043.199999999997</v>
      </c>
      <c r="F63" s="24">
        <v>262.89999999999998</v>
      </c>
      <c r="G63" s="24">
        <v>12.5</v>
      </c>
      <c r="H63" s="23">
        <v>10</v>
      </c>
      <c r="I63" s="24">
        <v>435.6</v>
      </c>
      <c r="J63" s="25">
        <f t="shared" si="3"/>
        <v>721</v>
      </c>
      <c r="K63" s="24">
        <f t="shared" si="4"/>
        <v>22322.199999999997</v>
      </c>
      <c r="L63" s="22">
        <f t="shared" si="5"/>
        <v>17859.600000000006</v>
      </c>
    </row>
    <row r="64" spans="1:12" ht="20.25" customHeight="1" x14ac:dyDescent="0.25">
      <c r="A64" s="1390"/>
      <c r="B64" s="29">
        <v>42</v>
      </c>
      <c r="C64" s="573" t="s">
        <v>7</v>
      </c>
      <c r="D64" s="27" t="str">
        <v/>
      </c>
      <c r="E64" s="26">
        <f t="shared" si="1"/>
        <v>22322.199999999997</v>
      </c>
      <c r="F64" s="24">
        <v>262.89999999999998</v>
      </c>
      <c r="G64" s="24">
        <v>12.5</v>
      </c>
      <c r="H64" s="23">
        <v>10</v>
      </c>
      <c r="I64" s="24">
        <v>435.6</v>
      </c>
      <c r="J64" s="25">
        <f t="shared" si="3"/>
        <v>721</v>
      </c>
      <c r="K64" s="24">
        <f t="shared" si="4"/>
        <v>21601.199999999997</v>
      </c>
      <c r="L64" s="22">
        <f t="shared" si="5"/>
        <v>18295.200000000004</v>
      </c>
    </row>
    <row r="65" spans="1:12" ht="20.25" customHeight="1" x14ac:dyDescent="0.25">
      <c r="A65" s="1390"/>
      <c r="B65" s="29">
        <v>43</v>
      </c>
      <c r="C65" s="573" t="s">
        <v>6</v>
      </c>
      <c r="D65" s="27" t="str">
        <v/>
      </c>
      <c r="E65" s="26">
        <f t="shared" si="1"/>
        <v>21601.199999999997</v>
      </c>
      <c r="F65" s="24">
        <v>262.89999999999998</v>
      </c>
      <c r="G65" s="24">
        <v>12.5</v>
      </c>
      <c r="H65" s="23">
        <v>10</v>
      </c>
      <c r="I65" s="24">
        <v>435.6</v>
      </c>
      <c r="J65" s="25">
        <f t="shared" si="3"/>
        <v>721</v>
      </c>
      <c r="K65" s="24">
        <f t="shared" si="4"/>
        <v>20880.199999999997</v>
      </c>
      <c r="L65" s="22">
        <f t="shared" si="5"/>
        <v>18730.800000000003</v>
      </c>
    </row>
    <row r="66" spans="1:12" ht="20.25" customHeight="1" x14ac:dyDescent="0.25">
      <c r="A66" s="1390"/>
      <c r="B66" s="29">
        <v>44</v>
      </c>
      <c r="C66" s="573" t="s">
        <v>5</v>
      </c>
      <c r="D66" s="27" t="str">
        <v/>
      </c>
      <c r="E66" s="26">
        <f t="shared" si="1"/>
        <v>20880.199999999997</v>
      </c>
      <c r="F66" s="24">
        <v>262.89999999999998</v>
      </c>
      <c r="G66" s="24">
        <v>12.5</v>
      </c>
      <c r="H66" s="23">
        <v>10</v>
      </c>
      <c r="I66" s="24">
        <v>435.6</v>
      </c>
      <c r="J66" s="25">
        <f t="shared" si="3"/>
        <v>721</v>
      </c>
      <c r="K66" s="24">
        <f t="shared" si="4"/>
        <v>20159.199999999997</v>
      </c>
      <c r="L66" s="22">
        <f t="shared" si="5"/>
        <v>19166.400000000001</v>
      </c>
    </row>
    <row r="67" spans="1:12" ht="20.25" customHeight="1" x14ac:dyDescent="0.25">
      <c r="A67" s="1390"/>
      <c r="B67" s="29">
        <v>45</v>
      </c>
      <c r="C67" s="573" t="s">
        <v>4</v>
      </c>
      <c r="D67" s="27" t="str">
        <v/>
      </c>
      <c r="E67" s="26">
        <f t="shared" si="1"/>
        <v>20159.199999999997</v>
      </c>
      <c r="F67" s="24">
        <v>262.89999999999998</v>
      </c>
      <c r="G67" s="24">
        <v>12.5</v>
      </c>
      <c r="H67" s="23">
        <v>10</v>
      </c>
      <c r="I67" s="24">
        <v>435.6</v>
      </c>
      <c r="J67" s="25">
        <f t="shared" si="3"/>
        <v>721</v>
      </c>
      <c r="K67" s="24">
        <f t="shared" si="4"/>
        <v>19438.199999999997</v>
      </c>
      <c r="L67" s="22">
        <f t="shared" si="5"/>
        <v>19602</v>
      </c>
    </row>
    <row r="68" spans="1:12" ht="20.25" customHeight="1" x14ac:dyDescent="0.25">
      <c r="A68" s="1390"/>
      <c r="B68" s="29">
        <v>46</v>
      </c>
      <c r="C68" s="573" t="s">
        <v>3</v>
      </c>
      <c r="D68" s="27" t="str">
        <v/>
      </c>
      <c r="E68" s="26">
        <f t="shared" si="1"/>
        <v>19438.199999999997</v>
      </c>
      <c r="F68" s="24">
        <v>262.89999999999998</v>
      </c>
      <c r="G68" s="24">
        <v>12.5</v>
      </c>
      <c r="H68" s="23">
        <v>10</v>
      </c>
      <c r="I68" s="24">
        <v>435.6</v>
      </c>
      <c r="J68" s="25">
        <f t="shared" si="3"/>
        <v>721</v>
      </c>
      <c r="K68" s="24">
        <f t="shared" si="4"/>
        <v>18717.199999999997</v>
      </c>
      <c r="L68" s="22">
        <f t="shared" si="5"/>
        <v>20037.599999999999</v>
      </c>
    </row>
    <row r="69" spans="1:12" ht="20.25" customHeight="1" x14ac:dyDescent="0.25">
      <c r="A69" s="1390"/>
      <c r="B69" s="29">
        <v>47</v>
      </c>
      <c r="C69" s="573" t="s">
        <v>14</v>
      </c>
      <c r="D69" s="27" t="str">
        <v/>
      </c>
      <c r="E69" s="26">
        <f t="shared" si="1"/>
        <v>18717.199999999997</v>
      </c>
      <c r="F69" s="24">
        <v>262.89999999999998</v>
      </c>
      <c r="G69" s="24">
        <v>12.5</v>
      </c>
      <c r="H69" s="23">
        <v>10</v>
      </c>
      <c r="I69" s="24">
        <v>435.6</v>
      </c>
      <c r="J69" s="25">
        <f t="shared" si="3"/>
        <v>721</v>
      </c>
      <c r="K69" s="24">
        <f t="shared" si="4"/>
        <v>17996.199999999997</v>
      </c>
      <c r="L69" s="22">
        <f t="shared" si="5"/>
        <v>20473.199999999997</v>
      </c>
    </row>
    <row r="70" spans="1:12" ht="20.25" customHeight="1" thickBot="1" x14ac:dyDescent="0.3">
      <c r="A70" s="1391"/>
      <c r="B70" s="21">
        <v>48</v>
      </c>
      <c r="C70" s="574" t="s">
        <v>13</v>
      </c>
      <c r="D70" s="19" t="str">
        <v/>
      </c>
      <c r="E70" s="18">
        <f t="shared" si="1"/>
        <v>17996.199999999997</v>
      </c>
      <c r="F70" s="16">
        <v>262.89999999999998</v>
      </c>
      <c r="G70" s="16">
        <v>12.5</v>
      </c>
      <c r="H70" s="15">
        <v>10</v>
      </c>
      <c r="I70" s="16">
        <v>435.6</v>
      </c>
      <c r="J70" s="17">
        <f t="shared" si="3"/>
        <v>721</v>
      </c>
      <c r="K70" s="16">
        <f t="shared" si="4"/>
        <v>17275.199999999997</v>
      </c>
      <c r="L70" s="14">
        <f t="shared" si="5"/>
        <v>20908.799999999996</v>
      </c>
    </row>
    <row r="71" spans="1:12" ht="20.25" customHeight="1" x14ac:dyDescent="0.25">
      <c r="A71" s="1389">
        <v>2027</v>
      </c>
      <c r="B71" s="37">
        <v>49</v>
      </c>
      <c r="C71" s="572" t="s">
        <v>12</v>
      </c>
      <c r="D71" s="35" t="str">
        <v/>
      </c>
      <c r="E71" s="34">
        <f t="shared" si="1"/>
        <v>17275.199999999997</v>
      </c>
      <c r="F71" s="32">
        <v>262.89999999999998</v>
      </c>
      <c r="G71" s="32">
        <v>12.5</v>
      </c>
      <c r="H71" s="31">
        <v>10</v>
      </c>
      <c r="I71" s="32">
        <v>435.6</v>
      </c>
      <c r="J71" s="33">
        <f t="shared" si="3"/>
        <v>721</v>
      </c>
      <c r="K71" s="32">
        <f t="shared" si="4"/>
        <v>16554.199999999997</v>
      </c>
      <c r="L71" s="30">
        <f t="shared" si="5"/>
        <v>21344.399999999994</v>
      </c>
    </row>
    <row r="72" spans="1:12" ht="20.25" customHeight="1" x14ac:dyDescent="0.25">
      <c r="A72" s="1390"/>
      <c r="B72" s="29">
        <v>50</v>
      </c>
      <c r="C72" s="573" t="s">
        <v>11</v>
      </c>
      <c r="D72" s="27" t="str">
        <v/>
      </c>
      <c r="E72" s="26">
        <f t="shared" si="1"/>
        <v>16554.199999999997</v>
      </c>
      <c r="F72" s="24">
        <v>262.89999999999998</v>
      </c>
      <c r="G72" s="24">
        <v>12.5</v>
      </c>
      <c r="H72" s="23">
        <v>10</v>
      </c>
      <c r="I72" s="24">
        <v>435.6</v>
      </c>
      <c r="J72" s="25">
        <f t="shared" si="3"/>
        <v>721</v>
      </c>
      <c r="K72" s="24">
        <f t="shared" si="4"/>
        <v>15833.199999999997</v>
      </c>
      <c r="L72" s="22">
        <f t="shared" si="5"/>
        <v>21779.999999999993</v>
      </c>
    </row>
    <row r="73" spans="1:12" ht="20.25" customHeight="1" x14ac:dyDescent="0.25">
      <c r="A73" s="1390"/>
      <c r="B73" s="29">
        <v>51</v>
      </c>
      <c r="C73" s="573" t="s">
        <v>10</v>
      </c>
      <c r="D73" s="27" t="str">
        <v/>
      </c>
      <c r="E73" s="26">
        <f t="shared" si="1"/>
        <v>15833.199999999997</v>
      </c>
      <c r="F73" s="24">
        <v>262.89999999999998</v>
      </c>
      <c r="G73" s="24">
        <v>12.5</v>
      </c>
      <c r="H73" s="23">
        <v>10</v>
      </c>
      <c r="I73" s="24">
        <v>435.6</v>
      </c>
      <c r="J73" s="25">
        <f t="shared" si="3"/>
        <v>721</v>
      </c>
      <c r="K73" s="24">
        <f t="shared" si="4"/>
        <v>15112.199999999997</v>
      </c>
      <c r="L73" s="22">
        <f t="shared" si="5"/>
        <v>22215.599999999991</v>
      </c>
    </row>
    <row r="74" spans="1:12" ht="20.25" customHeight="1" x14ac:dyDescent="0.25">
      <c r="A74" s="1390"/>
      <c r="B74" s="29">
        <v>52</v>
      </c>
      <c r="C74" s="573" t="s">
        <v>9</v>
      </c>
      <c r="D74" s="27" t="str">
        <v/>
      </c>
      <c r="E74" s="26">
        <f t="shared" si="1"/>
        <v>15112.199999999997</v>
      </c>
      <c r="F74" s="24">
        <v>262.89999999999998</v>
      </c>
      <c r="G74" s="24">
        <v>12.5</v>
      </c>
      <c r="H74" s="23">
        <v>10</v>
      </c>
      <c r="I74" s="24">
        <v>435.6</v>
      </c>
      <c r="J74" s="25">
        <f t="shared" si="3"/>
        <v>721</v>
      </c>
      <c r="K74" s="24">
        <f t="shared" si="4"/>
        <v>14391.199999999997</v>
      </c>
      <c r="L74" s="22">
        <f t="shared" si="5"/>
        <v>22651.19999999999</v>
      </c>
    </row>
    <row r="75" spans="1:12" ht="20.25" customHeight="1" x14ac:dyDescent="0.25">
      <c r="A75" s="1390"/>
      <c r="B75" s="29">
        <v>53</v>
      </c>
      <c r="C75" s="573" t="s">
        <v>8</v>
      </c>
      <c r="D75" s="27" t="str">
        <v/>
      </c>
      <c r="E75" s="26">
        <f t="shared" si="1"/>
        <v>14391.199999999997</v>
      </c>
      <c r="F75" s="24">
        <v>262.89999999999998</v>
      </c>
      <c r="G75" s="24">
        <v>12.5</v>
      </c>
      <c r="H75" s="23">
        <v>10</v>
      </c>
      <c r="I75" s="24">
        <v>435.6</v>
      </c>
      <c r="J75" s="25">
        <f t="shared" si="3"/>
        <v>721</v>
      </c>
      <c r="K75" s="24">
        <f t="shared" si="4"/>
        <v>13670.199999999997</v>
      </c>
      <c r="L75" s="22">
        <f t="shared" si="5"/>
        <v>23086.799999999988</v>
      </c>
    </row>
    <row r="76" spans="1:12" ht="20.25" customHeight="1" x14ac:dyDescent="0.25">
      <c r="A76" s="1390"/>
      <c r="B76" s="29">
        <v>54</v>
      </c>
      <c r="C76" s="573" t="s">
        <v>7</v>
      </c>
      <c r="D76" s="27" t="str">
        <v/>
      </c>
      <c r="E76" s="26">
        <f t="shared" si="1"/>
        <v>13670.199999999997</v>
      </c>
      <c r="F76" s="24">
        <v>262.89999999999998</v>
      </c>
      <c r="G76" s="24">
        <v>12.5</v>
      </c>
      <c r="H76" s="23">
        <v>10</v>
      </c>
      <c r="I76" s="24">
        <v>435.6</v>
      </c>
      <c r="J76" s="25">
        <f t="shared" si="3"/>
        <v>721</v>
      </c>
      <c r="K76" s="24">
        <f t="shared" si="4"/>
        <v>12949.199999999997</v>
      </c>
      <c r="L76" s="22">
        <f t="shared" si="5"/>
        <v>23522.399999999987</v>
      </c>
    </row>
    <row r="77" spans="1:12" ht="20.25" customHeight="1" x14ac:dyDescent="0.25">
      <c r="A77" s="1390"/>
      <c r="B77" s="29">
        <v>55</v>
      </c>
      <c r="C77" s="573" t="s">
        <v>6</v>
      </c>
      <c r="D77" s="27" t="str">
        <v/>
      </c>
      <c r="E77" s="26">
        <f t="shared" si="1"/>
        <v>12949.199999999997</v>
      </c>
      <c r="F77" s="24">
        <v>262.89999999999998</v>
      </c>
      <c r="G77" s="24">
        <v>12.5</v>
      </c>
      <c r="H77" s="23">
        <v>10</v>
      </c>
      <c r="I77" s="24">
        <v>435.6</v>
      </c>
      <c r="J77" s="25">
        <f t="shared" si="3"/>
        <v>721</v>
      </c>
      <c r="K77" s="24">
        <f t="shared" si="4"/>
        <v>12228.199999999997</v>
      </c>
      <c r="L77" s="22">
        <f t="shared" si="5"/>
        <v>23957.999999999985</v>
      </c>
    </row>
    <row r="78" spans="1:12" ht="20.25" customHeight="1" x14ac:dyDescent="0.25">
      <c r="A78" s="1390"/>
      <c r="B78" s="29">
        <v>56</v>
      </c>
      <c r="C78" s="573" t="s">
        <v>5</v>
      </c>
      <c r="D78" s="27" t="str">
        <v/>
      </c>
      <c r="E78" s="26">
        <f t="shared" si="1"/>
        <v>12228.199999999997</v>
      </c>
      <c r="F78" s="24">
        <v>262.89999999999998</v>
      </c>
      <c r="G78" s="24">
        <v>12.5</v>
      </c>
      <c r="H78" s="23">
        <v>10</v>
      </c>
      <c r="I78" s="24">
        <v>435.6</v>
      </c>
      <c r="J78" s="25">
        <f t="shared" si="3"/>
        <v>721</v>
      </c>
      <c r="K78" s="24">
        <f t="shared" si="4"/>
        <v>11507.199999999997</v>
      </c>
      <c r="L78" s="22">
        <f t="shared" si="5"/>
        <v>24393.599999999984</v>
      </c>
    </row>
    <row r="79" spans="1:12" ht="20.25" customHeight="1" x14ac:dyDescent="0.25">
      <c r="A79" s="1390"/>
      <c r="B79" s="29">
        <v>57</v>
      </c>
      <c r="C79" s="573" t="s">
        <v>4</v>
      </c>
      <c r="D79" s="27" t="str">
        <v/>
      </c>
      <c r="E79" s="26">
        <f t="shared" si="1"/>
        <v>11507.199999999997</v>
      </c>
      <c r="F79" s="24">
        <v>262.89999999999998</v>
      </c>
      <c r="G79" s="24">
        <v>12.5</v>
      </c>
      <c r="H79" s="23">
        <v>10</v>
      </c>
      <c r="I79" s="24">
        <v>435.6</v>
      </c>
      <c r="J79" s="25">
        <f t="shared" si="3"/>
        <v>721</v>
      </c>
      <c r="K79" s="24">
        <f t="shared" si="4"/>
        <v>10786.199999999997</v>
      </c>
      <c r="L79" s="22">
        <f t="shared" si="5"/>
        <v>24829.199999999983</v>
      </c>
    </row>
    <row r="80" spans="1:12" ht="20.25" customHeight="1" x14ac:dyDescent="0.25">
      <c r="A80" s="1390"/>
      <c r="B80" s="29">
        <v>58</v>
      </c>
      <c r="C80" s="573" t="s">
        <v>3</v>
      </c>
      <c r="D80" s="27" t="str">
        <v/>
      </c>
      <c r="E80" s="26">
        <f t="shared" si="1"/>
        <v>10786.199999999997</v>
      </c>
      <c r="F80" s="24">
        <v>262.89999999999998</v>
      </c>
      <c r="G80" s="24">
        <v>12.5</v>
      </c>
      <c r="H80" s="23">
        <v>10</v>
      </c>
      <c r="I80" s="24">
        <v>435.6</v>
      </c>
      <c r="J80" s="25">
        <f t="shared" si="3"/>
        <v>721</v>
      </c>
      <c r="K80" s="24">
        <f t="shared" si="4"/>
        <v>10065.199999999997</v>
      </c>
      <c r="L80" s="22">
        <f t="shared" si="5"/>
        <v>25264.799999999981</v>
      </c>
    </row>
    <row r="81" spans="1:12" ht="20.25" customHeight="1" x14ac:dyDescent="0.25">
      <c r="A81" s="1390"/>
      <c r="B81" s="29">
        <v>59</v>
      </c>
      <c r="C81" s="573" t="s">
        <v>14</v>
      </c>
      <c r="D81" s="27" t="str">
        <v/>
      </c>
      <c r="E81" s="26">
        <f t="shared" si="1"/>
        <v>10065.199999999997</v>
      </c>
      <c r="F81" s="24">
        <v>262.89999999999998</v>
      </c>
      <c r="G81" s="24">
        <v>12.5</v>
      </c>
      <c r="H81" s="23">
        <v>10</v>
      </c>
      <c r="I81" s="24">
        <v>435.6</v>
      </c>
      <c r="J81" s="25">
        <f t="shared" si="3"/>
        <v>721</v>
      </c>
      <c r="K81" s="24">
        <f t="shared" si="4"/>
        <v>9344.1999999999971</v>
      </c>
      <c r="L81" s="22">
        <f t="shared" si="5"/>
        <v>25700.39999999998</v>
      </c>
    </row>
    <row r="82" spans="1:12" ht="20.25" customHeight="1" thickBot="1" x14ac:dyDescent="0.3">
      <c r="A82" s="1391"/>
      <c r="B82" s="21">
        <v>60</v>
      </c>
      <c r="C82" s="574" t="s">
        <v>13</v>
      </c>
      <c r="D82" s="19" t="str">
        <v/>
      </c>
      <c r="E82" s="18">
        <f t="shared" si="1"/>
        <v>9344.1999999999971</v>
      </c>
      <c r="F82" s="16">
        <v>262.89999999999998</v>
      </c>
      <c r="G82" s="16">
        <v>12.5</v>
      </c>
      <c r="H82" s="15">
        <v>10</v>
      </c>
      <c r="I82" s="16">
        <v>435.6</v>
      </c>
      <c r="J82" s="17">
        <f t="shared" si="3"/>
        <v>721</v>
      </c>
      <c r="K82" s="16">
        <f t="shared" si="4"/>
        <v>8623.1999999999971</v>
      </c>
      <c r="L82" s="14">
        <f t="shared" si="5"/>
        <v>26135.999999999978</v>
      </c>
    </row>
    <row r="83" spans="1:12" ht="20.25" customHeight="1" x14ac:dyDescent="0.25">
      <c r="A83" s="1389">
        <v>2028</v>
      </c>
      <c r="B83" s="37">
        <v>61</v>
      </c>
      <c r="C83" s="572" t="s">
        <v>12</v>
      </c>
      <c r="D83" s="35" t="str">
        <v/>
      </c>
      <c r="E83" s="34">
        <f t="shared" si="1"/>
        <v>8623.1999999999971</v>
      </c>
      <c r="F83" s="32">
        <v>262.89999999999998</v>
      </c>
      <c r="G83" s="32">
        <v>12.5</v>
      </c>
      <c r="H83" s="31">
        <v>10</v>
      </c>
      <c r="I83" s="32">
        <v>435.6</v>
      </c>
      <c r="J83" s="33">
        <f t="shared" si="3"/>
        <v>721</v>
      </c>
      <c r="K83" s="32">
        <f t="shared" si="4"/>
        <v>7902.1999999999971</v>
      </c>
      <c r="L83" s="30">
        <f t="shared" si="5"/>
        <v>26571.599999999977</v>
      </c>
    </row>
    <row r="84" spans="1:12" ht="20.25" customHeight="1" x14ac:dyDescent="0.25">
      <c r="A84" s="1390"/>
      <c r="B84" s="29">
        <v>62</v>
      </c>
      <c r="C84" s="573" t="s">
        <v>11</v>
      </c>
      <c r="D84" s="27" t="str">
        <v/>
      </c>
      <c r="E84" s="26">
        <f t="shared" si="1"/>
        <v>7902.1999999999971</v>
      </c>
      <c r="F84" s="24">
        <v>262.89999999999998</v>
      </c>
      <c r="G84" s="24">
        <v>12.5</v>
      </c>
      <c r="H84" s="23">
        <v>10</v>
      </c>
      <c r="I84" s="24">
        <v>435.6</v>
      </c>
      <c r="J84" s="25">
        <f t="shared" si="3"/>
        <v>721</v>
      </c>
      <c r="K84" s="24">
        <f t="shared" si="4"/>
        <v>7181.1999999999971</v>
      </c>
      <c r="L84" s="22">
        <f t="shared" si="5"/>
        <v>27007.199999999975</v>
      </c>
    </row>
    <row r="85" spans="1:12" ht="20.25" customHeight="1" x14ac:dyDescent="0.25">
      <c r="A85" s="1390"/>
      <c r="B85" s="29">
        <v>63</v>
      </c>
      <c r="C85" s="573" t="s">
        <v>10</v>
      </c>
      <c r="D85" s="27" t="str">
        <v/>
      </c>
      <c r="E85" s="26">
        <f t="shared" si="1"/>
        <v>7181.1999999999971</v>
      </c>
      <c r="F85" s="24">
        <v>262.89999999999998</v>
      </c>
      <c r="G85" s="24">
        <v>12.5</v>
      </c>
      <c r="H85" s="23">
        <v>10</v>
      </c>
      <c r="I85" s="24">
        <v>435.6</v>
      </c>
      <c r="J85" s="25">
        <f t="shared" si="3"/>
        <v>721</v>
      </c>
      <c r="K85" s="24">
        <f t="shared" si="4"/>
        <v>6460.1999999999971</v>
      </c>
      <c r="L85" s="22">
        <f t="shared" si="5"/>
        <v>27442.799999999974</v>
      </c>
    </row>
    <row r="86" spans="1:12" ht="20.25" customHeight="1" x14ac:dyDescent="0.25">
      <c r="A86" s="1390"/>
      <c r="B86" s="29">
        <v>64</v>
      </c>
      <c r="C86" s="573" t="s">
        <v>9</v>
      </c>
      <c r="D86" s="27" t="str">
        <v/>
      </c>
      <c r="E86" s="26">
        <f t="shared" si="1"/>
        <v>6460.1999999999971</v>
      </c>
      <c r="F86" s="24">
        <v>262.89999999999998</v>
      </c>
      <c r="G86" s="24">
        <v>12.5</v>
      </c>
      <c r="H86" s="23">
        <v>10</v>
      </c>
      <c r="I86" s="24">
        <v>435.6</v>
      </c>
      <c r="J86" s="25">
        <f t="shared" si="3"/>
        <v>721</v>
      </c>
      <c r="K86" s="24">
        <f t="shared" si="4"/>
        <v>5739.1999999999971</v>
      </c>
      <c r="L86" s="22">
        <f t="shared" si="5"/>
        <v>27878.399999999972</v>
      </c>
    </row>
    <row r="87" spans="1:12" ht="20.25" customHeight="1" x14ac:dyDescent="0.25">
      <c r="A87" s="1390"/>
      <c r="B87" s="29">
        <v>65</v>
      </c>
      <c r="C87" s="573" t="s">
        <v>8</v>
      </c>
      <c r="D87" s="27" t="str">
        <v/>
      </c>
      <c r="E87" s="26">
        <f t="shared" si="1"/>
        <v>5739.1999999999971</v>
      </c>
      <c r="F87" s="24">
        <v>262.89999999999998</v>
      </c>
      <c r="G87" s="24">
        <v>12.5</v>
      </c>
      <c r="H87" s="23">
        <v>10</v>
      </c>
      <c r="I87" s="24">
        <v>435.6</v>
      </c>
      <c r="J87" s="25">
        <f t="shared" si="3"/>
        <v>721</v>
      </c>
      <c r="K87" s="24">
        <f t="shared" si="4"/>
        <v>5018.1999999999971</v>
      </c>
      <c r="L87" s="22">
        <f t="shared" si="5"/>
        <v>28313.999999999971</v>
      </c>
    </row>
    <row r="88" spans="1:12" ht="20.25" customHeight="1" x14ac:dyDescent="0.25">
      <c r="A88" s="1390"/>
      <c r="B88" s="29">
        <v>66</v>
      </c>
      <c r="C88" s="573" t="s">
        <v>7</v>
      </c>
      <c r="D88" s="27" t="str">
        <v/>
      </c>
      <c r="E88" s="26">
        <f t="shared" si="1"/>
        <v>5018.1999999999971</v>
      </c>
      <c r="F88" s="24">
        <v>262.89999999999998</v>
      </c>
      <c r="G88" s="24">
        <v>12.5</v>
      </c>
      <c r="H88" s="23">
        <v>10</v>
      </c>
      <c r="I88" s="24">
        <v>435.6</v>
      </c>
      <c r="J88" s="25">
        <f t="shared" si="3"/>
        <v>721</v>
      </c>
      <c r="K88" s="24">
        <f t="shared" si="4"/>
        <v>4297.1999999999971</v>
      </c>
      <c r="L88" s="22">
        <f t="shared" si="5"/>
        <v>28749.599999999969</v>
      </c>
    </row>
    <row r="89" spans="1:12" ht="20.25" customHeight="1" x14ac:dyDescent="0.25">
      <c r="A89" s="1390"/>
      <c r="B89" s="29">
        <v>67</v>
      </c>
      <c r="C89" s="573" t="s">
        <v>6</v>
      </c>
      <c r="D89" s="27" t="str">
        <v/>
      </c>
      <c r="E89" s="26">
        <f t="shared" si="1"/>
        <v>4297.1999999999971</v>
      </c>
      <c r="F89" s="24">
        <v>262.89999999999998</v>
      </c>
      <c r="G89" s="24">
        <v>12.5</v>
      </c>
      <c r="H89" s="23">
        <v>10</v>
      </c>
      <c r="I89" s="24">
        <v>435.6</v>
      </c>
      <c r="J89" s="25">
        <f t="shared" si="3"/>
        <v>721</v>
      </c>
      <c r="K89" s="24">
        <f t="shared" si="4"/>
        <v>3576.1999999999971</v>
      </c>
      <c r="L89" s="22">
        <f t="shared" si="5"/>
        <v>29185.199999999968</v>
      </c>
    </row>
    <row r="90" spans="1:12" ht="20.25" customHeight="1" x14ac:dyDescent="0.25">
      <c r="A90" s="1390"/>
      <c r="B90" s="29">
        <v>68</v>
      </c>
      <c r="C90" s="573" t="s">
        <v>5</v>
      </c>
      <c r="D90" s="27" t="str">
        <v/>
      </c>
      <c r="E90" s="26">
        <f t="shared" si="1"/>
        <v>3576.1999999999971</v>
      </c>
      <c r="F90" s="24">
        <v>262.89999999999998</v>
      </c>
      <c r="G90" s="24">
        <v>12.5</v>
      </c>
      <c r="H90" s="23">
        <v>10</v>
      </c>
      <c r="I90" s="24">
        <v>435.6</v>
      </c>
      <c r="J90" s="25">
        <f t="shared" ref="J90:J94" si="6">F90+I90+G90+H90</f>
        <v>721</v>
      </c>
      <c r="K90" s="24">
        <f t="shared" ref="K90:K94" si="7">E90-I90-G90-F90-H90</f>
        <v>2855.1999999999971</v>
      </c>
      <c r="L90" s="22">
        <f t="shared" ref="L90:L94" si="8">L89+I90</f>
        <v>29620.799999999967</v>
      </c>
    </row>
    <row r="91" spans="1:12" ht="20.25" customHeight="1" x14ac:dyDescent="0.25">
      <c r="A91" s="1390"/>
      <c r="B91" s="29">
        <v>69</v>
      </c>
      <c r="C91" s="573" t="s">
        <v>4</v>
      </c>
      <c r="D91" s="27" t="str">
        <v/>
      </c>
      <c r="E91" s="26">
        <f t="shared" si="1"/>
        <v>2855.1999999999971</v>
      </c>
      <c r="F91" s="24">
        <v>262.89999999999998</v>
      </c>
      <c r="G91" s="24">
        <v>12.5</v>
      </c>
      <c r="H91" s="23">
        <v>10</v>
      </c>
      <c r="I91" s="24">
        <v>435.6</v>
      </c>
      <c r="J91" s="25">
        <f t="shared" si="6"/>
        <v>721</v>
      </c>
      <c r="K91" s="24">
        <f t="shared" si="7"/>
        <v>2134.1999999999971</v>
      </c>
      <c r="L91" s="22">
        <f t="shared" si="8"/>
        <v>30056.399999999965</v>
      </c>
    </row>
    <row r="92" spans="1:12" ht="20.25" customHeight="1" x14ac:dyDescent="0.25">
      <c r="A92" s="1390"/>
      <c r="B92" s="29">
        <v>70</v>
      </c>
      <c r="C92" s="573" t="s">
        <v>3</v>
      </c>
      <c r="D92" s="27" t="str">
        <v/>
      </c>
      <c r="E92" s="26">
        <f t="shared" si="1"/>
        <v>2134.1999999999971</v>
      </c>
      <c r="F92" s="24">
        <v>262.89999999999998</v>
      </c>
      <c r="G92" s="24">
        <v>12.5</v>
      </c>
      <c r="H92" s="23">
        <v>10</v>
      </c>
      <c r="I92" s="24">
        <v>435.6</v>
      </c>
      <c r="J92" s="25">
        <f t="shared" si="6"/>
        <v>721</v>
      </c>
      <c r="K92" s="24">
        <f t="shared" si="7"/>
        <v>1413.1999999999971</v>
      </c>
      <c r="L92" s="22">
        <f t="shared" si="8"/>
        <v>30491.999999999964</v>
      </c>
    </row>
    <row r="93" spans="1:12" ht="20.25" customHeight="1" x14ac:dyDescent="0.25">
      <c r="A93" s="1390"/>
      <c r="B93" s="29">
        <v>71</v>
      </c>
      <c r="C93" s="573" t="s">
        <v>14</v>
      </c>
      <c r="D93" s="27" t="str">
        <v/>
      </c>
      <c r="E93" s="26">
        <f t="shared" si="1"/>
        <v>1413.1999999999971</v>
      </c>
      <c r="F93" s="24">
        <v>262.89999999999998</v>
      </c>
      <c r="G93" s="24">
        <v>12.5</v>
      </c>
      <c r="H93" s="23">
        <v>10</v>
      </c>
      <c r="I93" s="24">
        <v>435.6</v>
      </c>
      <c r="J93" s="25">
        <f t="shared" si="6"/>
        <v>721</v>
      </c>
      <c r="K93" s="24">
        <f t="shared" si="7"/>
        <v>692.19999999999709</v>
      </c>
      <c r="L93" s="22">
        <f t="shared" si="8"/>
        <v>30927.599999999962</v>
      </c>
    </row>
    <row r="94" spans="1:12" ht="20.25" customHeight="1" thickBot="1" x14ac:dyDescent="0.3">
      <c r="A94" s="1391"/>
      <c r="B94" s="21">
        <v>72</v>
      </c>
      <c r="C94" s="574" t="s">
        <v>13</v>
      </c>
      <c r="D94" s="19" t="str">
        <v/>
      </c>
      <c r="E94" s="18">
        <f t="shared" si="1"/>
        <v>692.19999999999709</v>
      </c>
      <c r="F94" s="16">
        <v>262.89999999999998</v>
      </c>
      <c r="G94" s="16">
        <v>12.5</v>
      </c>
      <c r="H94" s="15">
        <v>10</v>
      </c>
      <c r="I94" s="16">
        <v>435.6</v>
      </c>
      <c r="J94" s="17">
        <f t="shared" si="6"/>
        <v>721</v>
      </c>
      <c r="K94" s="16">
        <f t="shared" si="7"/>
        <v>-28.80000000000291</v>
      </c>
      <c r="L94" s="14">
        <f t="shared" si="8"/>
        <v>31363.199999999961</v>
      </c>
    </row>
    <row r="95" spans="1:12" x14ac:dyDescent="0.25">
      <c r="D95" s="68"/>
      <c r="E95" s="68"/>
      <c r="F95" s="67">
        <f>SUM(F23:F94)</f>
        <v>18928.8</v>
      </c>
      <c r="G95" s="67">
        <f>SUM(G23:G94)</f>
        <v>900</v>
      </c>
      <c r="H95" s="67">
        <f>SUM(H23:H94)</f>
        <v>720</v>
      </c>
      <c r="I95" s="67">
        <f>SUM(I23:I94)</f>
        <v>31363.199999999961</v>
      </c>
    </row>
    <row r="96" spans="1:12" x14ac:dyDescent="0.25">
      <c r="D96" s="1420" t="s">
        <v>2</v>
      </c>
      <c r="E96" s="1420"/>
      <c r="F96" s="79">
        <f>SUM(F23:F33)</f>
        <v>2891.9000000000005</v>
      </c>
      <c r="G96" s="79">
        <f t="shared" ref="G96:I96" si="9">SUM(G23:G33)</f>
        <v>137.5</v>
      </c>
      <c r="H96" s="79">
        <f t="shared" si="9"/>
        <v>110</v>
      </c>
      <c r="I96" s="79">
        <f t="shared" si="9"/>
        <v>4791.6000000000004</v>
      </c>
    </row>
    <row r="97" spans="3:9" x14ac:dyDescent="0.25">
      <c r="D97" s="1071"/>
      <c r="E97" s="1071"/>
      <c r="F97" s="79">
        <v>71.459999999999994</v>
      </c>
      <c r="G97" s="79">
        <v>3.4</v>
      </c>
      <c r="H97" s="79">
        <v>2.72</v>
      </c>
      <c r="I97" s="79">
        <v>118.42</v>
      </c>
    </row>
    <row r="98" spans="3:9" x14ac:dyDescent="0.25">
      <c r="D98" s="1071"/>
      <c r="E98" s="1071"/>
      <c r="F98" s="79">
        <v>109.39</v>
      </c>
      <c r="G98" s="79">
        <v>5.2</v>
      </c>
      <c r="H98" s="79">
        <v>4.16</v>
      </c>
      <c r="I98" s="79">
        <v>181.25</v>
      </c>
    </row>
    <row r="99" spans="3:9" x14ac:dyDescent="0.25">
      <c r="D99" s="1421" t="s">
        <v>1</v>
      </c>
      <c r="E99" s="1421"/>
      <c r="F99" s="78">
        <f>SUM(F95-F96-F97-F98)</f>
        <v>15856.05</v>
      </c>
      <c r="G99" s="78">
        <f t="shared" ref="G99:I99" si="10">SUM(G95-G96-G97-G98)</f>
        <v>753.9</v>
      </c>
      <c r="H99" s="78">
        <f t="shared" si="10"/>
        <v>603.12</v>
      </c>
      <c r="I99" s="78">
        <f t="shared" si="10"/>
        <v>26271.929999999964</v>
      </c>
    </row>
    <row r="101" spans="3:9" ht="15.75" x14ac:dyDescent="0.25">
      <c r="C101" s="76"/>
      <c r="D101" s="1435" t="s">
        <v>42</v>
      </c>
      <c r="E101" s="1435"/>
      <c r="F101" s="1423">
        <f>SUM(F99:I99)</f>
        <v>43484.999999999964</v>
      </c>
      <c r="G101" s="1423"/>
      <c r="H101" s="485"/>
    </row>
    <row r="102" spans="3:9" ht="16.5" thickBot="1" x14ac:dyDescent="0.3">
      <c r="C102" s="76"/>
      <c r="D102" s="1435" t="s">
        <v>41</v>
      </c>
      <c r="E102" s="1435"/>
      <c r="F102" s="1436">
        <v>-28.8</v>
      </c>
      <c r="G102" s="1436"/>
      <c r="H102" s="485"/>
    </row>
    <row r="103" spans="3:9" ht="17.25" thickTop="1" thickBot="1" x14ac:dyDescent="0.3">
      <c r="C103" s="1415" t="s">
        <v>0</v>
      </c>
      <c r="D103" s="1415"/>
      <c r="E103" s="1416"/>
      <c r="F103" s="1417">
        <f>SUM(F101:H102)</f>
        <v>43456.199999999961</v>
      </c>
      <c r="G103" s="1419"/>
      <c r="H103" s="486"/>
    </row>
    <row r="104" spans="3:9" ht="15.75" thickTop="1" x14ac:dyDescent="0.25"/>
  </sheetData>
  <mergeCells count="36">
    <mergeCell ref="N21:N22"/>
    <mergeCell ref="O21:P21"/>
    <mergeCell ref="Q21:Q22"/>
    <mergeCell ref="A17:B17"/>
    <mergeCell ref="A8:L8"/>
    <mergeCell ref="A11:B11"/>
    <mergeCell ref="A12:B12"/>
    <mergeCell ref="A13:B13"/>
    <mergeCell ref="A15:B15"/>
    <mergeCell ref="L21:L22"/>
    <mergeCell ref="D18:E18"/>
    <mergeCell ref="D19:E19"/>
    <mergeCell ref="A21:A22"/>
    <mergeCell ref="B21:B22"/>
    <mergeCell ref="C21:C22"/>
    <mergeCell ref="D21:D22"/>
    <mergeCell ref="K21:K22"/>
    <mergeCell ref="C103:E103"/>
    <mergeCell ref="F103:G103"/>
    <mergeCell ref="D96:E96"/>
    <mergeCell ref="D99:E99"/>
    <mergeCell ref="D102:E102"/>
    <mergeCell ref="F102:G102"/>
    <mergeCell ref="E21:E22"/>
    <mergeCell ref="F21:F22"/>
    <mergeCell ref="G21:H21"/>
    <mergeCell ref="I21:I22"/>
    <mergeCell ref="J21:J22"/>
    <mergeCell ref="A83:A94"/>
    <mergeCell ref="A35:A46"/>
    <mergeCell ref="A23:A34"/>
    <mergeCell ref="D101:E101"/>
    <mergeCell ref="F101:G101"/>
    <mergeCell ref="A71:A82"/>
    <mergeCell ref="A59:A70"/>
    <mergeCell ref="A47:A58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77"/>
  <sheetViews>
    <sheetView zoomScale="90" zoomScaleNormal="90" workbookViewId="0">
      <selection activeCell="L20" sqref="L20"/>
    </sheetView>
  </sheetViews>
  <sheetFormatPr defaultRowHeight="15" x14ac:dyDescent="0.25"/>
  <cols>
    <col min="3" max="3" width="12.140625" bestFit="1" customWidth="1"/>
    <col min="4" max="4" width="10" customWidth="1"/>
    <col min="5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109</v>
      </c>
    </row>
    <row r="4" spans="1:12" ht="12.75" customHeight="1" x14ac:dyDescent="0.35">
      <c r="A4" s="62"/>
    </row>
    <row r="5" spans="1:12" ht="17.25" x14ac:dyDescent="0.3">
      <c r="A5" s="500" t="s">
        <v>263</v>
      </c>
    </row>
    <row r="6" spans="1:12" ht="17.25" x14ac:dyDescent="0.3">
      <c r="A6" s="500" t="s">
        <v>265</v>
      </c>
    </row>
    <row r="7" spans="1:12" ht="15" customHeight="1" x14ac:dyDescent="0.35">
      <c r="A7" s="62"/>
    </row>
    <row r="8" spans="1:12" ht="18.75" x14ac:dyDescent="0.25">
      <c r="A8" s="1425" t="s">
        <v>110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19.5" customHeight="1" x14ac:dyDescent="0.25">
      <c r="A9" s="59" t="s">
        <v>37</v>
      </c>
      <c r="B9" s="60"/>
      <c r="C9" s="59"/>
      <c r="D9" s="197"/>
      <c r="E9" s="51"/>
      <c r="F9" s="58"/>
      <c r="G9" s="58"/>
    </row>
    <row r="10" spans="1:12" ht="19.5" customHeight="1" x14ac:dyDescent="0.25">
      <c r="A10" s="61" t="s">
        <v>60</v>
      </c>
      <c r="B10" s="60"/>
      <c r="C10" s="59"/>
      <c r="D10" s="197"/>
      <c r="E10" s="51"/>
      <c r="F10" s="58"/>
      <c r="G10" s="58"/>
    </row>
    <row r="11" spans="1:12" ht="18" customHeight="1" x14ac:dyDescent="0.25">
      <c r="A11" s="1426" t="s">
        <v>35</v>
      </c>
      <c r="B11" s="1426"/>
      <c r="C11" s="54">
        <v>9000</v>
      </c>
      <c r="D11" s="197"/>
      <c r="E11" s="51"/>
    </row>
    <row r="12" spans="1:12" ht="18" customHeight="1" x14ac:dyDescent="0.25">
      <c r="A12" s="1426" t="s">
        <v>33</v>
      </c>
      <c r="B12" s="1426"/>
      <c r="C12" s="54">
        <v>720</v>
      </c>
      <c r="D12" t="s">
        <v>72</v>
      </c>
      <c r="E12" s="51"/>
    </row>
    <row r="13" spans="1:12" ht="18" customHeight="1" x14ac:dyDescent="0.25">
      <c r="A13" s="1426" t="s">
        <v>33</v>
      </c>
      <c r="B13" s="1426"/>
      <c r="C13" s="54">
        <v>180</v>
      </c>
      <c r="D13" t="s">
        <v>32</v>
      </c>
      <c r="E13" s="51"/>
    </row>
    <row r="14" spans="1:12" ht="18" customHeight="1" x14ac:dyDescent="0.25">
      <c r="A14" s="196"/>
      <c r="B14" s="196"/>
      <c r="C14" s="50">
        <f>SUM(C11:C13)</f>
        <v>9900</v>
      </c>
      <c r="E14" s="51"/>
    </row>
    <row r="15" spans="1:12" ht="33.75" customHeight="1" x14ac:dyDescent="0.25">
      <c r="A15" s="1426" t="s">
        <v>31</v>
      </c>
      <c r="B15" s="1426"/>
      <c r="C15" s="49">
        <v>14256</v>
      </c>
      <c r="D15" s="52" t="s">
        <v>30</v>
      </c>
      <c r="E15" s="51"/>
    </row>
    <row r="16" spans="1:12" ht="19.5" customHeight="1" x14ac:dyDescent="0.25">
      <c r="A16" s="1442" t="s">
        <v>29</v>
      </c>
      <c r="B16" s="1442"/>
      <c r="C16" s="50">
        <f>SUM(C14:C15)</f>
        <v>24156</v>
      </c>
    </row>
    <row r="17" spans="1:12" ht="30" customHeight="1" x14ac:dyDescent="0.25">
      <c r="A17" s="1427" t="s">
        <v>59</v>
      </c>
      <c r="B17" s="1427"/>
      <c r="C17" s="49">
        <v>480</v>
      </c>
      <c r="D17" s="1437" t="s">
        <v>27</v>
      </c>
      <c r="E17" s="1437"/>
      <c r="F17" s="1437"/>
      <c r="G17" s="144"/>
    </row>
    <row r="18" spans="1:12" ht="19.5" customHeight="1" thickBot="1" x14ac:dyDescent="0.3">
      <c r="A18" s="47"/>
      <c r="B18" s="46"/>
      <c r="C18" s="45">
        <f>SUM(C16:C17)</f>
        <v>24636</v>
      </c>
      <c r="D18" s="1441">
        <f>C18/48+7</f>
        <v>520.25</v>
      </c>
      <c r="E18" s="1441"/>
      <c r="F18" s="1441"/>
      <c r="G18" s="143"/>
    </row>
    <row r="19" spans="1:12" ht="19.5" customHeight="1" thickTop="1" thickBot="1" x14ac:dyDescent="0.3">
      <c r="A19" s="133"/>
    </row>
    <row r="20" spans="1:12" ht="30.75" thickBot="1" x14ac:dyDescent="0.3">
      <c r="A20" s="43" t="s">
        <v>26</v>
      </c>
      <c r="B20" s="42" t="s">
        <v>25</v>
      </c>
      <c r="C20" s="194" t="s">
        <v>24</v>
      </c>
      <c r="D20" s="41" t="s">
        <v>23</v>
      </c>
      <c r="E20" s="198" t="s">
        <v>22</v>
      </c>
      <c r="F20" s="39" t="s">
        <v>57</v>
      </c>
      <c r="G20" s="39" t="s">
        <v>20</v>
      </c>
      <c r="H20" s="198" t="s">
        <v>56</v>
      </c>
      <c r="I20" s="41" t="s">
        <v>18</v>
      </c>
      <c r="J20" s="198" t="s">
        <v>17</v>
      </c>
      <c r="K20" s="39" t="s">
        <v>16</v>
      </c>
      <c r="L20" s="38" t="s">
        <v>15</v>
      </c>
    </row>
    <row r="21" spans="1:12" ht="20.25" customHeight="1" x14ac:dyDescent="0.25">
      <c r="A21" s="1389">
        <v>2021</v>
      </c>
      <c r="B21" s="37">
        <v>1</v>
      </c>
      <c r="C21" s="106" t="s">
        <v>3</v>
      </c>
      <c r="D21" s="141" t="str">
        <f t="array" ref="D21:D68">TRANSPOSE('[1]2021-2022'!$F$46:$BA$46)</f>
        <v>25/10/21</v>
      </c>
      <c r="E21" s="105">
        <f>C16</f>
        <v>24156</v>
      </c>
      <c r="F21" s="32">
        <v>209.25</v>
      </c>
      <c r="G21" s="32">
        <v>3.75</v>
      </c>
      <c r="H21" s="32">
        <v>297</v>
      </c>
      <c r="I21" s="104">
        <f>F21+H21+K21+G21</f>
        <v>520</v>
      </c>
      <c r="J21" s="32">
        <f>E21-H21-F21-G21</f>
        <v>23646</v>
      </c>
      <c r="K21" s="32">
        <v>10</v>
      </c>
      <c r="L21" s="30">
        <f>H21</f>
        <v>297</v>
      </c>
    </row>
    <row r="22" spans="1:12" ht="20.25" customHeight="1" x14ac:dyDescent="0.25">
      <c r="A22" s="1390"/>
      <c r="B22" s="29">
        <v>2</v>
      </c>
      <c r="C22" s="110" t="s">
        <v>14</v>
      </c>
      <c r="D22" s="124" t="str">
        <v>25/11/21</v>
      </c>
      <c r="E22" s="108">
        <f t="shared" ref="E22:E68" si="0">J21</f>
        <v>23646</v>
      </c>
      <c r="F22" s="24">
        <v>209.25</v>
      </c>
      <c r="G22" s="24">
        <v>3.75</v>
      </c>
      <c r="H22" s="24">
        <v>297</v>
      </c>
      <c r="I22" s="107">
        <f t="shared" ref="I22:I68" si="1">F22+H22+K22+G22</f>
        <v>520</v>
      </c>
      <c r="J22" s="24">
        <f t="shared" ref="J22:J68" si="2">E22-H22-F22-G22</f>
        <v>23136</v>
      </c>
      <c r="K22" s="24">
        <v>10</v>
      </c>
      <c r="L22" s="22">
        <f t="shared" ref="L22:L68" si="3">L21+H22</f>
        <v>594</v>
      </c>
    </row>
    <row r="23" spans="1:12" ht="20.25" customHeight="1" thickBot="1" x14ac:dyDescent="0.3">
      <c r="A23" s="1391"/>
      <c r="B23" s="21">
        <v>3</v>
      </c>
      <c r="C23" s="103" t="s">
        <v>13</v>
      </c>
      <c r="D23" s="195" t="str">
        <v/>
      </c>
      <c r="E23" s="101">
        <f t="shared" si="0"/>
        <v>23136</v>
      </c>
      <c r="F23" s="16">
        <v>209.25</v>
      </c>
      <c r="G23" s="16">
        <v>3.75</v>
      </c>
      <c r="H23" s="16">
        <v>297</v>
      </c>
      <c r="I23" s="100">
        <f t="shared" si="1"/>
        <v>520</v>
      </c>
      <c r="J23" s="16">
        <f t="shared" si="2"/>
        <v>22626</v>
      </c>
      <c r="K23" s="16">
        <v>10</v>
      </c>
      <c r="L23" s="14">
        <f t="shared" si="3"/>
        <v>891</v>
      </c>
    </row>
    <row r="24" spans="1:12" ht="20.25" customHeight="1" x14ac:dyDescent="0.25">
      <c r="A24" s="1389">
        <v>2022</v>
      </c>
      <c r="B24" s="37">
        <v>4</v>
      </c>
      <c r="C24" s="106" t="s">
        <v>12</v>
      </c>
      <c r="D24" s="141" t="str">
        <v/>
      </c>
      <c r="E24" s="105">
        <f t="shared" si="0"/>
        <v>22626</v>
      </c>
      <c r="F24" s="32">
        <v>209.25</v>
      </c>
      <c r="G24" s="32">
        <v>3.75</v>
      </c>
      <c r="H24" s="32">
        <v>297</v>
      </c>
      <c r="I24" s="104">
        <f t="shared" si="1"/>
        <v>520</v>
      </c>
      <c r="J24" s="32">
        <f t="shared" si="2"/>
        <v>22116</v>
      </c>
      <c r="K24" s="32">
        <v>10</v>
      </c>
      <c r="L24" s="30">
        <f t="shared" si="3"/>
        <v>1188</v>
      </c>
    </row>
    <row r="25" spans="1:12" ht="20.25" customHeight="1" x14ac:dyDescent="0.25">
      <c r="A25" s="1390"/>
      <c r="B25" s="29">
        <v>5</v>
      </c>
      <c r="C25" s="110" t="s">
        <v>11</v>
      </c>
      <c r="D25" s="124" t="str">
        <v/>
      </c>
      <c r="E25" s="108">
        <f t="shared" si="0"/>
        <v>22116</v>
      </c>
      <c r="F25" s="24">
        <v>209.25</v>
      </c>
      <c r="G25" s="24">
        <v>3.75</v>
      </c>
      <c r="H25" s="24">
        <v>297</v>
      </c>
      <c r="I25" s="107">
        <f t="shared" si="1"/>
        <v>520</v>
      </c>
      <c r="J25" s="24">
        <f t="shared" si="2"/>
        <v>21606</v>
      </c>
      <c r="K25" s="24">
        <v>10</v>
      </c>
      <c r="L25" s="22">
        <f t="shared" si="3"/>
        <v>1485</v>
      </c>
    </row>
    <row r="26" spans="1:12" ht="20.25" customHeight="1" x14ac:dyDescent="0.25">
      <c r="A26" s="1390"/>
      <c r="B26" s="29">
        <v>6</v>
      </c>
      <c r="C26" s="110" t="s">
        <v>10</v>
      </c>
      <c r="D26" s="27" t="str">
        <v/>
      </c>
      <c r="E26" s="108">
        <f t="shared" si="0"/>
        <v>21606</v>
      </c>
      <c r="F26" s="24">
        <v>209.25</v>
      </c>
      <c r="G26" s="24">
        <v>3.75</v>
      </c>
      <c r="H26" s="24">
        <v>297</v>
      </c>
      <c r="I26" s="107">
        <f t="shared" si="1"/>
        <v>520</v>
      </c>
      <c r="J26" s="24">
        <f t="shared" si="2"/>
        <v>21096</v>
      </c>
      <c r="K26" s="24">
        <v>10</v>
      </c>
      <c r="L26" s="22">
        <f t="shared" si="3"/>
        <v>1782</v>
      </c>
    </row>
    <row r="27" spans="1:12" ht="20.25" customHeight="1" x14ac:dyDescent="0.25">
      <c r="A27" s="1390"/>
      <c r="B27" s="29">
        <v>7</v>
      </c>
      <c r="C27" s="110" t="s">
        <v>9</v>
      </c>
      <c r="D27" s="27" t="str">
        <v/>
      </c>
      <c r="E27" s="108">
        <f t="shared" si="0"/>
        <v>21096</v>
      </c>
      <c r="F27" s="24">
        <v>209.25</v>
      </c>
      <c r="G27" s="24">
        <v>3.75</v>
      </c>
      <c r="H27" s="24">
        <v>297</v>
      </c>
      <c r="I27" s="107">
        <f t="shared" si="1"/>
        <v>520</v>
      </c>
      <c r="J27" s="24">
        <f t="shared" si="2"/>
        <v>20586</v>
      </c>
      <c r="K27" s="24">
        <v>10</v>
      </c>
      <c r="L27" s="22">
        <f t="shared" si="3"/>
        <v>2079</v>
      </c>
    </row>
    <row r="28" spans="1:12" ht="20.25" customHeight="1" x14ac:dyDescent="0.25">
      <c r="A28" s="1390"/>
      <c r="B28" s="29">
        <v>8</v>
      </c>
      <c r="C28" s="110" t="s">
        <v>8</v>
      </c>
      <c r="D28" s="27" t="str">
        <v/>
      </c>
      <c r="E28" s="108">
        <f t="shared" si="0"/>
        <v>20586</v>
      </c>
      <c r="F28" s="24">
        <v>209.25</v>
      </c>
      <c r="G28" s="24">
        <v>3.75</v>
      </c>
      <c r="H28" s="24">
        <v>297</v>
      </c>
      <c r="I28" s="107">
        <f t="shared" si="1"/>
        <v>520</v>
      </c>
      <c r="J28" s="24">
        <f t="shared" si="2"/>
        <v>20076</v>
      </c>
      <c r="K28" s="24">
        <v>10</v>
      </c>
      <c r="L28" s="22">
        <f t="shared" si="3"/>
        <v>2376</v>
      </c>
    </row>
    <row r="29" spans="1:12" ht="20.25" customHeight="1" x14ac:dyDescent="0.25">
      <c r="A29" s="1390"/>
      <c r="B29" s="29">
        <v>9</v>
      </c>
      <c r="C29" s="110" t="s">
        <v>7</v>
      </c>
      <c r="D29" s="27" t="str">
        <v/>
      </c>
      <c r="E29" s="108">
        <f t="shared" si="0"/>
        <v>20076</v>
      </c>
      <c r="F29" s="24">
        <v>209.25</v>
      </c>
      <c r="G29" s="24">
        <v>3.75</v>
      </c>
      <c r="H29" s="24">
        <v>297</v>
      </c>
      <c r="I29" s="107">
        <f t="shared" si="1"/>
        <v>520</v>
      </c>
      <c r="J29" s="24">
        <f t="shared" si="2"/>
        <v>19566</v>
      </c>
      <c r="K29" s="24">
        <v>10</v>
      </c>
      <c r="L29" s="22">
        <f t="shared" si="3"/>
        <v>2673</v>
      </c>
    </row>
    <row r="30" spans="1:12" ht="20.25" customHeight="1" x14ac:dyDescent="0.25">
      <c r="A30" s="1390"/>
      <c r="B30" s="29">
        <v>10</v>
      </c>
      <c r="C30" s="110" t="s">
        <v>6</v>
      </c>
      <c r="D30" s="27" t="str">
        <v/>
      </c>
      <c r="E30" s="108">
        <f t="shared" si="0"/>
        <v>19566</v>
      </c>
      <c r="F30" s="24">
        <v>209.25</v>
      </c>
      <c r="G30" s="24">
        <v>3.75</v>
      </c>
      <c r="H30" s="24">
        <v>297</v>
      </c>
      <c r="I30" s="107">
        <f t="shared" si="1"/>
        <v>520</v>
      </c>
      <c r="J30" s="24">
        <f t="shared" si="2"/>
        <v>19056</v>
      </c>
      <c r="K30" s="24">
        <v>10</v>
      </c>
      <c r="L30" s="22">
        <f t="shared" si="3"/>
        <v>2970</v>
      </c>
    </row>
    <row r="31" spans="1:12" ht="20.25" customHeight="1" x14ac:dyDescent="0.25">
      <c r="A31" s="1390"/>
      <c r="B31" s="29">
        <v>11</v>
      </c>
      <c r="C31" s="110" t="s">
        <v>5</v>
      </c>
      <c r="D31" s="112" t="str">
        <v/>
      </c>
      <c r="E31" s="108">
        <f t="shared" si="0"/>
        <v>19056</v>
      </c>
      <c r="F31" s="24">
        <v>209.25</v>
      </c>
      <c r="G31" s="24">
        <v>3.75</v>
      </c>
      <c r="H31" s="24">
        <v>297</v>
      </c>
      <c r="I31" s="107">
        <f t="shared" si="1"/>
        <v>520</v>
      </c>
      <c r="J31" s="24">
        <f t="shared" si="2"/>
        <v>18546</v>
      </c>
      <c r="K31" s="24">
        <v>10</v>
      </c>
      <c r="L31" s="22">
        <f t="shared" si="3"/>
        <v>3267</v>
      </c>
    </row>
    <row r="32" spans="1:12" ht="20.25" customHeight="1" x14ac:dyDescent="0.25">
      <c r="A32" s="1390"/>
      <c r="B32" s="29">
        <v>12</v>
      </c>
      <c r="C32" s="110" t="s">
        <v>4</v>
      </c>
      <c r="D32" s="112" t="str">
        <v/>
      </c>
      <c r="E32" s="108">
        <f t="shared" si="0"/>
        <v>18546</v>
      </c>
      <c r="F32" s="24">
        <v>209.25</v>
      </c>
      <c r="G32" s="24">
        <v>3.75</v>
      </c>
      <c r="H32" s="24">
        <v>297</v>
      </c>
      <c r="I32" s="107">
        <f t="shared" si="1"/>
        <v>520</v>
      </c>
      <c r="J32" s="24">
        <f t="shared" si="2"/>
        <v>18036</v>
      </c>
      <c r="K32" s="24">
        <v>10</v>
      </c>
      <c r="L32" s="22">
        <f t="shared" si="3"/>
        <v>3564</v>
      </c>
    </row>
    <row r="33" spans="1:12" ht="20.25" customHeight="1" x14ac:dyDescent="0.25">
      <c r="A33" s="1390"/>
      <c r="B33" s="29">
        <v>13</v>
      </c>
      <c r="C33" s="110" t="s">
        <v>3</v>
      </c>
      <c r="D33" s="112" t="str">
        <v/>
      </c>
      <c r="E33" s="108">
        <f t="shared" si="0"/>
        <v>18036</v>
      </c>
      <c r="F33" s="24">
        <v>209.25</v>
      </c>
      <c r="G33" s="24">
        <v>3.75</v>
      </c>
      <c r="H33" s="24">
        <v>297</v>
      </c>
      <c r="I33" s="107">
        <f t="shared" si="1"/>
        <v>520</v>
      </c>
      <c r="J33" s="24">
        <f t="shared" si="2"/>
        <v>17526</v>
      </c>
      <c r="K33" s="24">
        <v>10</v>
      </c>
      <c r="L33" s="22">
        <f t="shared" si="3"/>
        <v>3861</v>
      </c>
    </row>
    <row r="34" spans="1:12" ht="20.25" customHeight="1" x14ac:dyDescent="0.25">
      <c r="A34" s="1390"/>
      <c r="B34" s="29">
        <v>14</v>
      </c>
      <c r="C34" s="110" t="s">
        <v>14</v>
      </c>
      <c r="D34" s="112" t="str">
        <v/>
      </c>
      <c r="E34" s="108">
        <f t="shared" si="0"/>
        <v>17526</v>
      </c>
      <c r="F34" s="24">
        <v>209.25</v>
      </c>
      <c r="G34" s="24">
        <v>3.75</v>
      </c>
      <c r="H34" s="24">
        <v>297</v>
      </c>
      <c r="I34" s="107">
        <f t="shared" si="1"/>
        <v>520</v>
      </c>
      <c r="J34" s="24">
        <f t="shared" si="2"/>
        <v>17016</v>
      </c>
      <c r="K34" s="24">
        <v>10</v>
      </c>
      <c r="L34" s="22">
        <f t="shared" si="3"/>
        <v>4158</v>
      </c>
    </row>
    <row r="35" spans="1:12" ht="20.25" customHeight="1" thickBot="1" x14ac:dyDescent="0.3">
      <c r="A35" s="1391"/>
      <c r="B35" s="21">
        <v>15</v>
      </c>
      <c r="C35" s="103" t="s">
        <v>13</v>
      </c>
      <c r="D35" s="122" t="str">
        <v/>
      </c>
      <c r="E35" s="101">
        <f t="shared" si="0"/>
        <v>17016</v>
      </c>
      <c r="F35" s="16">
        <v>209.25</v>
      </c>
      <c r="G35" s="16">
        <v>3.75</v>
      </c>
      <c r="H35" s="16">
        <v>297</v>
      </c>
      <c r="I35" s="100">
        <f t="shared" si="1"/>
        <v>520</v>
      </c>
      <c r="J35" s="16">
        <f t="shared" si="2"/>
        <v>16506</v>
      </c>
      <c r="K35" s="16">
        <v>10</v>
      </c>
      <c r="L35" s="14">
        <f t="shared" si="3"/>
        <v>4455</v>
      </c>
    </row>
    <row r="36" spans="1:12" ht="20.25" customHeight="1" x14ac:dyDescent="0.25">
      <c r="A36" s="1389">
        <v>2023</v>
      </c>
      <c r="B36" s="37">
        <v>16</v>
      </c>
      <c r="C36" s="106" t="s">
        <v>12</v>
      </c>
      <c r="D36" s="114" t="str">
        <v/>
      </c>
      <c r="E36" s="105">
        <f t="shared" si="0"/>
        <v>16506</v>
      </c>
      <c r="F36" s="32">
        <v>209.25</v>
      </c>
      <c r="G36" s="32">
        <v>3.75</v>
      </c>
      <c r="H36" s="32">
        <v>297</v>
      </c>
      <c r="I36" s="104">
        <f t="shared" si="1"/>
        <v>520</v>
      </c>
      <c r="J36" s="32">
        <f t="shared" si="2"/>
        <v>15996</v>
      </c>
      <c r="K36" s="32">
        <v>10</v>
      </c>
      <c r="L36" s="30">
        <f t="shared" si="3"/>
        <v>4752</v>
      </c>
    </row>
    <row r="37" spans="1:12" ht="20.25" customHeight="1" x14ac:dyDescent="0.25">
      <c r="A37" s="1390"/>
      <c r="B37" s="29">
        <v>17</v>
      </c>
      <c r="C37" s="110" t="s">
        <v>11</v>
      </c>
      <c r="D37" s="112" t="str">
        <v/>
      </c>
      <c r="E37" s="108">
        <f t="shared" si="0"/>
        <v>15996</v>
      </c>
      <c r="F37" s="24">
        <v>209.25</v>
      </c>
      <c r="G37" s="24">
        <v>3.75</v>
      </c>
      <c r="H37" s="24">
        <v>297</v>
      </c>
      <c r="I37" s="107">
        <f t="shared" si="1"/>
        <v>520</v>
      </c>
      <c r="J37" s="24">
        <f t="shared" si="2"/>
        <v>15486</v>
      </c>
      <c r="K37" s="24">
        <v>10</v>
      </c>
      <c r="L37" s="22">
        <f t="shared" si="3"/>
        <v>5049</v>
      </c>
    </row>
    <row r="38" spans="1:12" ht="20.25" customHeight="1" x14ac:dyDescent="0.25">
      <c r="A38" s="1390"/>
      <c r="B38" s="29">
        <v>18</v>
      </c>
      <c r="C38" s="110" t="s">
        <v>10</v>
      </c>
      <c r="D38" s="112" t="str">
        <v/>
      </c>
      <c r="E38" s="108">
        <f t="shared" si="0"/>
        <v>15486</v>
      </c>
      <c r="F38" s="24">
        <v>209.25</v>
      </c>
      <c r="G38" s="24">
        <v>3.75</v>
      </c>
      <c r="H38" s="24">
        <v>297</v>
      </c>
      <c r="I38" s="107">
        <f t="shared" si="1"/>
        <v>520</v>
      </c>
      <c r="J38" s="24">
        <f t="shared" si="2"/>
        <v>14976</v>
      </c>
      <c r="K38" s="24">
        <v>10</v>
      </c>
      <c r="L38" s="22">
        <f t="shared" si="3"/>
        <v>5346</v>
      </c>
    </row>
    <row r="39" spans="1:12" ht="20.25" customHeight="1" x14ac:dyDescent="0.25">
      <c r="A39" s="1390"/>
      <c r="B39" s="29">
        <v>19</v>
      </c>
      <c r="C39" s="110" t="s">
        <v>9</v>
      </c>
      <c r="D39" s="112" t="str">
        <v/>
      </c>
      <c r="E39" s="108">
        <f t="shared" si="0"/>
        <v>14976</v>
      </c>
      <c r="F39" s="24">
        <v>209.25</v>
      </c>
      <c r="G39" s="24">
        <v>3.75</v>
      </c>
      <c r="H39" s="24">
        <v>297</v>
      </c>
      <c r="I39" s="107">
        <f t="shared" si="1"/>
        <v>520</v>
      </c>
      <c r="J39" s="24">
        <f t="shared" si="2"/>
        <v>14466</v>
      </c>
      <c r="K39" s="24">
        <v>10</v>
      </c>
      <c r="L39" s="22">
        <f t="shared" si="3"/>
        <v>5643</v>
      </c>
    </row>
    <row r="40" spans="1:12" ht="20.25" customHeight="1" x14ac:dyDescent="0.25">
      <c r="A40" s="1390"/>
      <c r="B40" s="29">
        <v>20</v>
      </c>
      <c r="C40" s="110" t="s">
        <v>8</v>
      </c>
      <c r="D40" s="112" t="str">
        <v/>
      </c>
      <c r="E40" s="108">
        <f t="shared" si="0"/>
        <v>14466</v>
      </c>
      <c r="F40" s="24">
        <v>209.25</v>
      </c>
      <c r="G40" s="24">
        <v>3.75</v>
      </c>
      <c r="H40" s="24">
        <v>297</v>
      </c>
      <c r="I40" s="107">
        <f t="shared" si="1"/>
        <v>520</v>
      </c>
      <c r="J40" s="24">
        <f t="shared" si="2"/>
        <v>13956</v>
      </c>
      <c r="K40" s="24">
        <v>10</v>
      </c>
      <c r="L40" s="22">
        <f t="shared" si="3"/>
        <v>5940</v>
      </c>
    </row>
    <row r="41" spans="1:12" ht="20.25" customHeight="1" x14ac:dyDescent="0.25">
      <c r="A41" s="1390"/>
      <c r="B41" s="29">
        <v>21</v>
      </c>
      <c r="C41" s="110" t="s">
        <v>7</v>
      </c>
      <c r="D41" s="27" t="str">
        <v/>
      </c>
      <c r="E41" s="108">
        <f t="shared" si="0"/>
        <v>13956</v>
      </c>
      <c r="F41" s="24">
        <v>209.25</v>
      </c>
      <c r="G41" s="24">
        <v>3.75</v>
      </c>
      <c r="H41" s="24">
        <v>297</v>
      </c>
      <c r="I41" s="107">
        <f t="shared" si="1"/>
        <v>520</v>
      </c>
      <c r="J41" s="24">
        <f t="shared" si="2"/>
        <v>13446</v>
      </c>
      <c r="K41" s="24">
        <v>10</v>
      </c>
      <c r="L41" s="22">
        <f t="shared" si="3"/>
        <v>6237</v>
      </c>
    </row>
    <row r="42" spans="1:12" ht="20.25" customHeight="1" x14ac:dyDescent="0.25">
      <c r="A42" s="1390"/>
      <c r="B42" s="29">
        <v>22</v>
      </c>
      <c r="C42" s="110" t="s">
        <v>6</v>
      </c>
      <c r="D42" s="112" t="str">
        <v/>
      </c>
      <c r="E42" s="108">
        <f t="shared" si="0"/>
        <v>13446</v>
      </c>
      <c r="F42" s="24">
        <v>209.25</v>
      </c>
      <c r="G42" s="24">
        <v>3.75</v>
      </c>
      <c r="H42" s="24">
        <v>297</v>
      </c>
      <c r="I42" s="107">
        <f t="shared" si="1"/>
        <v>520</v>
      </c>
      <c r="J42" s="24">
        <f t="shared" si="2"/>
        <v>12936</v>
      </c>
      <c r="K42" s="24">
        <v>10</v>
      </c>
      <c r="L42" s="22">
        <f t="shared" si="3"/>
        <v>6534</v>
      </c>
    </row>
    <row r="43" spans="1:12" ht="20.25" customHeight="1" x14ac:dyDescent="0.25">
      <c r="A43" s="1390"/>
      <c r="B43" s="29">
        <v>23</v>
      </c>
      <c r="C43" s="110" t="s">
        <v>5</v>
      </c>
      <c r="D43" s="112" t="str">
        <v/>
      </c>
      <c r="E43" s="108">
        <f t="shared" si="0"/>
        <v>12936</v>
      </c>
      <c r="F43" s="24">
        <v>209.25</v>
      </c>
      <c r="G43" s="24">
        <v>3.75</v>
      </c>
      <c r="H43" s="24">
        <v>297</v>
      </c>
      <c r="I43" s="107">
        <f t="shared" si="1"/>
        <v>520</v>
      </c>
      <c r="J43" s="24">
        <f t="shared" si="2"/>
        <v>12426</v>
      </c>
      <c r="K43" s="24">
        <v>10</v>
      </c>
      <c r="L43" s="22">
        <f t="shared" si="3"/>
        <v>6831</v>
      </c>
    </row>
    <row r="44" spans="1:12" ht="20.25" customHeight="1" x14ac:dyDescent="0.25">
      <c r="A44" s="1390"/>
      <c r="B44" s="29">
        <v>24</v>
      </c>
      <c r="C44" s="110" t="s">
        <v>4</v>
      </c>
      <c r="D44" s="112" t="str">
        <v/>
      </c>
      <c r="E44" s="108">
        <f t="shared" si="0"/>
        <v>12426</v>
      </c>
      <c r="F44" s="24">
        <v>209.25</v>
      </c>
      <c r="G44" s="24">
        <v>3.75</v>
      </c>
      <c r="H44" s="24">
        <v>297</v>
      </c>
      <c r="I44" s="107">
        <f t="shared" si="1"/>
        <v>520</v>
      </c>
      <c r="J44" s="24">
        <f t="shared" si="2"/>
        <v>11916</v>
      </c>
      <c r="K44" s="24">
        <v>10</v>
      </c>
      <c r="L44" s="22">
        <f t="shared" si="3"/>
        <v>7128</v>
      </c>
    </row>
    <row r="45" spans="1:12" ht="20.25" customHeight="1" x14ac:dyDescent="0.25">
      <c r="A45" s="1390"/>
      <c r="B45" s="29">
        <v>25</v>
      </c>
      <c r="C45" s="110" t="s">
        <v>3</v>
      </c>
      <c r="D45" s="112" t="str">
        <v/>
      </c>
      <c r="E45" s="108">
        <f t="shared" si="0"/>
        <v>11916</v>
      </c>
      <c r="F45" s="24">
        <v>209.25</v>
      </c>
      <c r="G45" s="24">
        <v>3.75</v>
      </c>
      <c r="H45" s="24">
        <v>297</v>
      </c>
      <c r="I45" s="107">
        <f t="shared" si="1"/>
        <v>520</v>
      </c>
      <c r="J45" s="24">
        <f t="shared" si="2"/>
        <v>11406</v>
      </c>
      <c r="K45" s="24">
        <v>10</v>
      </c>
      <c r="L45" s="22">
        <f t="shared" si="3"/>
        <v>7425</v>
      </c>
    </row>
    <row r="46" spans="1:12" ht="20.25" customHeight="1" x14ac:dyDescent="0.25">
      <c r="A46" s="1390"/>
      <c r="B46" s="29">
        <v>26</v>
      </c>
      <c r="C46" s="110" t="s">
        <v>14</v>
      </c>
      <c r="D46" s="112" t="str">
        <v/>
      </c>
      <c r="E46" s="108">
        <f t="shared" si="0"/>
        <v>11406</v>
      </c>
      <c r="F46" s="24">
        <v>209.25</v>
      </c>
      <c r="G46" s="24">
        <v>3.75</v>
      </c>
      <c r="H46" s="24">
        <v>297</v>
      </c>
      <c r="I46" s="107">
        <f t="shared" si="1"/>
        <v>520</v>
      </c>
      <c r="J46" s="24">
        <f t="shared" si="2"/>
        <v>10896</v>
      </c>
      <c r="K46" s="24">
        <v>10</v>
      </c>
      <c r="L46" s="22">
        <f t="shared" si="3"/>
        <v>7722</v>
      </c>
    </row>
    <row r="47" spans="1:12" ht="20.25" customHeight="1" thickBot="1" x14ac:dyDescent="0.3">
      <c r="A47" s="1391"/>
      <c r="B47" s="21">
        <v>27</v>
      </c>
      <c r="C47" s="103" t="s">
        <v>13</v>
      </c>
      <c r="D47" s="122" t="str">
        <v/>
      </c>
      <c r="E47" s="101">
        <f t="shared" si="0"/>
        <v>10896</v>
      </c>
      <c r="F47" s="16">
        <v>209.25</v>
      </c>
      <c r="G47" s="16">
        <v>3.75</v>
      </c>
      <c r="H47" s="16">
        <v>297</v>
      </c>
      <c r="I47" s="100">
        <f t="shared" si="1"/>
        <v>520</v>
      </c>
      <c r="J47" s="16">
        <f t="shared" si="2"/>
        <v>10386</v>
      </c>
      <c r="K47" s="16">
        <v>10</v>
      </c>
      <c r="L47" s="14">
        <f t="shared" si="3"/>
        <v>8019</v>
      </c>
    </row>
    <row r="48" spans="1:12" ht="20.25" customHeight="1" x14ac:dyDescent="0.25">
      <c r="A48" s="1389">
        <v>2024</v>
      </c>
      <c r="B48" s="37">
        <v>28</v>
      </c>
      <c r="C48" s="106" t="s">
        <v>12</v>
      </c>
      <c r="D48" s="114" t="str">
        <v/>
      </c>
      <c r="E48" s="105">
        <f t="shared" si="0"/>
        <v>10386</v>
      </c>
      <c r="F48" s="32">
        <v>209.25</v>
      </c>
      <c r="G48" s="32">
        <v>3.75</v>
      </c>
      <c r="H48" s="32">
        <v>297</v>
      </c>
      <c r="I48" s="104">
        <f t="shared" si="1"/>
        <v>520</v>
      </c>
      <c r="J48" s="32">
        <f t="shared" si="2"/>
        <v>9876</v>
      </c>
      <c r="K48" s="32">
        <v>10</v>
      </c>
      <c r="L48" s="30">
        <f t="shared" si="3"/>
        <v>8316</v>
      </c>
    </row>
    <row r="49" spans="1:12" ht="20.25" customHeight="1" x14ac:dyDescent="0.25">
      <c r="A49" s="1390"/>
      <c r="B49" s="29">
        <v>29</v>
      </c>
      <c r="C49" s="110" t="s">
        <v>11</v>
      </c>
      <c r="D49" s="112" t="str">
        <v/>
      </c>
      <c r="E49" s="108">
        <f t="shared" si="0"/>
        <v>9876</v>
      </c>
      <c r="F49" s="24">
        <v>209.25</v>
      </c>
      <c r="G49" s="24">
        <v>3.75</v>
      </c>
      <c r="H49" s="24">
        <v>297</v>
      </c>
      <c r="I49" s="107">
        <f t="shared" si="1"/>
        <v>520</v>
      </c>
      <c r="J49" s="24">
        <f t="shared" si="2"/>
        <v>9366</v>
      </c>
      <c r="K49" s="24">
        <v>10</v>
      </c>
      <c r="L49" s="22">
        <f t="shared" si="3"/>
        <v>8613</v>
      </c>
    </row>
    <row r="50" spans="1:12" ht="20.25" customHeight="1" x14ac:dyDescent="0.25">
      <c r="A50" s="1390"/>
      <c r="B50" s="29">
        <v>30</v>
      </c>
      <c r="C50" s="110" t="s">
        <v>10</v>
      </c>
      <c r="D50" s="112" t="str">
        <v/>
      </c>
      <c r="E50" s="108">
        <f t="shared" si="0"/>
        <v>9366</v>
      </c>
      <c r="F50" s="24">
        <v>209.25</v>
      </c>
      <c r="G50" s="24">
        <v>3.75</v>
      </c>
      <c r="H50" s="24">
        <v>297</v>
      </c>
      <c r="I50" s="107">
        <f t="shared" si="1"/>
        <v>520</v>
      </c>
      <c r="J50" s="24">
        <f t="shared" si="2"/>
        <v>8856</v>
      </c>
      <c r="K50" s="24">
        <v>10</v>
      </c>
      <c r="L50" s="22">
        <f t="shared" si="3"/>
        <v>8910</v>
      </c>
    </row>
    <row r="51" spans="1:12" ht="20.25" customHeight="1" x14ac:dyDescent="0.25">
      <c r="A51" s="1390"/>
      <c r="B51" s="29">
        <v>31</v>
      </c>
      <c r="C51" s="110" t="s">
        <v>9</v>
      </c>
      <c r="D51" s="112" t="str">
        <v/>
      </c>
      <c r="E51" s="108">
        <f t="shared" si="0"/>
        <v>8856</v>
      </c>
      <c r="F51" s="24">
        <v>209.25</v>
      </c>
      <c r="G51" s="24">
        <v>3.75</v>
      </c>
      <c r="H51" s="24">
        <v>297</v>
      </c>
      <c r="I51" s="107">
        <f t="shared" si="1"/>
        <v>520</v>
      </c>
      <c r="J51" s="24">
        <f t="shared" si="2"/>
        <v>8346</v>
      </c>
      <c r="K51" s="24">
        <v>10</v>
      </c>
      <c r="L51" s="22">
        <f t="shared" si="3"/>
        <v>9207</v>
      </c>
    </row>
    <row r="52" spans="1:12" ht="20.25" customHeight="1" x14ac:dyDescent="0.25">
      <c r="A52" s="1390"/>
      <c r="B52" s="29">
        <v>32</v>
      </c>
      <c r="C52" s="110" t="s">
        <v>8</v>
      </c>
      <c r="D52" s="112" t="str">
        <v/>
      </c>
      <c r="E52" s="108">
        <f t="shared" si="0"/>
        <v>8346</v>
      </c>
      <c r="F52" s="24">
        <v>209.25</v>
      </c>
      <c r="G52" s="24">
        <v>3.75</v>
      </c>
      <c r="H52" s="24">
        <v>297</v>
      </c>
      <c r="I52" s="107">
        <f t="shared" si="1"/>
        <v>520</v>
      </c>
      <c r="J52" s="24">
        <f t="shared" si="2"/>
        <v>7836</v>
      </c>
      <c r="K52" s="24">
        <v>10</v>
      </c>
      <c r="L52" s="22">
        <f t="shared" si="3"/>
        <v>9504</v>
      </c>
    </row>
    <row r="53" spans="1:12" ht="20.25" customHeight="1" x14ac:dyDescent="0.25">
      <c r="A53" s="1390"/>
      <c r="B53" s="29">
        <v>33</v>
      </c>
      <c r="C53" s="110" t="s">
        <v>7</v>
      </c>
      <c r="D53" s="112" t="str">
        <v/>
      </c>
      <c r="E53" s="108">
        <f t="shared" si="0"/>
        <v>7836</v>
      </c>
      <c r="F53" s="24">
        <v>209.25</v>
      </c>
      <c r="G53" s="24">
        <v>3.75</v>
      </c>
      <c r="H53" s="24">
        <v>297</v>
      </c>
      <c r="I53" s="107">
        <f t="shared" si="1"/>
        <v>520</v>
      </c>
      <c r="J53" s="24">
        <f t="shared" si="2"/>
        <v>7326</v>
      </c>
      <c r="K53" s="24">
        <v>10</v>
      </c>
      <c r="L53" s="22">
        <f t="shared" si="3"/>
        <v>9801</v>
      </c>
    </row>
    <row r="54" spans="1:12" ht="20.25" customHeight="1" x14ac:dyDescent="0.25">
      <c r="A54" s="1390"/>
      <c r="B54" s="29">
        <v>34</v>
      </c>
      <c r="C54" s="110" t="s">
        <v>6</v>
      </c>
      <c r="D54" s="112" t="str">
        <v/>
      </c>
      <c r="E54" s="108">
        <f t="shared" si="0"/>
        <v>7326</v>
      </c>
      <c r="F54" s="24">
        <v>209.25</v>
      </c>
      <c r="G54" s="24">
        <v>3.75</v>
      </c>
      <c r="H54" s="24">
        <v>297</v>
      </c>
      <c r="I54" s="107">
        <f t="shared" si="1"/>
        <v>520</v>
      </c>
      <c r="J54" s="24">
        <f t="shared" si="2"/>
        <v>6816</v>
      </c>
      <c r="K54" s="24">
        <v>10</v>
      </c>
      <c r="L54" s="22">
        <f t="shared" si="3"/>
        <v>10098</v>
      </c>
    </row>
    <row r="55" spans="1:12" ht="20.25" customHeight="1" x14ac:dyDescent="0.25">
      <c r="A55" s="1390"/>
      <c r="B55" s="29">
        <v>35</v>
      </c>
      <c r="C55" s="110" t="s">
        <v>5</v>
      </c>
      <c r="D55" s="112" t="str">
        <v/>
      </c>
      <c r="E55" s="108">
        <f t="shared" si="0"/>
        <v>6816</v>
      </c>
      <c r="F55" s="24">
        <v>209.25</v>
      </c>
      <c r="G55" s="24">
        <v>3.75</v>
      </c>
      <c r="H55" s="24">
        <v>297</v>
      </c>
      <c r="I55" s="107">
        <f t="shared" si="1"/>
        <v>520</v>
      </c>
      <c r="J55" s="24">
        <f t="shared" si="2"/>
        <v>6306</v>
      </c>
      <c r="K55" s="24">
        <v>10</v>
      </c>
      <c r="L55" s="22">
        <f t="shared" si="3"/>
        <v>10395</v>
      </c>
    </row>
    <row r="56" spans="1:12" ht="20.25" customHeight="1" x14ac:dyDescent="0.25">
      <c r="A56" s="1390"/>
      <c r="B56" s="29">
        <v>36</v>
      </c>
      <c r="C56" s="110" t="s">
        <v>4</v>
      </c>
      <c r="D56" s="112" t="str">
        <v/>
      </c>
      <c r="E56" s="108">
        <f t="shared" si="0"/>
        <v>6306</v>
      </c>
      <c r="F56" s="24">
        <v>209.25</v>
      </c>
      <c r="G56" s="24">
        <v>3.75</v>
      </c>
      <c r="H56" s="24">
        <v>297</v>
      </c>
      <c r="I56" s="107">
        <f>F56+H56+K56+G56</f>
        <v>520</v>
      </c>
      <c r="J56" s="24">
        <f t="shared" si="2"/>
        <v>5796</v>
      </c>
      <c r="K56" s="24">
        <v>10</v>
      </c>
      <c r="L56" s="22">
        <f t="shared" si="3"/>
        <v>10692</v>
      </c>
    </row>
    <row r="57" spans="1:12" ht="20.25" customHeight="1" x14ac:dyDescent="0.25">
      <c r="A57" s="1390"/>
      <c r="B57" s="29">
        <v>37</v>
      </c>
      <c r="C57" s="110" t="s">
        <v>3</v>
      </c>
      <c r="D57" s="112" t="str">
        <v/>
      </c>
      <c r="E57" s="108">
        <f t="shared" si="0"/>
        <v>5796</v>
      </c>
      <c r="F57" s="24">
        <v>209.25</v>
      </c>
      <c r="G57" s="24">
        <v>3.75</v>
      </c>
      <c r="H57" s="24">
        <v>297</v>
      </c>
      <c r="I57" s="107">
        <f t="shared" si="1"/>
        <v>520</v>
      </c>
      <c r="J57" s="24">
        <f t="shared" si="2"/>
        <v>5286</v>
      </c>
      <c r="K57" s="24">
        <v>10</v>
      </c>
      <c r="L57" s="22">
        <f t="shared" si="3"/>
        <v>10989</v>
      </c>
    </row>
    <row r="58" spans="1:12" ht="20.25" customHeight="1" x14ac:dyDescent="0.25">
      <c r="A58" s="1390"/>
      <c r="B58" s="29">
        <v>38</v>
      </c>
      <c r="C58" s="110" t="s">
        <v>14</v>
      </c>
      <c r="D58" s="112" t="str">
        <v/>
      </c>
      <c r="E58" s="108">
        <f t="shared" si="0"/>
        <v>5286</v>
      </c>
      <c r="F58" s="24">
        <v>209.25</v>
      </c>
      <c r="G58" s="24">
        <v>3.75</v>
      </c>
      <c r="H58" s="24">
        <v>297</v>
      </c>
      <c r="I58" s="107">
        <f t="shared" si="1"/>
        <v>520</v>
      </c>
      <c r="J58" s="24">
        <f t="shared" si="2"/>
        <v>4776</v>
      </c>
      <c r="K58" s="24">
        <v>10</v>
      </c>
      <c r="L58" s="22">
        <f t="shared" si="3"/>
        <v>11286</v>
      </c>
    </row>
    <row r="59" spans="1:12" ht="20.25" customHeight="1" thickBot="1" x14ac:dyDescent="0.3">
      <c r="A59" s="1391"/>
      <c r="B59" s="21">
        <v>39</v>
      </c>
      <c r="C59" s="103" t="s">
        <v>13</v>
      </c>
      <c r="D59" s="122" t="str">
        <v/>
      </c>
      <c r="E59" s="101">
        <f t="shared" si="0"/>
        <v>4776</v>
      </c>
      <c r="F59" s="16">
        <v>209.25</v>
      </c>
      <c r="G59" s="16">
        <v>3.75</v>
      </c>
      <c r="H59" s="16">
        <v>297</v>
      </c>
      <c r="I59" s="100">
        <f t="shared" si="1"/>
        <v>520</v>
      </c>
      <c r="J59" s="16">
        <f t="shared" si="2"/>
        <v>4266</v>
      </c>
      <c r="K59" s="16">
        <v>10</v>
      </c>
      <c r="L59" s="14">
        <f t="shared" si="3"/>
        <v>11583</v>
      </c>
    </row>
    <row r="60" spans="1:12" ht="20.25" customHeight="1" x14ac:dyDescent="0.25">
      <c r="A60" s="1389">
        <v>2025</v>
      </c>
      <c r="B60" s="37">
        <v>40</v>
      </c>
      <c r="C60" s="106" t="s">
        <v>12</v>
      </c>
      <c r="D60" s="114" t="str">
        <v/>
      </c>
      <c r="E60" s="105">
        <f t="shared" si="0"/>
        <v>4266</v>
      </c>
      <c r="F60" s="32">
        <v>209.25</v>
      </c>
      <c r="G60" s="32">
        <v>3.75</v>
      </c>
      <c r="H60" s="32">
        <v>297</v>
      </c>
      <c r="I60" s="104">
        <f t="shared" si="1"/>
        <v>520</v>
      </c>
      <c r="J60" s="32">
        <f t="shared" si="2"/>
        <v>3756</v>
      </c>
      <c r="K60" s="32">
        <v>10</v>
      </c>
      <c r="L60" s="30">
        <f t="shared" si="3"/>
        <v>11880</v>
      </c>
    </row>
    <row r="61" spans="1:12" ht="20.25" customHeight="1" x14ac:dyDescent="0.25">
      <c r="A61" s="1390"/>
      <c r="B61" s="29">
        <v>41</v>
      </c>
      <c r="C61" s="110" t="s">
        <v>11</v>
      </c>
      <c r="D61" s="112" t="str">
        <v/>
      </c>
      <c r="E61" s="108">
        <f t="shared" si="0"/>
        <v>3756</v>
      </c>
      <c r="F61" s="24">
        <v>209.25</v>
      </c>
      <c r="G61" s="24">
        <v>3.75</v>
      </c>
      <c r="H61" s="24">
        <v>297</v>
      </c>
      <c r="I61" s="107">
        <f t="shared" si="1"/>
        <v>520</v>
      </c>
      <c r="J61" s="24">
        <f t="shared" si="2"/>
        <v>3246</v>
      </c>
      <c r="K61" s="24">
        <v>10</v>
      </c>
      <c r="L61" s="22">
        <f t="shared" si="3"/>
        <v>12177</v>
      </c>
    </row>
    <row r="62" spans="1:12" ht="20.25" customHeight="1" x14ac:dyDescent="0.25">
      <c r="A62" s="1390"/>
      <c r="B62" s="29">
        <v>42</v>
      </c>
      <c r="C62" s="110" t="s">
        <v>10</v>
      </c>
      <c r="D62" s="111" t="str">
        <v/>
      </c>
      <c r="E62" s="108">
        <f t="shared" si="0"/>
        <v>3246</v>
      </c>
      <c r="F62" s="24">
        <v>209.25</v>
      </c>
      <c r="G62" s="24">
        <v>3.75</v>
      </c>
      <c r="H62" s="24">
        <v>297</v>
      </c>
      <c r="I62" s="107">
        <f t="shared" si="1"/>
        <v>520</v>
      </c>
      <c r="J62" s="24">
        <f t="shared" si="2"/>
        <v>2736</v>
      </c>
      <c r="K62" s="24">
        <v>10</v>
      </c>
      <c r="L62" s="22">
        <f t="shared" si="3"/>
        <v>12474</v>
      </c>
    </row>
    <row r="63" spans="1:12" ht="20.25" customHeight="1" x14ac:dyDescent="0.25">
      <c r="A63" s="1390"/>
      <c r="B63" s="29">
        <v>43</v>
      </c>
      <c r="C63" s="110" t="s">
        <v>9</v>
      </c>
      <c r="D63" s="109" t="str">
        <v/>
      </c>
      <c r="E63" s="108">
        <f t="shared" si="0"/>
        <v>2736</v>
      </c>
      <c r="F63" s="24">
        <v>209.25</v>
      </c>
      <c r="G63" s="24">
        <v>3.75</v>
      </c>
      <c r="H63" s="24">
        <v>297</v>
      </c>
      <c r="I63" s="107">
        <f t="shared" si="1"/>
        <v>520</v>
      </c>
      <c r="J63" s="24">
        <f t="shared" si="2"/>
        <v>2226</v>
      </c>
      <c r="K63" s="24">
        <v>10</v>
      </c>
      <c r="L63" s="22">
        <f t="shared" si="3"/>
        <v>12771</v>
      </c>
    </row>
    <row r="64" spans="1:12" ht="20.25" customHeight="1" x14ac:dyDescent="0.25">
      <c r="A64" s="1390"/>
      <c r="B64" s="29">
        <v>44</v>
      </c>
      <c r="C64" s="110" t="s">
        <v>8</v>
      </c>
      <c r="D64" s="109" t="str">
        <v/>
      </c>
      <c r="E64" s="108">
        <f t="shared" si="0"/>
        <v>2226</v>
      </c>
      <c r="F64" s="24">
        <v>209.25</v>
      </c>
      <c r="G64" s="24">
        <v>3.75</v>
      </c>
      <c r="H64" s="24">
        <v>297</v>
      </c>
      <c r="I64" s="107">
        <f t="shared" si="1"/>
        <v>520</v>
      </c>
      <c r="J64" s="24">
        <f t="shared" si="2"/>
        <v>1716</v>
      </c>
      <c r="K64" s="24">
        <v>10</v>
      </c>
      <c r="L64" s="22">
        <f t="shared" si="3"/>
        <v>13068</v>
      </c>
    </row>
    <row r="65" spans="1:12" ht="20.25" customHeight="1" x14ac:dyDescent="0.25">
      <c r="A65" s="1390"/>
      <c r="B65" s="29">
        <v>45</v>
      </c>
      <c r="C65" s="110" t="s">
        <v>7</v>
      </c>
      <c r="D65" s="109" t="str">
        <v/>
      </c>
      <c r="E65" s="108">
        <f t="shared" si="0"/>
        <v>1716</v>
      </c>
      <c r="F65" s="24">
        <v>209.25</v>
      </c>
      <c r="G65" s="24">
        <v>3.75</v>
      </c>
      <c r="H65" s="24">
        <v>297</v>
      </c>
      <c r="I65" s="107">
        <f t="shared" si="1"/>
        <v>520</v>
      </c>
      <c r="J65" s="24">
        <f t="shared" si="2"/>
        <v>1206</v>
      </c>
      <c r="K65" s="24">
        <v>10</v>
      </c>
      <c r="L65" s="22">
        <f t="shared" si="3"/>
        <v>13365</v>
      </c>
    </row>
    <row r="66" spans="1:12" ht="20.25" customHeight="1" x14ac:dyDescent="0.25">
      <c r="A66" s="1390"/>
      <c r="B66" s="29">
        <v>46</v>
      </c>
      <c r="C66" s="110" t="s">
        <v>6</v>
      </c>
      <c r="D66" s="109" t="str">
        <v/>
      </c>
      <c r="E66" s="108">
        <f t="shared" si="0"/>
        <v>1206</v>
      </c>
      <c r="F66" s="24">
        <v>209.25</v>
      </c>
      <c r="G66" s="24">
        <v>3.75</v>
      </c>
      <c r="H66" s="24">
        <v>297</v>
      </c>
      <c r="I66" s="107">
        <f t="shared" si="1"/>
        <v>520</v>
      </c>
      <c r="J66" s="24">
        <f t="shared" si="2"/>
        <v>696</v>
      </c>
      <c r="K66" s="24">
        <v>10</v>
      </c>
      <c r="L66" s="22">
        <f t="shared" si="3"/>
        <v>13662</v>
      </c>
    </row>
    <row r="67" spans="1:12" ht="20.25" customHeight="1" x14ac:dyDescent="0.25">
      <c r="A67" s="1390"/>
      <c r="B67" s="29">
        <v>47</v>
      </c>
      <c r="C67" s="110" t="s">
        <v>5</v>
      </c>
      <c r="D67" s="109" t="str">
        <v/>
      </c>
      <c r="E67" s="108">
        <f t="shared" si="0"/>
        <v>696</v>
      </c>
      <c r="F67" s="24">
        <v>209.25</v>
      </c>
      <c r="G67" s="24">
        <v>3.75</v>
      </c>
      <c r="H67" s="24">
        <v>297</v>
      </c>
      <c r="I67" s="107">
        <f t="shared" si="1"/>
        <v>520</v>
      </c>
      <c r="J67" s="24">
        <f t="shared" si="2"/>
        <v>186</v>
      </c>
      <c r="K67" s="24">
        <v>10</v>
      </c>
      <c r="L67" s="22">
        <f t="shared" si="3"/>
        <v>13959</v>
      </c>
    </row>
    <row r="68" spans="1:12" ht="20.25" customHeight="1" thickBot="1" x14ac:dyDescent="0.3">
      <c r="A68" s="1391"/>
      <c r="B68" s="21">
        <v>48</v>
      </c>
      <c r="C68" s="103" t="s">
        <v>4</v>
      </c>
      <c r="D68" s="102" t="str">
        <v/>
      </c>
      <c r="E68" s="101">
        <f t="shared" si="0"/>
        <v>186</v>
      </c>
      <c r="F68" s="16">
        <v>209.25</v>
      </c>
      <c r="G68" s="16">
        <v>3.75</v>
      </c>
      <c r="H68" s="16">
        <v>297</v>
      </c>
      <c r="I68" s="100">
        <f t="shared" si="1"/>
        <v>520</v>
      </c>
      <c r="J68" s="16">
        <f t="shared" si="2"/>
        <v>-324</v>
      </c>
      <c r="K68" s="16">
        <v>10</v>
      </c>
      <c r="L68" s="14">
        <f t="shared" si="3"/>
        <v>14256</v>
      </c>
    </row>
    <row r="69" spans="1:12" ht="15.75" x14ac:dyDescent="0.25">
      <c r="D69" s="68"/>
      <c r="E69" s="68"/>
      <c r="F69" s="67">
        <f>SUM(F21:F68)</f>
        <v>10044</v>
      </c>
      <c r="G69" s="67">
        <f t="shared" ref="G69:H69" si="4">SUM(G21:G68)</f>
        <v>180</v>
      </c>
      <c r="H69" s="67">
        <f t="shared" si="4"/>
        <v>14256</v>
      </c>
      <c r="I69" s="64"/>
      <c r="J69" s="64"/>
      <c r="K69" s="67">
        <f>SUM(K21:K68)</f>
        <v>480</v>
      </c>
    </row>
    <row r="70" spans="1:12" ht="15.75" x14ac:dyDescent="0.25">
      <c r="D70" s="1420" t="s">
        <v>2</v>
      </c>
      <c r="E70" s="1420"/>
      <c r="F70" s="79">
        <f>SUM(F21:F22)</f>
        <v>418.5</v>
      </c>
      <c r="G70" s="79">
        <f t="shared" ref="G70:H70" si="5">SUM(G21:G22)</f>
        <v>7.5</v>
      </c>
      <c r="H70" s="79">
        <f t="shared" si="5"/>
        <v>594</v>
      </c>
      <c r="I70" s="64"/>
      <c r="J70" s="64"/>
      <c r="K70" s="66">
        <f>SUM(K21:K22)</f>
        <v>20</v>
      </c>
    </row>
    <row r="71" spans="1:12" ht="15.75" x14ac:dyDescent="0.25">
      <c r="D71" s="1421" t="s">
        <v>1</v>
      </c>
      <c r="E71" s="1421"/>
      <c r="F71" s="65">
        <f>SUM(F69-F70)</f>
        <v>9625.5</v>
      </c>
      <c r="G71" s="65">
        <f t="shared" ref="G71:H71" si="6">SUM(G69-G70)</f>
        <v>172.5</v>
      </c>
      <c r="H71" s="65">
        <f t="shared" si="6"/>
        <v>13662</v>
      </c>
      <c r="I71" s="64"/>
      <c r="J71" s="64"/>
      <c r="K71" s="74">
        <f>SUM(K69-K70)</f>
        <v>460</v>
      </c>
    </row>
    <row r="72" spans="1:12" ht="15.75" x14ac:dyDescent="0.25">
      <c r="E72" s="64"/>
      <c r="F72" s="64"/>
      <c r="G72" s="64"/>
      <c r="H72" s="64"/>
      <c r="I72" s="64"/>
      <c r="J72" s="64"/>
      <c r="K72" s="64"/>
    </row>
    <row r="73" spans="1:12" ht="15.75" x14ac:dyDescent="0.25">
      <c r="C73" s="76"/>
      <c r="D73" s="1435" t="s">
        <v>42</v>
      </c>
      <c r="E73" s="1435"/>
      <c r="F73" s="1423">
        <f>SUM(F71:H71)</f>
        <v>23460</v>
      </c>
      <c r="G73" s="1423"/>
      <c r="H73" s="1423"/>
      <c r="J73" s="64"/>
    </row>
    <row r="74" spans="1:12" ht="16.5" thickBot="1" x14ac:dyDescent="0.3">
      <c r="C74" s="76"/>
      <c r="D74" s="1435" t="s">
        <v>41</v>
      </c>
      <c r="E74" s="1435"/>
      <c r="F74" s="1436">
        <v>-324</v>
      </c>
      <c r="G74" s="1436"/>
      <c r="H74" s="1436"/>
      <c r="J74" s="64"/>
    </row>
    <row r="75" spans="1:12" ht="17.25" thickTop="1" thickBot="1" x14ac:dyDescent="0.3">
      <c r="C75" s="1415" t="s">
        <v>0</v>
      </c>
      <c r="D75" s="1415"/>
      <c r="E75" s="1416"/>
      <c r="F75" s="1417">
        <f>SUM(F73:H74)</f>
        <v>23136</v>
      </c>
      <c r="G75" s="1418"/>
      <c r="H75" s="1419"/>
      <c r="J75" s="64"/>
    </row>
    <row r="76" spans="1:12" ht="16.5" thickTop="1" x14ac:dyDescent="0.25">
      <c r="E76" s="64"/>
      <c r="F76" s="64"/>
      <c r="G76" s="64"/>
      <c r="H76" s="64"/>
      <c r="I76" s="64"/>
      <c r="J76" s="64"/>
      <c r="K76" s="64"/>
    </row>
    <row r="77" spans="1:12" ht="15.75" x14ac:dyDescent="0.25">
      <c r="E77" s="64"/>
      <c r="F77" s="64"/>
      <c r="G77" s="64"/>
      <c r="H77" s="64"/>
      <c r="I77" s="64"/>
      <c r="J77" s="64"/>
      <c r="K77" s="64"/>
    </row>
  </sheetData>
  <mergeCells count="22">
    <mergeCell ref="A17:B17"/>
    <mergeCell ref="D17:F17"/>
    <mergeCell ref="D18:F18"/>
    <mergeCell ref="A8:L8"/>
    <mergeCell ref="A11:B11"/>
    <mergeCell ref="A12:B12"/>
    <mergeCell ref="A13:B13"/>
    <mergeCell ref="A15:B15"/>
    <mergeCell ref="A16:B16"/>
    <mergeCell ref="C75:E75"/>
    <mergeCell ref="F75:H75"/>
    <mergeCell ref="A60:A68"/>
    <mergeCell ref="A48:A59"/>
    <mergeCell ref="D70:E70"/>
    <mergeCell ref="D71:E71"/>
    <mergeCell ref="D73:E73"/>
    <mergeCell ref="F73:H73"/>
    <mergeCell ref="A36:A47"/>
    <mergeCell ref="A24:A35"/>
    <mergeCell ref="A21:A23"/>
    <mergeCell ref="D74:E74"/>
    <mergeCell ref="F74:H74"/>
  </mergeCells>
  <printOptions horizontalCentered="1"/>
  <pageMargins left="0" right="0" top="0.35433070866141736" bottom="0.35433070866141736" header="0.31496062992125984" footer="0.31496062992125984"/>
  <pageSetup scale="64" orientation="portrait" r:id="rId1"/>
  <rowBreaks count="1" manualBreakCount="1">
    <brk id="59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L40"/>
  <sheetViews>
    <sheetView zoomScale="90" zoomScaleNormal="90" workbookViewId="0">
      <selection activeCell="I29" sqref="I29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5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1682</v>
      </c>
    </row>
    <row r="4" spans="1:12" ht="12.6" customHeight="1" x14ac:dyDescent="0.35">
      <c r="A4" s="62"/>
    </row>
    <row r="5" spans="1:12" ht="17.25" x14ac:dyDescent="0.3">
      <c r="A5" s="500" t="s">
        <v>1683</v>
      </c>
    </row>
    <row r="6" spans="1:12" ht="17.25" x14ac:dyDescent="0.3">
      <c r="A6" s="500" t="s">
        <v>1684</v>
      </c>
    </row>
    <row r="8" spans="1:12" ht="20.25" customHeight="1" x14ac:dyDescent="0.25">
      <c r="A8" s="1425" t="s">
        <v>1685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123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80</v>
      </c>
      <c r="B10" s="60"/>
      <c r="C10" s="59"/>
      <c r="D10" s="1123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1000</v>
      </c>
      <c r="D11" s="1123"/>
      <c r="E11" s="51"/>
      <c r="I11" s="48"/>
      <c r="L11" s="48"/>
    </row>
    <row r="12" spans="1:12" ht="20.25" customHeight="1" x14ac:dyDescent="0.25">
      <c r="A12" s="1426" t="s">
        <v>33</v>
      </c>
      <c r="B12" s="1426"/>
      <c r="C12" s="54">
        <v>60</v>
      </c>
      <c r="D12" s="487" t="s">
        <v>1002</v>
      </c>
      <c r="E12" s="51"/>
      <c r="I12" s="48"/>
      <c r="L12" s="48"/>
    </row>
    <row r="13" spans="1:12" ht="20.25" customHeight="1" x14ac:dyDescent="0.25">
      <c r="A13" s="1426" t="s">
        <v>33</v>
      </c>
      <c r="B13" s="1426"/>
      <c r="C13" s="54">
        <v>90</v>
      </c>
      <c r="D13" s="330" t="s">
        <v>32</v>
      </c>
      <c r="E13" s="51"/>
      <c r="I13" s="48"/>
      <c r="L13" s="48"/>
    </row>
    <row r="14" spans="1:12" ht="20.25" customHeight="1" x14ac:dyDescent="0.25">
      <c r="A14" s="1121"/>
      <c r="B14" s="1121"/>
      <c r="C14" s="50">
        <f>SUM(C11:C13)</f>
        <v>1150</v>
      </c>
      <c r="E14" s="51"/>
      <c r="I14" s="48"/>
      <c r="L14" s="48"/>
    </row>
    <row r="15" spans="1:12" ht="20.25" customHeight="1" x14ac:dyDescent="0.25">
      <c r="A15" s="1426" t="s">
        <v>31</v>
      </c>
      <c r="B15" s="1426"/>
      <c r="C15" s="189">
        <v>1007.4</v>
      </c>
      <c r="D15" s="52" t="s">
        <v>1686</v>
      </c>
      <c r="E15" s="51"/>
      <c r="L15" s="48"/>
    </row>
    <row r="16" spans="1:12" ht="20.25" customHeight="1" x14ac:dyDescent="0.25">
      <c r="A16" s="1121"/>
      <c r="B16" s="1121"/>
      <c r="C16" s="50">
        <f>SUM(C14:C15)</f>
        <v>2157.4</v>
      </c>
      <c r="D16" s="52"/>
      <c r="E16" s="51"/>
      <c r="L16" s="48"/>
    </row>
    <row r="17" spans="1:12" ht="20.25" customHeight="1" x14ac:dyDescent="0.25">
      <c r="A17" s="1426" t="s">
        <v>244</v>
      </c>
      <c r="B17" s="1426"/>
      <c r="C17" s="49">
        <v>120</v>
      </c>
      <c r="D17" s="487"/>
      <c r="E17" s="1428" t="s">
        <v>27</v>
      </c>
      <c r="F17" s="1428"/>
      <c r="I17" s="48"/>
      <c r="L17" s="48"/>
    </row>
    <row r="18" spans="1:12" ht="20.25" customHeight="1" thickBot="1" x14ac:dyDescent="0.3">
      <c r="A18" s="360"/>
      <c r="B18" s="360"/>
      <c r="C18" s="45">
        <f>SUM(C16:C17)</f>
        <v>2277.4</v>
      </c>
      <c r="E18" s="1443">
        <f>C18/12</f>
        <v>189.78333333333333</v>
      </c>
      <c r="F18" s="1443"/>
      <c r="I18" s="48"/>
      <c r="L18" s="48"/>
    </row>
    <row r="19" spans="1:12" s="93" customFormat="1" ht="15" customHeight="1" thickTop="1" thickBot="1" x14ac:dyDescent="0.3">
      <c r="D19" s="95"/>
      <c r="E19" s="95"/>
      <c r="F19" s="94"/>
      <c r="G19" s="94"/>
    </row>
    <row r="20" spans="1:12" s="1122" customFormat="1" ht="43.5" customHeight="1" thickBot="1" x14ac:dyDescent="0.3">
      <c r="A20" s="1124" t="s">
        <v>26</v>
      </c>
      <c r="B20" s="1125" t="s">
        <v>25</v>
      </c>
      <c r="C20" s="1126" t="s">
        <v>24</v>
      </c>
      <c r="D20" s="1127" t="s">
        <v>23</v>
      </c>
      <c r="E20" s="1126" t="s">
        <v>22</v>
      </c>
      <c r="F20" s="39" t="s">
        <v>21</v>
      </c>
      <c r="G20" s="39" t="s">
        <v>20</v>
      </c>
      <c r="H20" s="1126" t="s">
        <v>19</v>
      </c>
      <c r="I20" s="1127" t="s">
        <v>18</v>
      </c>
      <c r="J20" s="1126" t="s">
        <v>17</v>
      </c>
      <c r="K20" s="967" t="s">
        <v>16</v>
      </c>
    </row>
    <row r="21" spans="1:12" ht="20.25" customHeight="1" x14ac:dyDescent="0.25">
      <c r="A21" s="1389">
        <v>2025</v>
      </c>
      <c r="B21" s="37">
        <v>1</v>
      </c>
      <c r="C21" s="1130" t="s">
        <v>7</v>
      </c>
      <c r="D21" s="35" t="str">
        <f t="array" ref="D21:D32">TRANSPOSE('[1]2025-2026'!$F$32:$Q$32)</f>
        <v>04/07/25</v>
      </c>
      <c r="E21" s="34">
        <f>SUM(C16)</f>
        <v>2157.4</v>
      </c>
      <c r="F21" s="32">
        <v>88.55</v>
      </c>
      <c r="G21" s="32">
        <v>7.5</v>
      </c>
      <c r="H21" s="32">
        <v>83.95</v>
      </c>
      <c r="I21" s="33">
        <f>F21+H21+G21+K21</f>
        <v>190</v>
      </c>
      <c r="J21" s="32">
        <f>E21-H21-G21-F21</f>
        <v>1977.4000000000003</v>
      </c>
      <c r="K21" s="1131">
        <v>10</v>
      </c>
    </row>
    <row r="22" spans="1:12" ht="20.25" customHeight="1" x14ac:dyDescent="0.25">
      <c r="A22" s="1390"/>
      <c r="B22" s="29">
        <v>2</v>
      </c>
      <c r="C22" s="1129" t="s">
        <v>6</v>
      </c>
      <c r="D22" s="27" t="str">
        <v>07/07/25</v>
      </c>
      <c r="E22" s="26">
        <f t="shared" ref="E22:E32" si="0">J21</f>
        <v>1977.4000000000003</v>
      </c>
      <c r="F22" s="24">
        <v>88.55</v>
      </c>
      <c r="G22" s="24">
        <v>7.5</v>
      </c>
      <c r="H22" s="24">
        <v>83.95</v>
      </c>
      <c r="I22" s="25">
        <f t="shared" ref="I22:I32" si="1">F22+H22+G22+K22</f>
        <v>190</v>
      </c>
      <c r="J22" s="24">
        <f>E22-H22-G22-F22</f>
        <v>1797.4000000000003</v>
      </c>
      <c r="K22" s="1132">
        <v>10</v>
      </c>
    </row>
    <row r="23" spans="1:12" ht="20.25" customHeight="1" x14ac:dyDescent="0.25">
      <c r="A23" s="1390"/>
      <c r="B23" s="29">
        <v>3</v>
      </c>
      <c r="C23" s="1129" t="s">
        <v>5</v>
      </c>
      <c r="D23" s="27" t="str">
        <v>07/07/25</v>
      </c>
      <c r="E23" s="26">
        <f t="shared" si="0"/>
        <v>1797.4000000000003</v>
      </c>
      <c r="F23" s="24">
        <v>88.55</v>
      </c>
      <c r="G23" s="24">
        <v>7.5</v>
      </c>
      <c r="H23" s="24">
        <v>83.95</v>
      </c>
      <c r="I23" s="25">
        <f>F23+H23+G23+K23</f>
        <v>190</v>
      </c>
      <c r="J23" s="24">
        <f t="shared" ref="J23:J32" si="2">E23-H23-G23-F23</f>
        <v>1617.4000000000003</v>
      </c>
      <c r="K23" s="1132">
        <v>10</v>
      </c>
    </row>
    <row r="24" spans="1:12" ht="20.25" customHeight="1" x14ac:dyDescent="0.25">
      <c r="A24" s="1390"/>
      <c r="B24" s="29">
        <v>4</v>
      </c>
      <c r="C24" s="1129" t="s">
        <v>4</v>
      </c>
      <c r="D24" s="27" t="str">
        <v>07/07/25</v>
      </c>
      <c r="E24" s="26">
        <f t="shared" si="0"/>
        <v>1617.4000000000003</v>
      </c>
      <c r="F24" s="24">
        <v>88.55</v>
      </c>
      <c r="G24" s="24">
        <v>7.5</v>
      </c>
      <c r="H24" s="24">
        <v>83.95</v>
      </c>
      <c r="I24" s="25">
        <f>F24+H24+G24+K24</f>
        <v>190</v>
      </c>
      <c r="J24" s="24">
        <f t="shared" si="2"/>
        <v>1437.4000000000003</v>
      </c>
      <c r="K24" s="1132">
        <v>10</v>
      </c>
    </row>
    <row r="25" spans="1:12" ht="20.25" customHeight="1" x14ac:dyDescent="0.25">
      <c r="A25" s="1390"/>
      <c r="B25" s="29">
        <v>5</v>
      </c>
      <c r="C25" s="1129" t="s">
        <v>3</v>
      </c>
      <c r="D25" s="27" t="str">
        <v>07/07/25</v>
      </c>
      <c r="E25" s="26">
        <f t="shared" si="0"/>
        <v>1437.4000000000003</v>
      </c>
      <c r="F25" s="24">
        <v>88.55</v>
      </c>
      <c r="G25" s="24">
        <v>7.5</v>
      </c>
      <c r="H25" s="24">
        <v>83.95</v>
      </c>
      <c r="I25" s="25">
        <f t="shared" si="1"/>
        <v>190</v>
      </c>
      <c r="J25" s="24">
        <f t="shared" si="2"/>
        <v>1257.4000000000003</v>
      </c>
      <c r="K25" s="1132">
        <v>10</v>
      </c>
    </row>
    <row r="26" spans="1:12" ht="20.25" customHeight="1" x14ac:dyDescent="0.25">
      <c r="A26" s="1390"/>
      <c r="B26" s="29">
        <v>6</v>
      </c>
      <c r="C26" s="1129" t="s">
        <v>14</v>
      </c>
      <c r="D26" s="27" t="str">
        <v>07/07/25</v>
      </c>
      <c r="E26" s="26">
        <f t="shared" si="0"/>
        <v>1257.4000000000003</v>
      </c>
      <c r="F26" s="24">
        <v>88.55</v>
      </c>
      <c r="G26" s="24">
        <v>7.5</v>
      </c>
      <c r="H26" s="24">
        <v>83.95</v>
      </c>
      <c r="I26" s="25">
        <f t="shared" si="1"/>
        <v>190</v>
      </c>
      <c r="J26" s="24">
        <f t="shared" si="2"/>
        <v>1077.4000000000003</v>
      </c>
      <c r="K26" s="1132">
        <v>10</v>
      </c>
      <c r="L26" s="1134"/>
    </row>
    <row r="27" spans="1:12" ht="20.25" customHeight="1" thickBot="1" x14ac:dyDescent="0.3">
      <c r="A27" s="1391"/>
      <c r="B27" s="21">
        <v>7</v>
      </c>
      <c r="C27" s="1128" t="s">
        <v>13</v>
      </c>
      <c r="D27" s="19" t="str">
        <v>07/07/25</v>
      </c>
      <c r="E27" s="18">
        <f t="shared" si="0"/>
        <v>1077.4000000000003</v>
      </c>
      <c r="F27" s="16">
        <v>88.55</v>
      </c>
      <c r="G27" s="16">
        <v>7.5</v>
      </c>
      <c r="H27" s="16">
        <v>83.95</v>
      </c>
      <c r="I27" s="17">
        <f>F27+H27+G27+K27</f>
        <v>190</v>
      </c>
      <c r="J27" s="16">
        <f t="shared" si="2"/>
        <v>897.40000000000032</v>
      </c>
      <c r="K27" s="1133">
        <v>10</v>
      </c>
    </row>
    <row r="28" spans="1:12" ht="20.25" customHeight="1" x14ac:dyDescent="0.25">
      <c r="A28" s="1389">
        <v>2026</v>
      </c>
      <c r="B28" s="37">
        <v>8</v>
      </c>
      <c r="C28" s="1130" t="s">
        <v>12</v>
      </c>
      <c r="D28" s="35" t="str">
        <v>07/07/25</v>
      </c>
      <c r="E28" s="34">
        <f t="shared" si="0"/>
        <v>897.40000000000032</v>
      </c>
      <c r="F28" s="32">
        <v>88.55</v>
      </c>
      <c r="G28" s="32">
        <v>7.5</v>
      </c>
      <c r="H28" s="32">
        <v>83.95</v>
      </c>
      <c r="I28" s="33">
        <f t="shared" si="1"/>
        <v>190</v>
      </c>
      <c r="J28" s="32">
        <f t="shared" si="2"/>
        <v>717.40000000000032</v>
      </c>
      <c r="K28" s="1131">
        <v>10</v>
      </c>
    </row>
    <row r="29" spans="1:12" ht="20.25" customHeight="1" x14ac:dyDescent="0.25">
      <c r="A29" s="1390"/>
      <c r="B29" s="29">
        <v>9</v>
      </c>
      <c r="C29" s="1129" t="s">
        <v>11</v>
      </c>
      <c r="D29" s="27" t="str">
        <v>07/07/25</v>
      </c>
      <c r="E29" s="26">
        <f t="shared" si="0"/>
        <v>717.40000000000032</v>
      </c>
      <c r="F29" s="24">
        <v>88.55</v>
      </c>
      <c r="G29" s="24">
        <v>7.5</v>
      </c>
      <c r="H29" s="24">
        <v>83.95</v>
      </c>
      <c r="I29" s="25">
        <f t="shared" si="1"/>
        <v>190</v>
      </c>
      <c r="J29" s="24">
        <f t="shared" si="2"/>
        <v>537.40000000000032</v>
      </c>
      <c r="K29" s="1132">
        <v>10</v>
      </c>
    </row>
    <row r="30" spans="1:12" ht="20.25" customHeight="1" x14ac:dyDescent="0.25">
      <c r="A30" s="1390"/>
      <c r="B30" s="29">
        <v>10</v>
      </c>
      <c r="C30" s="1129" t="s">
        <v>10</v>
      </c>
      <c r="D30" s="27" t="str">
        <v>07/07/25</v>
      </c>
      <c r="E30" s="26">
        <f t="shared" si="0"/>
        <v>537.40000000000032</v>
      </c>
      <c r="F30" s="24">
        <v>88.55</v>
      </c>
      <c r="G30" s="24">
        <v>7.5</v>
      </c>
      <c r="H30" s="24">
        <v>83.95</v>
      </c>
      <c r="I30" s="25">
        <f t="shared" si="1"/>
        <v>190</v>
      </c>
      <c r="J30" s="24">
        <f t="shared" si="2"/>
        <v>357.40000000000032</v>
      </c>
      <c r="K30" s="1132">
        <v>10</v>
      </c>
    </row>
    <row r="31" spans="1:12" ht="20.25" customHeight="1" x14ac:dyDescent="0.25">
      <c r="A31" s="1390"/>
      <c r="B31" s="29">
        <v>11</v>
      </c>
      <c r="C31" s="1129" t="s">
        <v>9</v>
      </c>
      <c r="D31" s="27" t="str">
        <v>07/07/25</v>
      </c>
      <c r="E31" s="26">
        <f t="shared" si="0"/>
        <v>357.40000000000032</v>
      </c>
      <c r="F31" s="24">
        <v>88.55</v>
      </c>
      <c r="G31" s="24">
        <v>7.5</v>
      </c>
      <c r="H31" s="24">
        <v>83.95</v>
      </c>
      <c r="I31" s="25">
        <f t="shared" si="1"/>
        <v>190</v>
      </c>
      <c r="J31" s="24">
        <f t="shared" si="2"/>
        <v>177.40000000000032</v>
      </c>
      <c r="K31" s="1132">
        <v>10</v>
      </c>
    </row>
    <row r="32" spans="1:12" ht="60.75" thickBot="1" x14ac:dyDescent="0.3">
      <c r="A32" s="1391"/>
      <c r="B32" s="21">
        <v>12</v>
      </c>
      <c r="C32" s="1128" t="s">
        <v>8</v>
      </c>
      <c r="D32" s="248" t="str">
        <v>07/07/25
-rm100
Disc.
-rm90</v>
      </c>
      <c r="E32" s="18">
        <f t="shared" si="0"/>
        <v>177.40000000000032</v>
      </c>
      <c r="F32" s="16">
        <v>88.55</v>
      </c>
      <c r="G32" s="16">
        <v>7.5</v>
      </c>
      <c r="H32" s="16">
        <v>83.95</v>
      </c>
      <c r="I32" s="17">
        <f t="shared" si="1"/>
        <v>190</v>
      </c>
      <c r="J32" s="16">
        <f t="shared" si="2"/>
        <v>-2.5999999999996817</v>
      </c>
      <c r="K32" s="1133">
        <v>10</v>
      </c>
    </row>
    <row r="33" spans="3:11" ht="17.25" customHeight="1" x14ac:dyDescent="0.25">
      <c r="D33" s="68"/>
      <c r="E33" s="68"/>
      <c r="F33" s="67">
        <f>SUM(F21:F32)</f>
        <v>1062.5999999999997</v>
      </c>
      <c r="G33" s="67">
        <f>SUM(G21:G32)</f>
        <v>90</v>
      </c>
      <c r="H33" s="67">
        <f>SUM(H21:H32)</f>
        <v>1007.4000000000002</v>
      </c>
      <c r="K33" s="67">
        <f>SUM(K21:K32)</f>
        <v>120</v>
      </c>
    </row>
    <row r="34" spans="3:11" ht="17.25" customHeight="1" x14ac:dyDescent="0.25">
      <c r="D34" s="1420" t="s">
        <v>2</v>
      </c>
      <c r="E34" s="1420"/>
      <c r="F34" s="79">
        <v>0</v>
      </c>
      <c r="G34" s="79">
        <v>0</v>
      </c>
      <c r="H34" s="79">
        <v>0</v>
      </c>
      <c r="K34" s="79">
        <v>0</v>
      </c>
    </row>
    <row r="35" spans="3:11" ht="17.25" customHeight="1" x14ac:dyDescent="0.25">
      <c r="D35" s="1421" t="s">
        <v>1</v>
      </c>
      <c r="E35" s="1421"/>
      <c r="F35" s="78">
        <f>SUM(F33-F34)</f>
        <v>1062.5999999999997</v>
      </c>
      <c r="G35" s="78">
        <f>SUM(G33-G34)</f>
        <v>90</v>
      </c>
      <c r="H35" s="78">
        <f t="shared" ref="H35" si="3">SUM(H33-H34)</f>
        <v>1007.4000000000002</v>
      </c>
      <c r="K35" s="78">
        <f>SUM(K33-K34)</f>
        <v>120</v>
      </c>
    </row>
    <row r="36" spans="3:11" ht="17.25" customHeight="1" x14ac:dyDescent="0.25"/>
    <row r="37" spans="3:11" ht="17.25" customHeight="1" x14ac:dyDescent="0.25">
      <c r="C37" s="76"/>
      <c r="D37" s="1435" t="s">
        <v>42</v>
      </c>
      <c r="E37" s="1435"/>
      <c r="F37" s="1423">
        <f>SUM(F35:H35)</f>
        <v>2160</v>
      </c>
      <c r="G37" s="1423"/>
      <c r="H37" s="1423"/>
      <c r="I37" s="485"/>
    </row>
    <row r="38" spans="3:11" ht="17.25" customHeight="1" thickBot="1" x14ac:dyDescent="0.3">
      <c r="C38" s="76"/>
      <c r="D38" s="1435" t="s">
        <v>41</v>
      </c>
      <c r="E38" s="1435"/>
      <c r="F38" s="1436">
        <v>-2.6</v>
      </c>
      <c r="G38" s="1436"/>
      <c r="H38" s="1436"/>
      <c r="I38" s="485"/>
    </row>
    <row r="39" spans="3:11" ht="17.25" customHeight="1" thickTop="1" thickBot="1" x14ac:dyDescent="0.3">
      <c r="C39" s="1415" t="s">
        <v>0</v>
      </c>
      <c r="D39" s="1415"/>
      <c r="E39" s="1416"/>
      <c r="F39" s="1417">
        <f>SUM(F37:H38)</f>
        <v>2157.4</v>
      </c>
      <c r="G39" s="1418"/>
      <c r="H39" s="1419"/>
      <c r="I39" s="486"/>
    </row>
    <row r="40" spans="3:11" ht="15.75" thickTop="1" x14ac:dyDescent="0.25"/>
  </sheetData>
  <mergeCells count="18">
    <mergeCell ref="C39:E39"/>
    <mergeCell ref="F39:H39"/>
    <mergeCell ref="A17:B17"/>
    <mergeCell ref="E17:F17"/>
    <mergeCell ref="E18:F18"/>
    <mergeCell ref="A21:A27"/>
    <mergeCell ref="A28:A32"/>
    <mergeCell ref="D34:E34"/>
    <mergeCell ref="D35:E35"/>
    <mergeCell ref="D37:E37"/>
    <mergeCell ref="F37:H37"/>
    <mergeCell ref="D38:E38"/>
    <mergeCell ref="F38:H38"/>
    <mergeCell ref="A8:L8"/>
    <mergeCell ref="A11:B11"/>
    <mergeCell ref="A12:B12"/>
    <mergeCell ref="A13:B13"/>
    <mergeCell ref="A15:B15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M42"/>
  <sheetViews>
    <sheetView topLeftCell="C16" zoomScale="90" zoomScaleNormal="90" workbookViewId="0">
      <selection activeCell="M21" sqref="M21:M22"/>
    </sheetView>
  </sheetViews>
  <sheetFormatPr defaultRowHeight="15" x14ac:dyDescent="0.25"/>
  <cols>
    <col min="3" max="3" width="12.7109375" bestFit="1" customWidth="1"/>
    <col min="4" max="4" width="10.7109375" customWidth="1"/>
    <col min="5" max="8" width="10" customWidth="1"/>
    <col min="9" max="9" width="10.85546875" customWidth="1"/>
    <col min="10" max="12" width="10" customWidth="1"/>
    <col min="13" max="13" width="12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1268</v>
      </c>
    </row>
    <row r="4" spans="1:13" ht="12.6" customHeight="1" x14ac:dyDescent="0.35">
      <c r="A4" s="62"/>
    </row>
    <row r="5" spans="1:13" ht="17.25" x14ac:dyDescent="0.3">
      <c r="A5" s="500" t="s">
        <v>1269</v>
      </c>
    </row>
    <row r="6" spans="1:13" ht="17.25" x14ac:dyDescent="0.3">
      <c r="A6" s="500" t="s">
        <v>1270</v>
      </c>
    </row>
    <row r="8" spans="1:13" ht="20.25" customHeight="1" x14ac:dyDescent="0.25">
      <c r="A8" s="1425" t="s">
        <v>1271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979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80</v>
      </c>
      <c r="B10" s="60"/>
      <c r="C10" s="59"/>
      <c r="D10" s="979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1500</v>
      </c>
      <c r="D11" s="979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90</v>
      </c>
      <c r="D12" s="57" t="s">
        <v>1272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90</v>
      </c>
      <c r="D13" s="57" t="s">
        <v>228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90</v>
      </c>
      <c r="D14" s="57" t="s">
        <v>32</v>
      </c>
      <c r="E14" s="51"/>
      <c r="I14" s="48"/>
      <c r="L14" s="48"/>
      <c r="M14" s="48"/>
    </row>
    <row r="15" spans="1:13" ht="20.25" customHeight="1" x14ac:dyDescent="0.25">
      <c r="A15" s="978"/>
      <c r="B15" s="978"/>
      <c r="C15" s="50">
        <f>SUM(C11:C14)</f>
        <v>1770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49">
        <v>849.6</v>
      </c>
      <c r="D16" s="52" t="s">
        <v>75</v>
      </c>
      <c r="E16" s="51"/>
      <c r="I16" s="48"/>
      <c r="L16" s="48"/>
      <c r="M16" s="48"/>
    </row>
    <row r="17" spans="1:13" ht="20.25" customHeight="1" x14ac:dyDescent="0.25">
      <c r="A17" s="978"/>
      <c r="B17" s="978"/>
      <c r="C17" s="189">
        <f>SUM(C15:C16)</f>
        <v>2619.6</v>
      </c>
      <c r="D17" s="52"/>
      <c r="E17" s="51"/>
      <c r="I17" s="48"/>
      <c r="L17" s="48"/>
      <c r="M17" s="48"/>
    </row>
    <row r="18" spans="1:13" ht="20.25" customHeight="1" x14ac:dyDescent="0.25">
      <c r="A18" s="1427" t="s">
        <v>1273</v>
      </c>
      <c r="B18" s="1427"/>
      <c r="C18" s="49">
        <v>132</v>
      </c>
      <c r="E18" s="1428" t="s">
        <v>168</v>
      </c>
      <c r="F18" s="1428"/>
      <c r="G18" s="144"/>
      <c r="I18" s="48"/>
      <c r="L18" s="48"/>
      <c r="M18" s="48"/>
    </row>
    <row r="19" spans="1:13" ht="18" customHeight="1" thickBot="1" x14ac:dyDescent="0.3">
      <c r="C19" s="45">
        <f>SUM(C17:C18)</f>
        <v>2751.6</v>
      </c>
      <c r="E19" s="1429">
        <f>C19/12+1</f>
        <v>230.29999999999998</v>
      </c>
      <c r="F19" s="1429"/>
      <c r="G19" s="143"/>
    </row>
    <row r="20" spans="1:13" s="93" customFormat="1" ht="17.25" thickTop="1" thickBot="1" x14ac:dyDescent="0.3">
      <c r="D20" s="143"/>
      <c r="E20" s="143"/>
      <c r="F20" s="143"/>
      <c r="G20" s="143"/>
    </row>
    <row r="21" spans="1:13" ht="18.75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218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</row>
    <row r="22" spans="1:13" ht="30.75" customHeight="1" thickBot="1" x14ac:dyDescent="0.3">
      <c r="A22" s="1431"/>
      <c r="B22" s="1433"/>
      <c r="C22" s="1393"/>
      <c r="D22" s="1401"/>
      <c r="E22" s="1393"/>
      <c r="F22" s="1434"/>
      <c r="G22" s="977" t="s">
        <v>597</v>
      </c>
      <c r="H22" s="977" t="s">
        <v>20</v>
      </c>
      <c r="I22" s="977" t="s">
        <v>16</v>
      </c>
      <c r="J22" s="1393"/>
      <c r="K22" s="1401"/>
      <c r="L22" s="1393"/>
      <c r="M22" s="1395"/>
    </row>
    <row r="23" spans="1:13" ht="20.25" customHeight="1" x14ac:dyDescent="0.25">
      <c r="A23" s="1389">
        <v>2024</v>
      </c>
      <c r="B23" s="37">
        <v>1</v>
      </c>
      <c r="C23" s="981" t="s">
        <v>3</v>
      </c>
      <c r="D23" s="35" t="str">
        <f t="array" ref="D23:D34">TRANSPOSE('[1]2024-2025'!$F$118:$Q$118)</f>
        <v>24/10/24</v>
      </c>
      <c r="E23" s="34">
        <f>SUM(C19)</f>
        <v>2751.6</v>
      </c>
      <c r="F23" s="32">
        <v>133.19999999999999</v>
      </c>
      <c r="G23" s="32">
        <v>7.5</v>
      </c>
      <c r="H23" s="32">
        <v>7.5</v>
      </c>
      <c r="I23" s="31">
        <v>11</v>
      </c>
      <c r="J23" s="32">
        <v>70.8</v>
      </c>
      <c r="K23" s="33">
        <f>F23+J23+H23+I23+G23</f>
        <v>230</v>
      </c>
      <c r="L23" s="32">
        <f>E23-J23-H23-F23-I23-G23</f>
        <v>2521.6</v>
      </c>
      <c r="M23" s="30">
        <f>J23</f>
        <v>70.8</v>
      </c>
    </row>
    <row r="24" spans="1:13" ht="20.25" customHeight="1" x14ac:dyDescent="0.25">
      <c r="A24" s="1390"/>
      <c r="B24" s="29">
        <v>2</v>
      </c>
      <c r="C24" s="982" t="s">
        <v>14</v>
      </c>
      <c r="D24" s="27" t="str">
        <v>01/11/24</v>
      </c>
      <c r="E24" s="26">
        <f>L23</f>
        <v>2521.6</v>
      </c>
      <c r="F24" s="24">
        <v>133.19999999999999</v>
      </c>
      <c r="G24" s="24">
        <v>7.5</v>
      </c>
      <c r="H24" s="24">
        <v>7.5</v>
      </c>
      <c r="I24" s="23">
        <v>11</v>
      </c>
      <c r="J24" s="24">
        <v>70.8</v>
      </c>
      <c r="K24" s="25">
        <f t="shared" ref="K24:K34" si="0">F24+J24+H24+I24+G24</f>
        <v>230</v>
      </c>
      <c r="L24" s="24">
        <f t="shared" ref="L24:L34" si="1">E24-J24-H24-F24-I24-G24</f>
        <v>2291.6</v>
      </c>
      <c r="M24" s="22">
        <f t="shared" ref="M24:M34" si="2">M23+J24</f>
        <v>141.6</v>
      </c>
    </row>
    <row r="25" spans="1:13" ht="20.25" customHeight="1" thickBot="1" x14ac:dyDescent="0.3">
      <c r="A25" s="1391"/>
      <c r="B25" s="21">
        <v>3</v>
      </c>
      <c r="C25" s="983" t="s">
        <v>13</v>
      </c>
      <c r="D25" s="19" t="str">
        <v>01/11/24</v>
      </c>
      <c r="E25" s="18">
        <f t="shared" ref="E25:E34" si="3">L24</f>
        <v>2291.6</v>
      </c>
      <c r="F25" s="16">
        <v>133.19999999999999</v>
      </c>
      <c r="G25" s="16">
        <v>7.5</v>
      </c>
      <c r="H25" s="16">
        <v>7.5</v>
      </c>
      <c r="I25" s="15">
        <v>11</v>
      </c>
      <c r="J25" s="16">
        <v>70.8</v>
      </c>
      <c r="K25" s="17">
        <f t="shared" si="0"/>
        <v>230</v>
      </c>
      <c r="L25" s="16">
        <f t="shared" si="1"/>
        <v>2061.6</v>
      </c>
      <c r="M25" s="14">
        <f t="shared" si="2"/>
        <v>212.39999999999998</v>
      </c>
    </row>
    <row r="26" spans="1:13" ht="20.25" customHeight="1" x14ac:dyDescent="0.25">
      <c r="A26" s="1389">
        <v>2025</v>
      </c>
      <c r="B26" s="37">
        <v>4</v>
      </c>
      <c r="C26" s="981" t="s">
        <v>12</v>
      </c>
      <c r="D26" s="35" t="str">
        <v>01/11/24</v>
      </c>
      <c r="E26" s="34">
        <f t="shared" si="3"/>
        <v>2061.6</v>
      </c>
      <c r="F26" s="32">
        <v>133.19999999999999</v>
      </c>
      <c r="G26" s="32">
        <v>7.5</v>
      </c>
      <c r="H26" s="32">
        <v>7.5</v>
      </c>
      <c r="I26" s="31">
        <v>11</v>
      </c>
      <c r="J26" s="32">
        <v>70.8</v>
      </c>
      <c r="K26" s="33">
        <f t="shared" si="0"/>
        <v>230</v>
      </c>
      <c r="L26" s="32">
        <f t="shared" si="1"/>
        <v>1831.6</v>
      </c>
      <c r="M26" s="30">
        <f t="shared" si="2"/>
        <v>283.2</v>
      </c>
    </row>
    <row r="27" spans="1:13" ht="20.25" customHeight="1" x14ac:dyDescent="0.25">
      <c r="A27" s="1390"/>
      <c r="B27" s="29">
        <v>5</v>
      </c>
      <c r="C27" s="982" t="s">
        <v>11</v>
      </c>
      <c r="D27" s="27" t="str">
        <v>01/11/24</v>
      </c>
      <c r="E27" s="26">
        <f t="shared" si="3"/>
        <v>1831.6</v>
      </c>
      <c r="F27" s="24">
        <v>133.19999999999999</v>
      </c>
      <c r="G27" s="24">
        <v>7.5</v>
      </c>
      <c r="H27" s="24">
        <v>7.5</v>
      </c>
      <c r="I27" s="23">
        <v>11</v>
      </c>
      <c r="J27" s="24">
        <v>70.8</v>
      </c>
      <c r="K27" s="25">
        <f t="shared" si="0"/>
        <v>230</v>
      </c>
      <c r="L27" s="24">
        <f t="shared" si="1"/>
        <v>1601.6</v>
      </c>
      <c r="M27" s="22">
        <f t="shared" si="2"/>
        <v>354</v>
      </c>
    </row>
    <row r="28" spans="1:13" ht="20.25" customHeight="1" x14ac:dyDescent="0.25">
      <c r="A28" s="1390"/>
      <c r="B28" s="29">
        <v>6</v>
      </c>
      <c r="C28" s="982" t="s">
        <v>10</v>
      </c>
      <c r="D28" s="27" t="str">
        <v>01/11/24</v>
      </c>
      <c r="E28" s="26">
        <f t="shared" si="3"/>
        <v>1601.6</v>
      </c>
      <c r="F28" s="24">
        <v>133.19999999999999</v>
      </c>
      <c r="G28" s="24">
        <v>7.5</v>
      </c>
      <c r="H28" s="24">
        <v>7.5</v>
      </c>
      <c r="I28" s="23">
        <v>11</v>
      </c>
      <c r="J28" s="24">
        <v>70.8</v>
      </c>
      <c r="K28" s="25">
        <f t="shared" si="0"/>
        <v>230</v>
      </c>
      <c r="L28" s="24">
        <f t="shared" si="1"/>
        <v>1371.6</v>
      </c>
      <c r="M28" s="22">
        <f t="shared" si="2"/>
        <v>424.8</v>
      </c>
    </row>
    <row r="29" spans="1:13" ht="20.25" customHeight="1" x14ac:dyDescent="0.25">
      <c r="A29" s="1390"/>
      <c r="B29" s="29">
        <v>7</v>
      </c>
      <c r="C29" s="982" t="s">
        <v>9</v>
      </c>
      <c r="D29" s="27" t="str">
        <v>01/11/24</v>
      </c>
      <c r="E29" s="26">
        <f t="shared" si="3"/>
        <v>1371.6</v>
      </c>
      <c r="F29" s="24">
        <v>133.19999999999999</v>
      </c>
      <c r="G29" s="24">
        <v>7.5</v>
      </c>
      <c r="H29" s="24">
        <v>7.5</v>
      </c>
      <c r="I29" s="23">
        <v>11</v>
      </c>
      <c r="J29" s="24">
        <v>70.8</v>
      </c>
      <c r="K29" s="25">
        <f t="shared" si="0"/>
        <v>230</v>
      </c>
      <c r="L29" s="24">
        <f t="shared" si="1"/>
        <v>1141.5999999999999</v>
      </c>
      <c r="M29" s="22">
        <f t="shared" si="2"/>
        <v>495.6</v>
      </c>
    </row>
    <row r="30" spans="1:13" ht="20.25" customHeight="1" x14ac:dyDescent="0.25">
      <c r="A30" s="1390"/>
      <c r="B30" s="29">
        <v>8</v>
      </c>
      <c r="C30" s="982" t="s">
        <v>8</v>
      </c>
      <c r="D30" s="27" t="str">
        <v>01/11/24</v>
      </c>
      <c r="E30" s="26">
        <f t="shared" si="3"/>
        <v>1141.5999999999999</v>
      </c>
      <c r="F30" s="24">
        <v>133.19999999999999</v>
      </c>
      <c r="G30" s="24">
        <v>7.5</v>
      </c>
      <c r="H30" s="24">
        <v>7.5</v>
      </c>
      <c r="I30" s="23">
        <v>11</v>
      </c>
      <c r="J30" s="24">
        <v>70.8</v>
      </c>
      <c r="K30" s="25">
        <f t="shared" si="0"/>
        <v>230</v>
      </c>
      <c r="L30" s="24">
        <f t="shared" si="1"/>
        <v>911.59999999999991</v>
      </c>
      <c r="M30" s="22">
        <f t="shared" si="2"/>
        <v>566.4</v>
      </c>
    </row>
    <row r="31" spans="1:13" ht="20.25" customHeight="1" x14ac:dyDescent="0.25">
      <c r="A31" s="1390"/>
      <c r="B31" s="29">
        <v>9</v>
      </c>
      <c r="C31" s="982" t="s">
        <v>7</v>
      </c>
      <c r="D31" s="27" t="str">
        <v>01/11/24</v>
      </c>
      <c r="E31" s="26">
        <f t="shared" si="3"/>
        <v>911.59999999999991</v>
      </c>
      <c r="F31" s="24">
        <v>133.19999999999999</v>
      </c>
      <c r="G31" s="24">
        <v>7.5</v>
      </c>
      <c r="H31" s="24">
        <v>7.5</v>
      </c>
      <c r="I31" s="23">
        <v>11</v>
      </c>
      <c r="J31" s="24">
        <v>70.8</v>
      </c>
      <c r="K31" s="25">
        <f t="shared" si="0"/>
        <v>230</v>
      </c>
      <c r="L31" s="24">
        <f t="shared" si="1"/>
        <v>681.59999999999991</v>
      </c>
      <c r="M31" s="22">
        <f t="shared" si="2"/>
        <v>637.19999999999993</v>
      </c>
    </row>
    <row r="32" spans="1:13" ht="20.25" customHeight="1" x14ac:dyDescent="0.25">
      <c r="A32" s="1390"/>
      <c r="B32" s="29">
        <v>10</v>
      </c>
      <c r="C32" s="982" t="s">
        <v>6</v>
      </c>
      <c r="D32" s="27" t="str">
        <v>01/11/24</v>
      </c>
      <c r="E32" s="26">
        <f t="shared" si="3"/>
        <v>681.59999999999991</v>
      </c>
      <c r="F32" s="24">
        <v>133.19999999999999</v>
      </c>
      <c r="G32" s="24">
        <v>7.5</v>
      </c>
      <c r="H32" s="24">
        <v>7.5</v>
      </c>
      <c r="I32" s="23">
        <v>11</v>
      </c>
      <c r="J32" s="24">
        <v>70.8</v>
      </c>
      <c r="K32" s="25">
        <f t="shared" si="0"/>
        <v>230</v>
      </c>
      <c r="L32" s="24">
        <f t="shared" si="1"/>
        <v>451.59999999999997</v>
      </c>
      <c r="M32" s="22">
        <f t="shared" si="2"/>
        <v>707.99999999999989</v>
      </c>
    </row>
    <row r="33" spans="1:13" ht="20.25" customHeight="1" x14ac:dyDescent="0.25">
      <c r="A33" s="1390"/>
      <c r="B33" s="29">
        <v>11</v>
      </c>
      <c r="C33" s="982" t="s">
        <v>5</v>
      </c>
      <c r="D33" s="27" t="str">
        <v>01/11/24</v>
      </c>
      <c r="E33" s="26">
        <f t="shared" si="3"/>
        <v>451.59999999999997</v>
      </c>
      <c r="F33" s="24">
        <v>133.19999999999999</v>
      </c>
      <c r="G33" s="24">
        <v>7.5</v>
      </c>
      <c r="H33" s="24">
        <v>7.5</v>
      </c>
      <c r="I33" s="23">
        <v>11</v>
      </c>
      <c r="J33" s="24">
        <v>70.8</v>
      </c>
      <c r="K33" s="25">
        <f t="shared" si="0"/>
        <v>230</v>
      </c>
      <c r="L33" s="24">
        <f t="shared" si="1"/>
        <v>221.59999999999997</v>
      </c>
      <c r="M33" s="22">
        <f t="shared" si="2"/>
        <v>778.79999999999984</v>
      </c>
    </row>
    <row r="34" spans="1:13" ht="20.25" customHeight="1" thickBot="1" x14ac:dyDescent="0.3">
      <c r="A34" s="1391"/>
      <c r="B34" s="21">
        <v>12</v>
      </c>
      <c r="C34" s="983" t="s">
        <v>4</v>
      </c>
      <c r="D34" s="19" t="str">
        <v>01/11/24</v>
      </c>
      <c r="E34" s="18">
        <f t="shared" si="3"/>
        <v>221.59999999999997</v>
      </c>
      <c r="F34" s="16">
        <v>133.19999999999999</v>
      </c>
      <c r="G34" s="16">
        <v>7.5</v>
      </c>
      <c r="H34" s="16">
        <v>7.5</v>
      </c>
      <c r="I34" s="15">
        <v>11</v>
      </c>
      <c r="J34" s="16">
        <v>70.8</v>
      </c>
      <c r="K34" s="17">
        <f t="shared" si="0"/>
        <v>230</v>
      </c>
      <c r="L34" s="16">
        <f t="shared" si="1"/>
        <v>-8.4000000000000341</v>
      </c>
      <c r="M34" s="14">
        <f t="shared" si="2"/>
        <v>849.5999999999998</v>
      </c>
    </row>
    <row r="35" spans="1:13" x14ac:dyDescent="0.25">
      <c r="F35" s="99">
        <f>SUM(F23:F34)</f>
        <v>1598.4000000000003</v>
      </c>
      <c r="G35" s="99">
        <f>SUM(G23:G34)</f>
        <v>90</v>
      </c>
      <c r="H35" s="99">
        <f>SUM(H23:H34)</f>
        <v>90</v>
      </c>
      <c r="I35" s="99">
        <f>SUM(I23:I34)</f>
        <v>132</v>
      </c>
      <c r="J35" s="99">
        <f>SUM(J23:J34)</f>
        <v>849.5999999999998</v>
      </c>
    </row>
    <row r="36" spans="1:13" x14ac:dyDescent="0.25">
      <c r="D36" s="1420" t="s">
        <v>2</v>
      </c>
      <c r="E36" s="1420"/>
      <c r="F36" s="79">
        <v>0</v>
      </c>
      <c r="G36" s="79">
        <v>0</v>
      </c>
      <c r="H36" s="79">
        <v>0</v>
      </c>
      <c r="I36" s="79">
        <v>0</v>
      </c>
      <c r="J36" s="79">
        <v>0</v>
      </c>
    </row>
    <row r="37" spans="1:13" x14ac:dyDescent="0.25">
      <c r="D37" s="1421" t="s">
        <v>1</v>
      </c>
      <c r="E37" s="1421"/>
      <c r="F37" s="65">
        <f>SUM(F35-F36)</f>
        <v>1598.4000000000003</v>
      </c>
      <c r="G37" s="65">
        <f>SUM(G35-G36)</f>
        <v>90</v>
      </c>
      <c r="H37" s="65">
        <f>SUM(H35-H36)</f>
        <v>90</v>
      </c>
      <c r="I37" s="65">
        <f>SUM(I35-I36)</f>
        <v>132</v>
      </c>
      <c r="J37" s="65">
        <f>SUM(J35-J36)</f>
        <v>849.5999999999998</v>
      </c>
    </row>
    <row r="39" spans="1:13" ht="15.75" x14ac:dyDescent="0.25">
      <c r="C39" s="980"/>
      <c r="D39" s="1422" t="s">
        <v>42</v>
      </c>
      <c r="E39" s="1422"/>
      <c r="F39" s="1423">
        <f>SUM(F37:J37)</f>
        <v>2760</v>
      </c>
      <c r="G39" s="1423"/>
      <c r="H39" s="1423"/>
    </row>
    <row r="40" spans="1:13" ht="16.5" thickBot="1" x14ac:dyDescent="0.3">
      <c r="C40" s="980"/>
      <c r="D40" s="1422" t="s">
        <v>41</v>
      </c>
      <c r="E40" s="1422"/>
      <c r="F40" s="1424">
        <v>-8.4</v>
      </c>
      <c r="G40" s="1424"/>
      <c r="H40" s="1424"/>
    </row>
    <row r="41" spans="1:13" ht="17.25" thickTop="1" thickBot="1" x14ac:dyDescent="0.3">
      <c r="C41" s="1415" t="s">
        <v>0</v>
      </c>
      <c r="D41" s="1415"/>
      <c r="E41" s="1416"/>
      <c r="F41" s="1417">
        <f>SUM(F39:H40)</f>
        <v>2751.6</v>
      </c>
      <c r="G41" s="1418"/>
      <c r="H41" s="1419"/>
    </row>
    <row r="42" spans="1:13" ht="15.75" thickTop="1" x14ac:dyDescent="0.25"/>
  </sheetData>
  <mergeCells count="30">
    <mergeCell ref="A16:B16"/>
    <mergeCell ref="A8:M8"/>
    <mergeCell ref="A11:B11"/>
    <mergeCell ref="A12:B12"/>
    <mergeCell ref="A13:B13"/>
    <mergeCell ref="A14:B14"/>
    <mergeCell ref="A18:B18"/>
    <mergeCell ref="E18:F18"/>
    <mergeCell ref="E19:F19"/>
    <mergeCell ref="A21:A22"/>
    <mergeCell ref="B21:B22"/>
    <mergeCell ref="C21:C22"/>
    <mergeCell ref="D21:D22"/>
    <mergeCell ref="E21:E22"/>
    <mergeCell ref="F21:F22"/>
    <mergeCell ref="G21:I21"/>
    <mergeCell ref="J21:J22"/>
    <mergeCell ref="K21:K22"/>
    <mergeCell ref="L21:L22"/>
    <mergeCell ref="M21:M22"/>
    <mergeCell ref="A23:A25"/>
    <mergeCell ref="D36:E36"/>
    <mergeCell ref="D37:E37"/>
    <mergeCell ref="D39:E39"/>
    <mergeCell ref="F39:H39"/>
    <mergeCell ref="D40:E40"/>
    <mergeCell ref="F40:H40"/>
    <mergeCell ref="C41:E41"/>
    <mergeCell ref="F41:H41"/>
    <mergeCell ref="A26:A34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S206"/>
  <sheetViews>
    <sheetView topLeftCell="A13" zoomScaleNormal="100" workbookViewId="0">
      <selection activeCell="M23" sqref="M23:M24"/>
    </sheetView>
  </sheetViews>
  <sheetFormatPr defaultRowHeight="15" x14ac:dyDescent="0.25"/>
  <cols>
    <col min="1" max="1" width="10.28515625" customWidth="1"/>
    <col min="2" max="2" width="10.85546875" customWidth="1"/>
    <col min="3" max="3" width="12.7109375" bestFit="1" customWidth="1"/>
    <col min="4" max="4" width="10.7109375" customWidth="1"/>
    <col min="5" max="10" width="10" customWidth="1"/>
    <col min="11" max="12" width="10.85546875" customWidth="1"/>
    <col min="13" max="13" width="12.85546875" customWidth="1"/>
    <col min="18" max="18" width="9.7109375" customWidth="1"/>
  </cols>
  <sheetData>
    <row r="1" spans="1:14" ht="21" x14ac:dyDescent="0.35">
      <c r="A1" s="63" t="s">
        <v>40</v>
      </c>
    </row>
    <row r="3" spans="1:14" ht="21" x14ac:dyDescent="0.35">
      <c r="A3" s="62" t="s">
        <v>104</v>
      </c>
    </row>
    <row r="4" spans="1:14" ht="12.75" customHeight="1" x14ac:dyDescent="0.35">
      <c r="A4" s="62"/>
    </row>
    <row r="5" spans="1:14" ht="17.25" x14ac:dyDescent="0.3">
      <c r="A5" s="500" t="s">
        <v>266</v>
      </c>
    </row>
    <row r="6" spans="1:14" ht="17.25" x14ac:dyDescent="0.3">
      <c r="A6" s="500" t="s">
        <v>267</v>
      </c>
    </row>
    <row r="8" spans="1:14" ht="20.25" customHeight="1" x14ac:dyDescent="0.25">
      <c r="A8" s="1425" t="s">
        <v>352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4" ht="20.25" customHeight="1" x14ac:dyDescent="0.25">
      <c r="A9" s="59" t="s">
        <v>37</v>
      </c>
      <c r="B9" s="60"/>
      <c r="C9" s="59"/>
      <c r="D9" s="184"/>
      <c r="E9" s="51"/>
      <c r="F9" s="58"/>
      <c r="G9" s="58"/>
      <c r="H9" s="48"/>
      <c r="I9" s="48"/>
      <c r="J9" s="48"/>
      <c r="K9" s="48"/>
      <c r="L9" s="48"/>
      <c r="M9" s="48"/>
      <c r="N9" s="59"/>
    </row>
    <row r="10" spans="1:14" ht="20.25" customHeight="1" x14ac:dyDescent="0.25">
      <c r="A10" s="61" t="s">
        <v>353</v>
      </c>
      <c r="B10" s="60"/>
      <c r="C10" s="59"/>
      <c r="D10" s="184"/>
      <c r="E10" s="51"/>
      <c r="F10" s="58"/>
      <c r="G10" s="58"/>
      <c r="H10" s="48"/>
      <c r="I10" s="48"/>
      <c r="J10" s="48"/>
      <c r="K10" s="48"/>
      <c r="L10" s="48"/>
      <c r="M10" s="48"/>
      <c r="N10" s="57"/>
    </row>
    <row r="11" spans="1:14" ht="20.25" customHeight="1" x14ac:dyDescent="0.25">
      <c r="A11" s="1450" t="s">
        <v>356</v>
      </c>
      <c r="B11" s="1450"/>
      <c r="C11" s="54">
        <v>12430.39</v>
      </c>
      <c r="D11" s="184"/>
      <c r="E11" s="51"/>
      <c r="J11" s="48"/>
      <c r="K11" s="48"/>
      <c r="L11" s="48"/>
      <c r="M11" s="48"/>
    </row>
    <row r="12" spans="1:14" ht="20.25" customHeight="1" x14ac:dyDescent="0.25">
      <c r="A12" s="1426" t="s">
        <v>354</v>
      </c>
      <c r="B12" s="1426"/>
      <c r="C12" s="49">
        <v>2500</v>
      </c>
      <c r="E12" s="51"/>
      <c r="J12" s="48"/>
      <c r="K12" s="48"/>
      <c r="L12" s="48"/>
      <c r="M12" s="48"/>
    </row>
    <row r="13" spans="1:14" ht="20.25" customHeight="1" x14ac:dyDescent="0.25">
      <c r="A13" s="521"/>
      <c r="B13" s="521"/>
      <c r="C13" s="54">
        <f>SUM(C11:C12)</f>
        <v>14930.39</v>
      </c>
      <c r="E13" s="51"/>
      <c r="J13" s="48"/>
      <c r="K13" s="48"/>
      <c r="L13" s="48"/>
      <c r="M13" s="48"/>
    </row>
    <row r="14" spans="1:14" ht="20.25" customHeight="1" x14ac:dyDescent="0.25">
      <c r="A14" s="1426" t="s">
        <v>33</v>
      </c>
      <c r="B14" s="1426"/>
      <c r="C14" s="54">
        <v>1493.04</v>
      </c>
      <c r="E14" s="51"/>
      <c r="J14" s="48"/>
      <c r="K14" s="48"/>
      <c r="L14" s="48"/>
      <c r="M14" s="48"/>
    </row>
    <row r="15" spans="1:14" ht="20.25" customHeight="1" x14ac:dyDescent="0.25">
      <c r="A15" s="182"/>
      <c r="B15" s="182"/>
      <c r="C15" s="50">
        <f>SUM(C13:C14)</f>
        <v>16423.43</v>
      </c>
      <c r="E15" s="51"/>
      <c r="J15" s="48"/>
      <c r="K15" s="48"/>
      <c r="L15" s="48"/>
      <c r="M15" s="48"/>
    </row>
    <row r="16" spans="1:14" ht="20.25" customHeight="1" x14ac:dyDescent="0.25">
      <c r="A16" s="1426" t="s">
        <v>31</v>
      </c>
      <c r="B16" s="1426"/>
      <c r="C16" s="49">
        <v>42864.9</v>
      </c>
      <c r="D16" s="52" t="s">
        <v>355</v>
      </c>
      <c r="E16" s="51"/>
      <c r="J16" s="48"/>
      <c r="K16" s="48"/>
      <c r="L16" s="48"/>
      <c r="M16" s="48"/>
    </row>
    <row r="17" spans="1:19" ht="20.25" customHeight="1" x14ac:dyDescent="0.25">
      <c r="A17" s="360"/>
      <c r="B17" s="360"/>
      <c r="C17" s="50">
        <f>SUM(C15:C16)</f>
        <v>59288.33</v>
      </c>
      <c r="J17" s="48"/>
      <c r="K17" s="48"/>
      <c r="L17" s="48"/>
      <c r="M17" s="48"/>
    </row>
    <row r="18" spans="1:19" ht="20.25" customHeight="1" x14ac:dyDescent="0.25">
      <c r="A18" s="1427" t="s">
        <v>358</v>
      </c>
      <c r="B18" s="1427"/>
      <c r="C18" s="49">
        <v>1105.6199999999999</v>
      </c>
      <c r="J18" s="48"/>
      <c r="K18" s="48"/>
      <c r="L18" s="48"/>
      <c r="M18" s="48"/>
    </row>
    <row r="19" spans="1:19" ht="20.25" customHeight="1" x14ac:dyDescent="0.25">
      <c r="A19" s="360"/>
      <c r="B19" s="360"/>
      <c r="C19" s="189">
        <f>SUM(C17:C18)</f>
        <v>60393.950000000004</v>
      </c>
      <c r="J19" s="48"/>
      <c r="K19" s="48"/>
      <c r="L19" s="48"/>
      <c r="M19" s="48"/>
    </row>
    <row r="20" spans="1:19" ht="20.25" customHeight="1" x14ac:dyDescent="0.25">
      <c r="A20" s="1427" t="s">
        <v>357</v>
      </c>
      <c r="B20" s="1427"/>
      <c r="C20" s="49">
        <v>460.38</v>
      </c>
      <c r="D20" s="1437" t="s">
        <v>27</v>
      </c>
      <c r="E20" s="1437"/>
      <c r="F20" s="1437"/>
      <c r="J20" s="48"/>
      <c r="K20" s="48"/>
      <c r="L20" s="48"/>
      <c r="M20" s="48"/>
    </row>
    <row r="21" spans="1:19" ht="20.25" customHeight="1" thickBot="1" x14ac:dyDescent="0.3">
      <c r="A21" s="47"/>
      <c r="B21" s="46"/>
      <c r="C21" s="45">
        <f>SUM(C19:C20)</f>
        <v>60854.33</v>
      </c>
      <c r="D21" s="1441">
        <f>C21/174</f>
        <v>349.73752873563217</v>
      </c>
      <c r="E21" s="1441"/>
      <c r="F21" s="1441"/>
    </row>
    <row r="22" spans="1:19" ht="17.25" thickTop="1" thickBot="1" x14ac:dyDescent="0.3">
      <c r="D22" s="44"/>
      <c r="E22" s="44"/>
      <c r="F22" s="44"/>
    </row>
    <row r="23" spans="1:19" ht="19.5" customHeight="1" x14ac:dyDescent="0.25">
      <c r="A23" s="1430" t="s">
        <v>26</v>
      </c>
      <c r="B23" s="1432" t="s">
        <v>25</v>
      </c>
      <c r="C23" s="1392" t="s">
        <v>24</v>
      </c>
      <c r="D23" s="1400" t="s">
        <v>23</v>
      </c>
      <c r="E23" s="1392" t="s">
        <v>22</v>
      </c>
      <c r="F23" s="1408" t="s">
        <v>21</v>
      </c>
      <c r="G23" s="1408" t="s">
        <v>20</v>
      </c>
      <c r="H23" s="1408"/>
      <c r="I23" s="1392" t="s">
        <v>19</v>
      </c>
      <c r="J23" s="1400" t="s">
        <v>18</v>
      </c>
      <c r="K23" s="1392" t="s">
        <v>17</v>
      </c>
      <c r="L23" s="1392" t="s">
        <v>16</v>
      </c>
      <c r="M23" s="1394" t="s">
        <v>15</v>
      </c>
      <c r="O23" s="1408" t="s">
        <v>21</v>
      </c>
      <c r="P23" s="1408" t="s">
        <v>20</v>
      </c>
      <c r="Q23" s="1408"/>
      <c r="R23" s="1392" t="s">
        <v>19</v>
      </c>
      <c r="S23" s="1392" t="s">
        <v>16</v>
      </c>
    </row>
    <row r="24" spans="1:19" ht="34.5" customHeight="1" thickBot="1" x14ac:dyDescent="0.3">
      <c r="A24" s="1431"/>
      <c r="B24" s="1433"/>
      <c r="C24" s="1393"/>
      <c r="D24" s="1401"/>
      <c r="E24" s="1393"/>
      <c r="F24" s="1434"/>
      <c r="G24" s="522" t="s">
        <v>20</v>
      </c>
      <c r="H24" s="522" t="s">
        <v>16</v>
      </c>
      <c r="I24" s="1393"/>
      <c r="J24" s="1401"/>
      <c r="K24" s="1393"/>
      <c r="L24" s="1393"/>
      <c r="M24" s="1395"/>
      <c r="O24" s="1434"/>
      <c r="P24" s="586" t="s">
        <v>20</v>
      </c>
      <c r="Q24" s="586" t="s">
        <v>16</v>
      </c>
      <c r="R24" s="1393"/>
      <c r="S24" s="1393"/>
    </row>
    <row r="25" spans="1:19" ht="20.25" customHeight="1" x14ac:dyDescent="0.25">
      <c r="A25" s="1389">
        <v>2022</v>
      </c>
      <c r="B25" s="37">
        <v>1</v>
      </c>
      <c r="C25" s="523" t="s">
        <v>14</v>
      </c>
      <c r="D25" s="35" t="str">
        <f t="array" ref="D25:D198">TRANSPOSE('[1]2022-2023'!$F$98:$FW$98)</f>
        <v>25/11/22</v>
      </c>
      <c r="E25" s="34">
        <f>SUM(C19)</f>
        <v>60393.950000000004</v>
      </c>
      <c r="F25" s="32">
        <v>86.07</v>
      </c>
      <c r="G25" s="32">
        <v>8.58</v>
      </c>
      <c r="H25" s="31">
        <v>6.35</v>
      </c>
      <c r="I25" s="32">
        <v>246.35</v>
      </c>
      <c r="J25" s="33">
        <f>F25+I25+G25+H25+L25</f>
        <v>349.99999999999994</v>
      </c>
      <c r="K25" s="32">
        <f>E25-I25-G25-F25-H25</f>
        <v>60046.600000000006</v>
      </c>
      <c r="L25" s="32">
        <v>2.65</v>
      </c>
      <c r="M25" s="30">
        <f>I25</f>
        <v>246.35</v>
      </c>
      <c r="O25" s="309">
        <v>0</v>
      </c>
      <c r="P25" s="310">
        <v>0</v>
      </c>
      <c r="Q25" s="310">
        <v>0</v>
      </c>
      <c r="R25" s="310">
        <v>0</v>
      </c>
      <c r="S25" s="444"/>
    </row>
    <row r="26" spans="1:19" ht="20.25" customHeight="1" thickBot="1" x14ac:dyDescent="0.3">
      <c r="A26" s="1391"/>
      <c r="B26" s="21">
        <v>2</v>
      </c>
      <c r="C26" s="525" t="s">
        <v>13</v>
      </c>
      <c r="D26" s="19" t="str">
        <v>19/12/22</v>
      </c>
      <c r="E26" s="18">
        <f t="shared" ref="E26:E60" si="0">K25</f>
        <v>60046.600000000006</v>
      </c>
      <c r="F26" s="16">
        <v>86.07</v>
      </c>
      <c r="G26" s="16">
        <v>8.58</v>
      </c>
      <c r="H26" s="15">
        <v>6.35</v>
      </c>
      <c r="I26" s="16">
        <v>246.35</v>
      </c>
      <c r="J26" s="17">
        <f t="shared" ref="J26:J89" si="1">F26+I26+G26+H26+L26</f>
        <v>349.99999999999994</v>
      </c>
      <c r="K26" s="16">
        <f t="shared" ref="K26:K89" si="2">E26-I26-G26-F26-H26</f>
        <v>59699.250000000007</v>
      </c>
      <c r="L26" s="16">
        <v>2.65</v>
      </c>
      <c r="M26" s="14">
        <f t="shared" ref="M26:M68" si="3">M25+I26</f>
        <v>492.7</v>
      </c>
      <c r="O26" s="587">
        <v>0</v>
      </c>
      <c r="P26" s="588">
        <v>0</v>
      </c>
      <c r="Q26" s="588">
        <v>0</v>
      </c>
      <c r="R26" s="588">
        <v>0</v>
      </c>
      <c r="S26" s="589"/>
    </row>
    <row r="27" spans="1:19" ht="63.75" customHeight="1" x14ac:dyDescent="0.25">
      <c r="A27" s="1389">
        <v>2023</v>
      </c>
      <c r="B27" s="37">
        <v>3</v>
      </c>
      <c r="C27" s="523" t="s">
        <v>12</v>
      </c>
      <c r="D27" s="258" t="str">
        <v>18/01/23
-rm300
24/02/23
-rm50</v>
      </c>
      <c r="E27" s="34">
        <f t="shared" si="0"/>
        <v>59699.250000000007</v>
      </c>
      <c r="F27" s="32">
        <v>86.07</v>
      </c>
      <c r="G27" s="32">
        <v>8.58</v>
      </c>
      <c r="H27" s="31">
        <v>6.35</v>
      </c>
      <c r="I27" s="32">
        <v>246.35</v>
      </c>
      <c r="J27" s="33">
        <f t="shared" si="1"/>
        <v>349.99999999999994</v>
      </c>
      <c r="K27" s="32">
        <f t="shared" si="2"/>
        <v>59351.900000000009</v>
      </c>
      <c r="L27" s="32">
        <v>2.65</v>
      </c>
      <c r="M27" s="30">
        <f t="shared" si="3"/>
        <v>739.05</v>
      </c>
      <c r="O27" s="307" t="s">
        <v>444</v>
      </c>
      <c r="P27" s="257" t="s">
        <v>445</v>
      </c>
      <c r="Q27" s="257" t="s">
        <v>446</v>
      </c>
      <c r="R27" s="257" t="s">
        <v>447</v>
      </c>
      <c r="S27" s="308" t="s">
        <v>448</v>
      </c>
    </row>
    <row r="28" spans="1:19" ht="20.25" customHeight="1" x14ac:dyDescent="0.25">
      <c r="A28" s="1390"/>
      <c r="B28" s="29">
        <v>4</v>
      </c>
      <c r="C28" s="524" t="s">
        <v>11</v>
      </c>
      <c r="D28" s="27" t="str">
        <v>24/02/23</v>
      </c>
      <c r="E28" s="26">
        <f t="shared" si="0"/>
        <v>59351.900000000009</v>
      </c>
      <c r="F28" s="24">
        <v>86.07</v>
      </c>
      <c r="G28" s="24">
        <v>8.58</v>
      </c>
      <c r="H28" s="23">
        <v>6.35</v>
      </c>
      <c r="I28" s="24">
        <v>246.35</v>
      </c>
      <c r="J28" s="25">
        <f t="shared" si="1"/>
        <v>349.99999999999994</v>
      </c>
      <c r="K28" s="24">
        <f t="shared" si="2"/>
        <v>59004.55000000001</v>
      </c>
      <c r="L28" s="24">
        <v>2.65</v>
      </c>
      <c r="M28" s="22">
        <f t="shared" si="3"/>
        <v>985.4</v>
      </c>
      <c r="O28" s="585" t="s">
        <v>88</v>
      </c>
      <c r="P28" s="29" t="s">
        <v>88</v>
      </c>
      <c r="Q28" s="29" t="s">
        <v>88</v>
      </c>
      <c r="R28" s="29" t="s">
        <v>88</v>
      </c>
      <c r="S28" s="442" t="s">
        <v>88</v>
      </c>
    </row>
    <row r="29" spans="1:19" ht="20.25" customHeight="1" x14ac:dyDescent="0.25">
      <c r="A29" s="1390"/>
      <c r="B29" s="29">
        <v>5</v>
      </c>
      <c r="C29" s="524" t="s">
        <v>10</v>
      </c>
      <c r="D29" s="27" t="str">
        <v>24/03/23</v>
      </c>
      <c r="E29" s="26">
        <f t="shared" si="0"/>
        <v>59004.55000000001</v>
      </c>
      <c r="F29" s="24">
        <v>86.07</v>
      </c>
      <c r="G29" s="24">
        <v>8.58</v>
      </c>
      <c r="H29" s="23">
        <v>6.35</v>
      </c>
      <c r="I29" s="24">
        <v>246.35</v>
      </c>
      <c r="J29" s="25">
        <f t="shared" si="1"/>
        <v>349.99999999999994</v>
      </c>
      <c r="K29" s="24">
        <f t="shared" si="2"/>
        <v>58657.200000000012</v>
      </c>
      <c r="L29" s="24">
        <v>2.65</v>
      </c>
      <c r="M29" s="22">
        <f t="shared" si="3"/>
        <v>1231.75</v>
      </c>
      <c r="O29" s="647" t="s">
        <v>88</v>
      </c>
      <c r="P29" s="29" t="s">
        <v>88</v>
      </c>
      <c r="Q29" s="29" t="s">
        <v>88</v>
      </c>
      <c r="R29" s="29" t="s">
        <v>88</v>
      </c>
      <c r="S29" s="442" t="s">
        <v>88</v>
      </c>
    </row>
    <row r="30" spans="1:19" ht="20.25" customHeight="1" x14ac:dyDescent="0.25">
      <c r="A30" s="1390"/>
      <c r="B30" s="29">
        <v>6</v>
      </c>
      <c r="C30" s="524" t="s">
        <v>9</v>
      </c>
      <c r="D30" s="27" t="str">
        <v>17/04/23</v>
      </c>
      <c r="E30" s="26">
        <f t="shared" si="0"/>
        <v>58657.200000000012</v>
      </c>
      <c r="F30" s="24">
        <v>86.07</v>
      </c>
      <c r="G30" s="24">
        <v>8.58</v>
      </c>
      <c r="H30" s="23">
        <v>6.35</v>
      </c>
      <c r="I30" s="24">
        <v>246.35</v>
      </c>
      <c r="J30" s="25">
        <f t="shared" si="1"/>
        <v>349.99999999999994</v>
      </c>
      <c r="K30" s="24">
        <f t="shared" si="2"/>
        <v>58309.850000000013</v>
      </c>
      <c r="L30" s="24">
        <v>2.65</v>
      </c>
      <c r="M30" s="22">
        <f t="shared" si="3"/>
        <v>1478.1</v>
      </c>
      <c r="O30" s="647" t="s">
        <v>88</v>
      </c>
      <c r="P30" s="29" t="s">
        <v>88</v>
      </c>
      <c r="Q30" s="29" t="s">
        <v>88</v>
      </c>
      <c r="R30" s="29" t="s">
        <v>88</v>
      </c>
      <c r="S30" s="442" t="s">
        <v>88</v>
      </c>
    </row>
    <row r="31" spans="1:19" ht="20.25" customHeight="1" x14ac:dyDescent="0.25">
      <c r="A31" s="1390"/>
      <c r="B31" s="29">
        <v>7</v>
      </c>
      <c r="C31" s="524" t="s">
        <v>8</v>
      </c>
      <c r="D31" s="27" t="str">
        <v>23/05/23</v>
      </c>
      <c r="E31" s="26">
        <f t="shared" si="0"/>
        <v>58309.850000000013</v>
      </c>
      <c r="F31" s="24">
        <v>86.07</v>
      </c>
      <c r="G31" s="24">
        <v>8.58</v>
      </c>
      <c r="H31" s="23">
        <v>6.35</v>
      </c>
      <c r="I31" s="24">
        <v>246.35</v>
      </c>
      <c r="J31" s="25">
        <f t="shared" si="1"/>
        <v>349.99999999999994</v>
      </c>
      <c r="K31" s="24">
        <f t="shared" si="2"/>
        <v>57962.500000000015</v>
      </c>
      <c r="L31" s="24">
        <v>2.65</v>
      </c>
      <c r="M31" s="22">
        <f t="shared" si="3"/>
        <v>1724.4499999999998</v>
      </c>
      <c r="O31" s="647" t="s">
        <v>88</v>
      </c>
      <c r="P31" s="29" t="s">
        <v>88</v>
      </c>
      <c r="Q31" s="29" t="s">
        <v>88</v>
      </c>
      <c r="R31" s="29" t="s">
        <v>88</v>
      </c>
      <c r="S31" s="442" t="s">
        <v>88</v>
      </c>
    </row>
    <row r="32" spans="1:19" ht="60" x14ac:dyDescent="0.25">
      <c r="A32" s="1390"/>
      <c r="B32" s="29">
        <v>8</v>
      </c>
      <c r="C32" s="524" t="s">
        <v>7</v>
      </c>
      <c r="D32" s="83" t="str">
        <v>23/06/23
-rm300
25/07/23
-rm50</v>
      </c>
      <c r="E32" s="26">
        <f t="shared" si="0"/>
        <v>57962.500000000015</v>
      </c>
      <c r="F32" s="24">
        <v>86.07</v>
      </c>
      <c r="G32" s="24">
        <v>8.58</v>
      </c>
      <c r="H32" s="23">
        <v>6.35</v>
      </c>
      <c r="I32" s="24">
        <v>246.35</v>
      </c>
      <c r="J32" s="25">
        <f t="shared" si="1"/>
        <v>349.99999999999994</v>
      </c>
      <c r="K32" s="24">
        <f t="shared" si="2"/>
        <v>57615.150000000016</v>
      </c>
      <c r="L32" s="24">
        <v>2.65</v>
      </c>
      <c r="M32" s="22">
        <f t="shared" si="3"/>
        <v>1970.7999999999997</v>
      </c>
      <c r="O32" s="617" t="s">
        <v>573</v>
      </c>
      <c r="P32" s="618" t="s">
        <v>574</v>
      </c>
      <c r="Q32" s="618" t="s">
        <v>575</v>
      </c>
      <c r="R32" s="618" t="s">
        <v>576</v>
      </c>
      <c r="S32" s="619" t="s">
        <v>577</v>
      </c>
    </row>
    <row r="33" spans="1:19" ht="60" x14ac:dyDescent="0.25">
      <c r="A33" s="1390"/>
      <c r="B33" s="29">
        <v>9</v>
      </c>
      <c r="C33" s="524" t="s">
        <v>6</v>
      </c>
      <c r="D33" s="83" t="str">
        <v>25/07/23
-rm300
25/08/23
-rm50</v>
      </c>
      <c r="E33" s="26">
        <f t="shared" si="0"/>
        <v>57615.150000000016</v>
      </c>
      <c r="F33" s="24">
        <v>86.07</v>
      </c>
      <c r="G33" s="24">
        <v>8.58</v>
      </c>
      <c r="H33" s="23">
        <v>6.35</v>
      </c>
      <c r="I33" s="24">
        <v>246.35</v>
      </c>
      <c r="J33" s="25">
        <f t="shared" si="1"/>
        <v>349.99999999999994</v>
      </c>
      <c r="K33" s="24">
        <f t="shared" si="2"/>
        <v>57267.800000000017</v>
      </c>
      <c r="L33" s="24">
        <v>2.65</v>
      </c>
      <c r="M33" s="22">
        <f t="shared" si="3"/>
        <v>2217.1499999999996</v>
      </c>
      <c r="O33" s="617" t="s">
        <v>611</v>
      </c>
      <c r="P33" s="618" t="s">
        <v>612</v>
      </c>
      <c r="Q33" s="618" t="s">
        <v>613</v>
      </c>
      <c r="R33" s="618" t="s">
        <v>614</v>
      </c>
      <c r="S33" s="619" t="s">
        <v>615</v>
      </c>
    </row>
    <row r="34" spans="1:19" ht="60" x14ac:dyDescent="0.25">
      <c r="A34" s="1390"/>
      <c r="B34" s="29">
        <v>10</v>
      </c>
      <c r="C34" s="524" t="s">
        <v>5</v>
      </c>
      <c r="D34" s="83" t="str">
        <v>25/08/23
-rm300
25/09/23
-rm50</v>
      </c>
      <c r="E34" s="26">
        <f t="shared" si="0"/>
        <v>57267.800000000017</v>
      </c>
      <c r="F34" s="24">
        <v>86.07</v>
      </c>
      <c r="G34" s="24">
        <v>8.58</v>
      </c>
      <c r="H34" s="23">
        <v>6.35</v>
      </c>
      <c r="I34" s="24">
        <v>246.35</v>
      </c>
      <c r="J34" s="25">
        <f t="shared" si="1"/>
        <v>349.99999999999994</v>
      </c>
      <c r="K34" s="24">
        <f t="shared" si="2"/>
        <v>56920.450000000019</v>
      </c>
      <c r="L34" s="24">
        <v>2.65</v>
      </c>
      <c r="M34" s="22">
        <f t="shared" si="3"/>
        <v>2463.4999999999995</v>
      </c>
      <c r="O34" s="617" t="s">
        <v>643</v>
      </c>
      <c r="P34" s="618" t="s">
        <v>644</v>
      </c>
      <c r="Q34" s="618" t="s">
        <v>645</v>
      </c>
      <c r="R34" s="618" t="s">
        <v>646</v>
      </c>
      <c r="S34" s="619" t="s">
        <v>647</v>
      </c>
    </row>
    <row r="35" spans="1:19" ht="60" x14ac:dyDescent="0.25">
      <c r="A35" s="1390"/>
      <c r="B35" s="29">
        <v>11</v>
      </c>
      <c r="C35" s="524" t="s">
        <v>4</v>
      </c>
      <c r="D35" s="83" t="str">
        <v>25/09/23
-rm300
25/10/23
-rm50</v>
      </c>
      <c r="E35" s="26">
        <f t="shared" si="0"/>
        <v>56920.450000000019</v>
      </c>
      <c r="F35" s="24">
        <v>86.07</v>
      </c>
      <c r="G35" s="24">
        <v>8.58</v>
      </c>
      <c r="H35" s="23">
        <v>6.35</v>
      </c>
      <c r="I35" s="24">
        <v>246.35</v>
      </c>
      <c r="J35" s="25">
        <f t="shared" si="1"/>
        <v>349.99999999999994</v>
      </c>
      <c r="K35" s="24">
        <f t="shared" si="2"/>
        <v>56573.10000000002</v>
      </c>
      <c r="L35" s="24">
        <v>2.65</v>
      </c>
      <c r="M35" s="22">
        <f t="shared" si="3"/>
        <v>2709.8499999999995</v>
      </c>
      <c r="O35" s="617" t="s">
        <v>672</v>
      </c>
      <c r="P35" s="618" t="s">
        <v>673</v>
      </c>
      <c r="Q35" s="618" t="s">
        <v>674</v>
      </c>
      <c r="R35" s="618" t="s">
        <v>675</v>
      </c>
      <c r="S35" s="619" t="s">
        <v>676</v>
      </c>
    </row>
    <row r="36" spans="1:19" ht="60" x14ac:dyDescent="0.25">
      <c r="A36" s="1390"/>
      <c r="B36" s="29">
        <v>12</v>
      </c>
      <c r="C36" s="524" t="s">
        <v>3</v>
      </c>
      <c r="D36" s="83" t="str">
        <v>25/10/23
-rm300
24/11/23
-rm50</v>
      </c>
      <c r="E36" s="26">
        <f t="shared" si="0"/>
        <v>56573.10000000002</v>
      </c>
      <c r="F36" s="24">
        <v>86.07</v>
      </c>
      <c r="G36" s="24">
        <v>8.58</v>
      </c>
      <c r="H36" s="23">
        <v>6.35</v>
      </c>
      <c r="I36" s="24">
        <v>246.35</v>
      </c>
      <c r="J36" s="25">
        <f t="shared" si="1"/>
        <v>349.99999999999994</v>
      </c>
      <c r="K36" s="24">
        <f t="shared" si="2"/>
        <v>56225.750000000022</v>
      </c>
      <c r="L36" s="24">
        <v>2.65</v>
      </c>
      <c r="M36" s="22">
        <f t="shared" si="3"/>
        <v>2956.1999999999994</v>
      </c>
      <c r="O36" s="617" t="s">
        <v>725</v>
      </c>
      <c r="P36" s="618" t="s">
        <v>726</v>
      </c>
      <c r="Q36" s="618" t="s">
        <v>727</v>
      </c>
      <c r="R36" s="618" t="s">
        <v>728</v>
      </c>
      <c r="S36" s="619" t="s">
        <v>729</v>
      </c>
    </row>
    <row r="37" spans="1:19" ht="60" x14ac:dyDescent="0.25">
      <c r="A37" s="1390"/>
      <c r="B37" s="29">
        <v>13</v>
      </c>
      <c r="C37" s="524" t="s">
        <v>14</v>
      </c>
      <c r="D37" s="83" t="str">
        <v>24/11/23
-rm300
19/12/23
-rm50</v>
      </c>
      <c r="E37" s="26">
        <f t="shared" si="0"/>
        <v>56225.750000000022</v>
      </c>
      <c r="F37" s="24">
        <v>86.07</v>
      </c>
      <c r="G37" s="24">
        <v>8.58</v>
      </c>
      <c r="H37" s="23">
        <v>6.35</v>
      </c>
      <c r="I37" s="24">
        <v>246.35</v>
      </c>
      <c r="J37" s="25">
        <f t="shared" si="1"/>
        <v>349.99999999999994</v>
      </c>
      <c r="K37" s="24">
        <f t="shared" si="2"/>
        <v>55878.400000000023</v>
      </c>
      <c r="L37" s="24">
        <v>2.65</v>
      </c>
      <c r="M37" s="22">
        <f t="shared" si="3"/>
        <v>3202.5499999999993</v>
      </c>
      <c r="O37" s="617" t="s">
        <v>779</v>
      </c>
      <c r="P37" s="618" t="s">
        <v>780</v>
      </c>
      <c r="Q37" s="618" t="s">
        <v>781</v>
      </c>
      <c r="R37" s="618" t="s">
        <v>782</v>
      </c>
      <c r="S37" s="619" t="s">
        <v>783</v>
      </c>
    </row>
    <row r="38" spans="1:19" ht="60.75" thickBot="1" x14ac:dyDescent="0.3">
      <c r="A38" s="1391"/>
      <c r="B38" s="21">
        <v>14</v>
      </c>
      <c r="C38" s="525" t="s">
        <v>13</v>
      </c>
      <c r="D38" s="248" t="str">
        <v>19/12/23
-rm300
24/01/24
-rm50</v>
      </c>
      <c r="E38" s="18">
        <f t="shared" si="0"/>
        <v>55878.400000000023</v>
      </c>
      <c r="F38" s="16">
        <v>86.07</v>
      </c>
      <c r="G38" s="16">
        <v>8.58</v>
      </c>
      <c r="H38" s="15">
        <v>6.35</v>
      </c>
      <c r="I38" s="16">
        <v>246.35</v>
      </c>
      <c r="J38" s="17">
        <f t="shared" si="1"/>
        <v>349.99999999999994</v>
      </c>
      <c r="K38" s="16">
        <f t="shared" si="2"/>
        <v>55531.050000000025</v>
      </c>
      <c r="L38" s="16">
        <v>2.65</v>
      </c>
      <c r="M38" s="14">
        <f t="shared" si="3"/>
        <v>3448.8999999999992</v>
      </c>
      <c r="O38" s="304" t="s">
        <v>895</v>
      </c>
      <c r="P38" s="305" t="s">
        <v>896</v>
      </c>
      <c r="Q38" s="305" t="s">
        <v>897</v>
      </c>
      <c r="R38" s="305" t="s">
        <v>898</v>
      </c>
      <c r="S38" s="306" t="s">
        <v>899</v>
      </c>
    </row>
    <row r="39" spans="1:19" ht="60" x14ac:dyDescent="0.25">
      <c r="A39" s="1389">
        <v>2024</v>
      </c>
      <c r="B39" s="37">
        <v>15</v>
      </c>
      <c r="C39" s="523" t="s">
        <v>12</v>
      </c>
      <c r="D39" s="258" t="str">
        <v>24/01/24
-rm300
23/02/24
-rm50</v>
      </c>
      <c r="E39" s="34">
        <f t="shared" si="0"/>
        <v>55531.050000000025</v>
      </c>
      <c r="F39" s="32">
        <v>86.07</v>
      </c>
      <c r="G39" s="32">
        <v>8.58</v>
      </c>
      <c r="H39" s="31">
        <v>6.35</v>
      </c>
      <c r="I39" s="32">
        <v>246.35</v>
      </c>
      <c r="J39" s="33">
        <f t="shared" si="1"/>
        <v>349.99999999999994</v>
      </c>
      <c r="K39" s="32">
        <f t="shared" si="2"/>
        <v>55183.700000000026</v>
      </c>
      <c r="L39" s="32">
        <v>2.65</v>
      </c>
      <c r="M39" s="30">
        <f t="shared" si="3"/>
        <v>3695.2499999999991</v>
      </c>
      <c r="O39" s="648" t="s">
        <v>890</v>
      </c>
      <c r="P39" s="649" t="s">
        <v>891</v>
      </c>
      <c r="Q39" s="649" t="s">
        <v>892</v>
      </c>
      <c r="R39" s="649" t="s">
        <v>893</v>
      </c>
      <c r="S39" s="650" t="s">
        <v>894</v>
      </c>
    </row>
    <row r="40" spans="1:19" ht="60" x14ac:dyDescent="0.25">
      <c r="A40" s="1390"/>
      <c r="B40" s="29">
        <v>16</v>
      </c>
      <c r="C40" s="524" t="s">
        <v>11</v>
      </c>
      <c r="D40" s="83" t="str">
        <v>23/02/24
-rm300
25/03/24
-rm50</v>
      </c>
      <c r="E40" s="26">
        <f t="shared" si="0"/>
        <v>55183.700000000026</v>
      </c>
      <c r="F40" s="24">
        <v>86.07</v>
      </c>
      <c r="G40" s="24">
        <v>8.58</v>
      </c>
      <c r="H40" s="23">
        <v>6.35</v>
      </c>
      <c r="I40" s="24">
        <v>246.35</v>
      </c>
      <c r="J40" s="25">
        <f t="shared" si="1"/>
        <v>349.99999999999994</v>
      </c>
      <c r="K40" s="24">
        <f t="shared" si="2"/>
        <v>54836.350000000028</v>
      </c>
      <c r="L40" s="24">
        <v>2.65</v>
      </c>
      <c r="M40" s="22">
        <f t="shared" si="3"/>
        <v>3941.599999999999</v>
      </c>
      <c r="O40" s="617" t="s">
        <v>943</v>
      </c>
      <c r="P40" s="618" t="s">
        <v>944</v>
      </c>
      <c r="Q40" s="618" t="s">
        <v>945</v>
      </c>
      <c r="R40" s="618" t="s">
        <v>946</v>
      </c>
      <c r="S40" s="619" t="s">
        <v>947</v>
      </c>
    </row>
    <row r="41" spans="1:19" ht="60" x14ac:dyDescent="0.25">
      <c r="A41" s="1390"/>
      <c r="B41" s="29">
        <v>17</v>
      </c>
      <c r="C41" s="524" t="s">
        <v>10</v>
      </c>
      <c r="D41" s="83" t="str">
        <v>25/03/24
-rm300
25/04/24
-rm50</v>
      </c>
      <c r="E41" s="26">
        <f t="shared" si="0"/>
        <v>54836.350000000028</v>
      </c>
      <c r="F41" s="24">
        <v>86.07</v>
      </c>
      <c r="G41" s="24">
        <v>8.58</v>
      </c>
      <c r="H41" s="23">
        <v>6.35</v>
      </c>
      <c r="I41" s="24">
        <v>246.35</v>
      </c>
      <c r="J41" s="25">
        <f t="shared" si="1"/>
        <v>349.99999999999994</v>
      </c>
      <c r="K41" s="24">
        <f t="shared" si="2"/>
        <v>54489.000000000029</v>
      </c>
      <c r="L41" s="24">
        <v>2.65</v>
      </c>
      <c r="M41" s="22">
        <f t="shared" si="3"/>
        <v>4187.9499999999989</v>
      </c>
      <c r="O41" s="617" t="s">
        <v>981</v>
      </c>
      <c r="P41" s="618" t="s">
        <v>982</v>
      </c>
      <c r="Q41" s="618" t="s">
        <v>983</v>
      </c>
      <c r="R41" s="618" t="s">
        <v>984</v>
      </c>
      <c r="S41" s="619" t="s">
        <v>985</v>
      </c>
    </row>
    <row r="42" spans="1:19" ht="60" x14ac:dyDescent="0.25">
      <c r="A42" s="1390"/>
      <c r="B42" s="29">
        <v>18</v>
      </c>
      <c r="C42" s="524" t="s">
        <v>9</v>
      </c>
      <c r="D42" s="83" t="str">
        <v>25/04/24
-rm300
23/05/24
-rm50</v>
      </c>
      <c r="E42" s="26">
        <f t="shared" si="0"/>
        <v>54489.000000000029</v>
      </c>
      <c r="F42" s="24">
        <v>86.07</v>
      </c>
      <c r="G42" s="24">
        <v>8.58</v>
      </c>
      <c r="H42" s="23">
        <v>6.35</v>
      </c>
      <c r="I42" s="24">
        <v>246.35</v>
      </c>
      <c r="J42" s="25">
        <f t="shared" si="1"/>
        <v>349.99999999999994</v>
      </c>
      <c r="K42" s="24">
        <f t="shared" si="2"/>
        <v>54141.650000000031</v>
      </c>
      <c r="L42" s="24">
        <v>2.65</v>
      </c>
      <c r="M42" s="22">
        <f t="shared" si="3"/>
        <v>4434.2999999999993</v>
      </c>
      <c r="O42" s="617" t="s">
        <v>1018</v>
      </c>
      <c r="P42" s="618" t="s">
        <v>1019</v>
      </c>
      <c r="Q42" s="618" t="s">
        <v>1020</v>
      </c>
      <c r="R42" s="618" t="s">
        <v>1021</v>
      </c>
      <c r="S42" s="619" t="s">
        <v>1022</v>
      </c>
    </row>
    <row r="43" spans="1:19" ht="60" x14ac:dyDescent="0.25">
      <c r="A43" s="1390"/>
      <c r="B43" s="29">
        <v>19</v>
      </c>
      <c r="C43" s="524" t="s">
        <v>8</v>
      </c>
      <c r="D43" s="83" t="str">
        <v>23/05/24
-rm300
13/06/24
-rm50</v>
      </c>
      <c r="E43" s="26">
        <f t="shared" si="0"/>
        <v>54141.650000000031</v>
      </c>
      <c r="F43" s="24">
        <v>86.07</v>
      </c>
      <c r="G43" s="24">
        <v>8.58</v>
      </c>
      <c r="H43" s="23">
        <v>6.35</v>
      </c>
      <c r="I43" s="24">
        <v>246.35</v>
      </c>
      <c r="J43" s="25">
        <f t="shared" si="1"/>
        <v>349.99999999999994</v>
      </c>
      <c r="K43" s="24">
        <f t="shared" si="2"/>
        <v>53794.300000000032</v>
      </c>
      <c r="L43" s="24">
        <v>2.65</v>
      </c>
      <c r="M43" s="22">
        <f t="shared" si="3"/>
        <v>4680.6499999999996</v>
      </c>
      <c r="O43" s="617" t="s">
        <v>1044</v>
      </c>
      <c r="P43" s="618" t="s">
        <v>1045</v>
      </c>
      <c r="Q43" s="618" t="s">
        <v>1046</v>
      </c>
      <c r="R43" s="618" t="s">
        <v>1047</v>
      </c>
      <c r="S43" s="619" t="s">
        <v>1048</v>
      </c>
    </row>
    <row r="44" spans="1:19" ht="60" x14ac:dyDescent="0.25">
      <c r="A44" s="1390"/>
      <c r="B44" s="29">
        <v>20</v>
      </c>
      <c r="C44" s="524" t="s">
        <v>7</v>
      </c>
      <c r="D44" s="83" t="str">
        <v>13/06/24
-rm300
19/07/24
-rm50</v>
      </c>
      <c r="E44" s="26">
        <f t="shared" si="0"/>
        <v>53794.300000000032</v>
      </c>
      <c r="F44" s="24">
        <v>86.07</v>
      </c>
      <c r="G44" s="24">
        <v>8.58</v>
      </c>
      <c r="H44" s="23">
        <v>6.35</v>
      </c>
      <c r="I44" s="24">
        <v>246.35</v>
      </c>
      <c r="J44" s="25">
        <f t="shared" si="1"/>
        <v>349.99999999999994</v>
      </c>
      <c r="K44" s="24">
        <f t="shared" si="2"/>
        <v>53446.950000000033</v>
      </c>
      <c r="L44" s="24">
        <v>2.65</v>
      </c>
      <c r="M44" s="22">
        <f t="shared" si="3"/>
        <v>4927</v>
      </c>
      <c r="O44" s="617" t="s">
        <v>1140</v>
      </c>
      <c r="P44" s="618" t="s">
        <v>1141</v>
      </c>
      <c r="Q44" s="618" t="s">
        <v>1142</v>
      </c>
      <c r="R44" s="618" t="s">
        <v>1143</v>
      </c>
      <c r="S44" s="619" t="s">
        <v>1144</v>
      </c>
    </row>
    <row r="45" spans="1:19" ht="60" x14ac:dyDescent="0.25">
      <c r="A45" s="1390"/>
      <c r="B45" s="29">
        <v>21</v>
      </c>
      <c r="C45" s="524" t="s">
        <v>6</v>
      </c>
      <c r="D45" s="83" t="str">
        <v>19/07/24
-rm300
23/08/24
-rm50</v>
      </c>
      <c r="E45" s="26">
        <f t="shared" si="0"/>
        <v>53446.950000000033</v>
      </c>
      <c r="F45" s="24">
        <v>86.07</v>
      </c>
      <c r="G45" s="24">
        <v>8.58</v>
      </c>
      <c r="H45" s="23">
        <v>6.35</v>
      </c>
      <c r="I45" s="24">
        <v>246.35</v>
      </c>
      <c r="J45" s="25">
        <f t="shared" si="1"/>
        <v>349.99999999999994</v>
      </c>
      <c r="K45" s="24">
        <f t="shared" si="2"/>
        <v>53099.600000000035</v>
      </c>
      <c r="L45" s="24">
        <v>2.65</v>
      </c>
      <c r="M45" s="22">
        <f t="shared" si="3"/>
        <v>5173.3500000000004</v>
      </c>
      <c r="O45" s="617" t="s">
        <v>1165</v>
      </c>
      <c r="P45" s="618" t="s">
        <v>1166</v>
      </c>
      <c r="Q45" s="618" t="s">
        <v>1167</v>
      </c>
      <c r="R45" s="618" t="s">
        <v>1168</v>
      </c>
      <c r="S45" s="619" t="s">
        <v>1169</v>
      </c>
    </row>
    <row r="46" spans="1:19" ht="60" x14ac:dyDescent="0.25">
      <c r="A46" s="1390"/>
      <c r="B46" s="29">
        <v>22</v>
      </c>
      <c r="C46" s="524" t="s">
        <v>5</v>
      </c>
      <c r="D46" s="83" t="str">
        <v>23/08/24
-rm300
25/09/24
-rm50</v>
      </c>
      <c r="E46" s="26">
        <f t="shared" si="0"/>
        <v>53099.600000000035</v>
      </c>
      <c r="F46" s="24">
        <v>86.07</v>
      </c>
      <c r="G46" s="24">
        <v>8.58</v>
      </c>
      <c r="H46" s="23">
        <v>6.35</v>
      </c>
      <c r="I46" s="24">
        <v>246.35</v>
      </c>
      <c r="J46" s="25">
        <f t="shared" si="1"/>
        <v>349.99999999999994</v>
      </c>
      <c r="K46" s="24">
        <f t="shared" si="2"/>
        <v>52752.250000000036</v>
      </c>
      <c r="L46" s="24">
        <v>2.65</v>
      </c>
      <c r="M46" s="22">
        <f t="shared" si="3"/>
        <v>5419.7000000000007</v>
      </c>
      <c r="O46" s="617" t="s">
        <v>1216</v>
      </c>
      <c r="P46" s="618" t="s">
        <v>1217</v>
      </c>
      <c r="Q46" s="618" t="s">
        <v>1218</v>
      </c>
      <c r="R46" s="618" t="s">
        <v>1219</v>
      </c>
      <c r="S46" s="619" t="s">
        <v>1220</v>
      </c>
    </row>
    <row r="47" spans="1:19" ht="60" x14ac:dyDescent="0.25">
      <c r="A47" s="1390"/>
      <c r="B47" s="29">
        <v>23</v>
      </c>
      <c r="C47" s="524" t="s">
        <v>4</v>
      </c>
      <c r="D47" s="83" t="str">
        <v>25/09/24
-rm300
25/10/24
-rm50</v>
      </c>
      <c r="E47" s="26">
        <f t="shared" si="0"/>
        <v>52752.250000000036</v>
      </c>
      <c r="F47" s="24">
        <v>86.07</v>
      </c>
      <c r="G47" s="24">
        <v>8.58</v>
      </c>
      <c r="H47" s="23">
        <v>6.35</v>
      </c>
      <c r="I47" s="24">
        <v>246.35</v>
      </c>
      <c r="J47" s="25">
        <f t="shared" si="1"/>
        <v>349.99999999999994</v>
      </c>
      <c r="K47" s="24">
        <f t="shared" si="2"/>
        <v>52404.900000000038</v>
      </c>
      <c r="L47" s="24">
        <v>2.65</v>
      </c>
      <c r="M47" s="22">
        <f t="shared" si="3"/>
        <v>5666.0500000000011</v>
      </c>
      <c r="O47" s="617" t="s">
        <v>1274</v>
      </c>
      <c r="P47" s="618" t="s">
        <v>1275</v>
      </c>
      <c r="Q47" s="618" t="s">
        <v>1276</v>
      </c>
      <c r="R47" s="618" t="s">
        <v>1277</v>
      </c>
      <c r="S47" s="619" t="s">
        <v>1278</v>
      </c>
    </row>
    <row r="48" spans="1:19" ht="60" x14ac:dyDescent="0.25">
      <c r="A48" s="1390"/>
      <c r="B48" s="29">
        <v>24</v>
      </c>
      <c r="C48" s="524" t="s">
        <v>3</v>
      </c>
      <c r="D48" s="83" t="str">
        <v>25/10/24
-rm300
25/11/24
-rm50</v>
      </c>
      <c r="E48" s="26">
        <f t="shared" si="0"/>
        <v>52404.900000000038</v>
      </c>
      <c r="F48" s="24">
        <v>86.07</v>
      </c>
      <c r="G48" s="24">
        <v>8.58</v>
      </c>
      <c r="H48" s="23">
        <v>6.35</v>
      </c>
      <c r="I48" s="24">
        <v>246.35</v>
      </c>
      <c r="J48" s="25">
        <f t="shared" si="1"/>
        <v>349.99999999999994</v>
      </c>
      <c r="K48" s="24">
        <f t="shared" si="2"/>
        <v>52057.550000000039</v>
      </c>
      <c r="L48" s="24">
        <v>2.65</v>
      </c>
      <c r="M48" s="22">
        <f t="shared" si="3"/>
        <v>5912.4000000000015</v>
      </c>
      <c r="O48" s="617" t="s">
        <v>1340</v>
      </c>
      <c r="P48" s="618" t="s">
        <v>1341</v>
      </c>
      <c r="Q48" s="618" t="s">
        <v>1342</v>
      </c>
      <c r="R48" s="618" t="s">
        <v>1343</v>
      </c>
      <c r="S48" s="619" t="s">
        <v>1344</v>
      </c>
    </row>
    <row r="49" spans="1:19" ht="60" x14ac:dyDescent="0.25">
      <c r="A49" s="1390"/>
      <c r="B49" s="29">
        <v>25</v>
      </c>
      <c r="C49" s="524" t="s">
        <v>14</v>
      </c>
      <c r="D49" s="83" t="str">
        <v>25/11/24
-rm300
19/12/24
-rm50</v>
      </c>
      <c r="E49" s="26">
        <f t="shared" si="0"/>
        <v>52057.550000000039</v>
      </c>
      <c r="F49" s="24">
        <v>86.07</v>
      </c>
      <c r="G49" s="24">
        <v>8.58</v>
      </c>
      <c r="H49" s="23">
        <v>6.35</v>
      </c>
      <c r="I49" s="24">
        <v>246.35</v>
      </c>
      <c r="J49" s="25">
        <f t="shared" si="1"/>
        <v>349.99999999999994</v>
      </c>
      <c r="K49" s="24">
        <f t="shared" si="2"/>
        <v>51710.200000000041</v>
      </c>
      <c r="L49" s="24">
        <v>2.65</v>
      </c>
      <c r="M49" s="22">
        <f t="shared" si="3"/>
        <v>6158.7500000000018</v>
      </c>
      <c r="O49" s="617" t="s">
        <v>1383</v>
      </c>
      <c r="P49" s="618" t="s">
        <v>1384</v>
      </c>
      <c r="Q49" s="618" t="s">
        <v>1385</v>
      </c>
      <c r="R49" s="618" t="s">
        <v>1386</v>
      </c>
      <c r="S49" s="619" t="s">
        <v>1387</v>
      </c>
    </row>
    <row r="50" spans="1:19" ht="60.75" thickBot="1" x14ac:dyDescent="0.3">
      <c r="A50" s="1391"/>
      <c r="B50" s="21">
        <v>26</v>
      </c>
      <c r="C50" s="525" t="s">
        <v>13</v>
      </c>
      <c r="D50" s="248" t="str">
        <v>19/12/24
-rm290
22/01/25
-rm60</v>
      </c>
      <c r="E50" s="18">
        <f t="shared" si="0"/>
        <v>51710.200000000041</v>
      </c>
      <c r="F50" s="16">
        <v>86.07</v>
      </c>
      <c r="G50" s="16">
        <v>8.58</v>
      </c>
      <c r="H50" s="15">
        <v>6.35</v>
      </c>
      <c r="I50" s="16">
        <v>246.35</v>
      </c>
      <c r="J50" s="17">
        <f t="shared" si="1"/>
        <v>349.99999999999994</v>
      </c>
      <c r="K50" s="16">
        <f t="shared" si="2"/>
        <v>51362.850000000042</v>
      </c>
      <c r="L50" s="16">
        <v>2.65</v>
      </c>
      <c r="M50" s="14">
        <f t="shared" si="3"/>
        <v>6405.1000000000022</v>
      </c>
      <c r="O50" s="304" t="s">
        <v>1441</v>
      </c>
      <c r="P50" s="305" t="s">
        <v>1442</v>
      </c>
      <c r="Q50" s="305" t="s">
        <v>1443</v>
      </c>
      <c r="R50" s="305" t="s">
        <v>1444</v>
      </c>
      <c r="S50" s="306" t="s">
        <v>1445</v>
      </c>
    </row>
    <row r="51" spans="1:19" ht="60" x14ac:dyDescent="0.25">
      <c r="A51" s="1389">
        <v>2025</v>
      </c>
      <c r="B51" s="37">
        <v>27</v>
      </c>
      <c r="C51" s="523" t="s">
        <v>12</v>
      </c>
      <c r="D51" s="258" t="str">
        <v>22/01/25
-rm290
25/02/25
-rm60</v>
      </c>
      <c r="E51" s="34">
        <f t="shared" si="0"/>
        <v>51362.850000000042</v>
      </c>
      <c r="F51" s="32">
        <v>86.07</v>
      </c>
      <c r="G51" s="32">
        <v>8.58</v>
      </c>
      <c r="H51" s="31">
        <v>6.35</v>
      </c>
      <c r="I51" s="32">
        <v>246.35</v>
      </c>
      <c r="J51" s="33">
        <f t="shared" si="1"/>
        <v>349.99999999999994</v>
      </c>
      <c r="K51" s="32">
        <f t="shared" si="2"/>
        <v>51015.500000000044</v>
      </c>
      <c r="L51" s="32">
        <v>2.65</v>
      </c>
      <c r="M51" s="30">
        <f t="shared" si="3"/>
        <v>6651.4500000000025</v>
      </c>
      <c r="O51" s="307" t="s">
        <v>1499</v>
      </c>
      <c r="P51" s="257" t="s">
        <v>1500</v>
      </c>
      <c r="Q51" s="257" t="s">
        <v>1501</v>
      </c>
      <c r="R51" s="257" t="s">
        <v>1502</v>
      </c>
      <c r="S51" s="308" t="s">
        <v>1503</v>
      </c>
    </row>
    <row r="52" spans="1:19" ht="60" x14ac:dyDescent="0.25">
      <c r="A52" s="1390"/>
      <c r="B52" s="29">
        <v>28</v>
      </c>
      <c r="C52" s="524" t="s">
        <v>11</v>
      </c>
      <c r="D52" s="83" t="str">
        <v>25/02/25
-rm290
24/03/25
-rm60</v>
      </c>
      <c r="E52" s="26">
        <f t="shared" si="0"/>
        <v>51015.500000000044</v>
      </c>
      <c r="F52" s="24">
        <v>86.07</v>
      </c>
      <c r="G52" s="24">
        <v>8.58</v>
      </c>
      <c r="H52" s="23">
        <v>6.35</v>
      </c>
      <c r="I52" s="24">
        <v>246.35</v>
      </c>
      <c r="J52" s="25">
        <f t="shared" si="1"/>
        <v>349.99999999999994</v>
      </c>
      <c r="K52" s="24">
        <f t="shared" si="2"/>
        <v>50668.150000000045</v>
      </c>
      <c r="L52" s="24">
        <v>2.65</v>
      </c>
      <c r="M52" s="22">
        <f t="shared" si="3"/>
        <v>6897.8000000000029</v>
      </c>
      <c r="O52" s="345" t="s">
        <v>1562</v>
      </c>
      <c r="P52" s="346" t="s">
        <v>1563</v>
      </c>
      <c r="Q52" s="346" t="s">
        <v>1564</v>
      </c>
      <c r="R52" s="346" t="s">
        <v>1565</v>
      </c>
      <c r="S52" s="303" t="s">
        <v>1566</v>
      </c>
    </row>
    <row r="53" spans="1:19" ht="60" x14ac:dyDescent="0.25">
      <c r="A53" s="1390"/>
      <c r="B53" s="29">
        <v>29</v>
      </c>
      <c r="C53" s="524" t="s">
        <v>10</v>
      </c>
      <c r="D53" s="83" t="str">
        <v>24/03/25
-rm290
24/04/25
-rm60</v>
      </c>
      <c r="E53" s="26">
        <f t="shared" si="0"/>
        <v>50668.150000000045</v>
      </c>
      <c r="F53" s="24">
        <v>86.07</v>
      </c>
      <c r="G53" s="24">
        <v>8.58</v>
      </c>
      <c r="H53" s="23">
        <v>6.35</v>
      </c>
      <c r="I53" s="24">
        <v>246.35</v>
      </c>
      <c r="J53" s="25">
        <f t="shared" si="1"/>
        <v>349.99999999999994</v>
      </c>
      <c r="K53" s="24">
        <f t="shared" si="2"/>
        <v>50320.800000000047</v>
      </c>
      <c r="L53" s="24">
        <v>2.65</v>
      </c>
      <c r="M53" s="22">
        <f t="shared" si="3"/>
        <v>7144.1500000000033</v>
      </c>
      <c r="O53" s="345" t="s">
        <v>1622</v>
      </c>
      <c r="P53" s="346" t="s">
        <v>1623</v>
      </c>
      <c r="Q53" s="346" t="s">
        <v>1624</v>
      </c>
      <c r="R53" s="346" t="s">
        <v>1625</v>
      </c>
      <c r="S53" s="303" t="s">
        <v>1626</v>
      </c>
    </row>
    <row r="54" spans="1:19" ht="60" x14ac:dyDescent="0.25">
      <c r="A54" s="1390"/>
      <c r="B54" s="29">
        <v>30</v>
      </c>
      <c r="C54" s="524" t="s">
        <v>9</v>
      </c>
      <c r="D54" s="83" t="str">
        <v>24/04/25
-rm290
22/05/25
-rm60</v>
      </c>
      <c r="E54" s="26">
        <f t="shared" si="0"/>
        <v>50320.800000000047</v>
      </c>
      <c r="F54" s="24">
        <v>86.07</v>
      </c>
      <c r="G54" s="24">
        <v>8.58</v>
      </c>
      <c r="H54" s="23">
        <v>6.35</v>
      </c>
      <c r="I54" s="24">
        <v>246.35</v>
      </c>
      <c r="J54" s="25">
        <f t="shared" si="1"/>
        <v>349.99999999999994</v>
      </c>
      <c r="K54" s="24">
        <f t="shared" si="2"/>
        <v>49973.450000000048</v>
      </c>
      <c r="L54" s="24">
        <v>2.65</v>
      </c>
      <c r="M54" s="22">
        <f t="shared" si="3"/>
        <v>7390.5000000000036</v>
      </c>
      <c r="O54" s="345" t="s">
        <v>1719</v>
      </c>
      <c r="P54" s="346" t="s">
        <v>1720</v>
      </c>
      <c r="Q54" s="346" t="s">
        <v>1721</v>
      </c>
      <c r="R54" s="346" t="s">
        <v>1722</v>
      </c>
      <c r="S54" s="303" t="s">
        <v>1723</v>
      </c>
    </row>
    <row r="55" spans="1:19" ht="60" x14ac:dyDescent="0.25">
      <c r="A55" s="1390"/>
      <c r="B55" s="29">
        <v>31</v>
      </c>
      <c r="C55" s="524" t="s">
        <v>8</v>
      </c>
      <c r="D55" s="83" t="str">
        <v>22/05/25
-rm290
25/06/25
-rm60</v>
      </c>
      <c r="E55" s="26">
        <f t="shared" si="0"/>
        <v>49973.450000000048</v>
      </c>
      <c r="F55" s="24">
        <v>86.07</v>
      </c>
      <c r="G55" s="24">
        <v>8.58</v>
      </c>
      <c r="H55" s="23">
        <v>6.35</v>
      </c>
      <c r="I55" s="24">
        <v>246.35</v>
      </c>
      <c r="J55" s="25">
        <f t="shared" si="1"/>
        <v>349.99999999999994</v>
      </c>
      <c r="K55" s="24">
        <f t="shared" si="2"/>
        <v>49626.100000000049</v>
      </c>
      <c r="L55" s="24">
        <v>2.65</v>
      </c>
      <c r="M55" s="22">
        <f t="shared" si="3"/>
        <v>7636.850000000004</v>
      </c>
      <c r="O55" s="345" t="s">
        <v>1728</v>
      </c>
      <c r="P55" s="346" t="s">
        <v>1729</v>
      </c>
      <c r="Q55" s="346" t="s">
        <v>1730</v>
      </c>
      <c r="R55" s="346" t="s">
        <v>1731</v>
      </c>
      <c r="S55" s="303" t="s">
        <v>1732</v>
      </c>
    </row>
    <row r="56" spans="1:19" ht="60" x14ac:dyDescent="0.25">
      <c r="A56" s="1390"/>
      <c r="B56" s="29">
        <v>32</v>
      </c>
      <c r="C56" s="524" t="s">
        <v>7</v>
      </c>
      <c r="D56" s="83" t="str">
        <v>25/06/25
-rm290
24/07/25
-rm60</v>
      </c>
      <c r="E56" s="26">
        <f t="shared" si="0"/>
        <v>49626.100000000049</v>
      </c>
      <c r="F56" s="24">
        <v>86.07</v>
      </c>
      <c r="G56" s="24">
        <v>8.58</v>
      </c>
      <c r="H56" s="23">
        <v>6.35</v>
      </c>
      <c r="I56" s="24">
        <v>246.35</v>
      </c>
      <c r="J56" s="25">
        <f t="shared" si="1"/>
        <v>349.99999999999994</v>
      </c>
      <c r="K56" s="24">
        <f t="shared" si="2"/>
        <v>49278.750000000051</v>
      </c>
      <c r="L56" s="24">
        <v>2.65</v>
      </c>
      <c r="M56" s="22">
        <f t="shared" si="3"/>
        <v>7883.2000000000044</v>
      </c>
      <c r="O56" s="345" t="s">
        <v>1790</v>
      </c>
      <c r="P56" s="346" t="s">
        <v>1791</v>
      </c>
      <c r="Q56" s="346" t="s">
        <v>1792</v>
      </c>
      <c r="R56" s="346" t="s">
        <v>1793</v>
      </c>
      <c r="S56" s="303" t="s">
        <v>1794</v>
      </c>
    </row>
    <row r="57" spans="1:19" ht="60" x14ac:dyDescent="0.25">
      <c r="A57" s="1390"/>
      <c r="B57" s="29">
        <v>33</v>
      </c>
      <c r="C57" s="524" t="s">
        <v>6</v>
      </c>
      <c r="D57" s="83" t="str">
        <v>24/07/25
-rm290
25/08/25
-rm60</v>
      </c>
      <c r="E57" s="26">
        <f t="shared" si="0"/>
        <v>49278.750000000051</v>
      </c>
      <c r="F57" s="24">
        <v>86.07</v>
      </c>
      <c r="G57" s="24">
        <v>8.58</v>
      </c>
      <c r="H57" s="23">
        <v>6.35</v>
      </c>
      <c r="I57" s="24">
        <v>246.35</v>
      </c>
      <c r="J57" s="25">
        <f t="shared" si="1"/>
        <v>349.99999999999994</v>
      </c>
      <c r="K57" s="24">
        <f t="shared" si="2"/>
        <v>48931.400000000052</v>
      </c>
      <c r="L57" s="24">
        <v>2.65</v>
      </c>
      <c r="M57" s="22">
        <f t="shared" si="3"/>
        <v>8129.5500000000047</v>
      </c>
      <c r="O57" s="345" t="s">
        <v>1838</v>
      </c>
      <c r="P57" s="346" t="s">
        <v>1839</v>
      </c>
      <c r="Q57" s="346" t="s">
        <v>1840</v>
      </c>
      <c r="R57" s="346" t="s">
        <v>1841</v>
      </c>
      <c r="S57" s="303" t="s">
        <v>1842</v>
      </c>
    </row>
    <row r="58" spans="1:19" ht="55.5" customHeight="1" x14ac:dyDescent="0.25">
      <c r="A58" s="1390"/>
      <c r="B58" s="29">
        <v>34</v>
      </c>
      <c r="C58" s="524" t="s">
        <v>5</v>
      </c>
      <c r="D58" s="83" t="str">
        <v>25/08/25
-rm290
25/09/25
-rm60</v>
      </c>
      <c r="E58" s="26">
        <f t="shared" si="0"/>
        <v>48931.400000000052</v>
      </c>
      <c r="F58" s="24">
        <v>86.07</v>
      </c>
      <c r="G58" s="24">
        <v>8.58</v>
      </c>
      <c r="H58" s="23">
        <v>6.35</v>
      </c>
      <c r="I58" s="24">
        <v>246.35</v>
      </c>
      <c r="J58" s="25">
        <f t="shared" si="1"/>
        <v>349.99999999999994</v>
      </c>
      <c r="K58" s="24">
        <f t="shared" si="2"/>
        <v>48584.050000000054</v>
      </c>
      <c r="L58" s="24">
        <v>2.65</v>
      </c>
      <c r="M58" s="22">
        <f t="shared" si="3"/>
        <v>8375.9000000000051</v>
      </c>
      <c r="O58" s="345" t="s">
        <v>1886</v>
      </c>
      <c r="P58" s="346" t="s">
        <v>1887</v>
      </c>
      <c r="Q58" s="346" t="s">
        <v>1888</v>
      </c>
      <c r="R58" s="346" t="s">
        <v>1889</v>
      </c>
      <c r="S58" s="303" t="s">
        <v>1890</v>
      </c>
    </row>
    <row r="59" spans="1:19" ht="60" x14ac:dyDescent="0.25">
      <c r="A59" s="1390"/>
      <c r="B59" s="29">
        <v>35</v>
      </c>
      <c r="C59" s="524" t="s">
        <v>4</v>
      </c>
      <c r="D59" s="83" t="str">
        <v>25/09/25
-rm290
24/10/25
-rm60</v>
      </c>
      <c r="E59" s="26">
        <f t="shared" si="0"/>
        <v>48584.050000000054</v>
      </c>
      <c r="F59" s="24">
        <v>86.07</v>
      </c>
      <c r="G59" s="24">
        <v>8.58</v>
      </c>
      <c r="H59" s="23">
        <v>6.35</v>
      </c>
      <c r="I59" s="24">
        <v>246.35</v>
      </c>
      <c r="J59" s="25">
        <f t="shared" si="1"/>
        <v>349.99999999999994</v>
      </c>
      <c r="K59" s="24">
        <f t="shared" si="2"/>
        <v>48236.700000000055</v>
      </c>
      <c r="L59" s="24">
        <v>2.65</v>
      </c>
      <c r="M59" s="22">
        <f t="shared" si="3"/>
        <v>8622.2500000000055</v>
      </c>
      <c r="O59" s="345" t="s">
        <v>1929</v>
      </c>
      <c r="P59" s="346" t="s">
        <v>1930</v>
      </c>
      <c r="Q59" s="346" t="s">
        <v>1931</v>
      </c>
      <c r="R59" s="346" t="s">
        <v>1932</v>
      </c>
      <c r="S59" s="303" t="s">
        <v>1933</v>
      </c>
    </row>
    <row r="60" spans="1:19" ht="60" x14ac:dyDescent="0.25">
      <c r="A60" s="1390"/>
      <c r="B60" s="29">
        <v>36</v>
      </c>
      <c r="C60" s="524" t="s">
        <v>3</v>
      </c>
      <c r="D60" s="83" t="str">
        <v>24/10/25
-rm290
25/11/25
-rm60</v>
      </c>
      <c r="E60" s="26">
        <f t="shared" si="0"/>
        <v>48236.700000000055</v>
      </c>
      <c r="F60" s="24">
        <v>86.07</v>
      </c>
      <c r="G60" s="24">
        <v>8.58</v>
      </c>
      <c r="H60" s="23">
        <v>6.35</v>
      </c>
      <c r="I60" s="24">
        <v>246.35</v>
      </c>
      <c r="J60" s="25">
        <f t="shared" si="1"/>
        <v>349.99999999999994</v>
      </c>
      <c r="K60" s="24">
        <f t="shared" si="2"/>
        <v>47889.350000000057</v>
      </c>
      <c r="L60" s="24">
        <v>2.65</v>
      </c>
      <c r="M60" s="22">
        <f t="shared" si="3"/>
        <v>8868.6000000000058</v>
      </c>
      <c r="O60" s="345" t="s">
        <v>1981</v>
      </c>
      <c r="P60" s="346" t="s">
        <v>1982</v>
      </c>
      <c r="Q60" s="346" t="s">
        <v>1983</v>
      </c>
      <c r="R60" s="346" t="s">
        <v>1984</v>
      </c>
      <c r="S60" s="303" t="s">
        <v>1985</v>
      </c>
    </row>
    <row r="61" spans="1:19" ht="60" x14ac:dyDescent="0.25">
      <c r="A61" s="1390"/>
      <c r="B61" s="29">
        <v>37</v>
      </c>
      <c r="C61" s="524" t="s">
        <v>14</v>
      </c>
      <c r="D61" s="83" t="str">
        <v>25/11/25
-rm290
18/12/25
-rm60</v>
      </c>
      <c r="E61" s="26">
        <f t="shared" ref="E61:E198" si="4">K60</f>
        <v>47889.350000000057</v>
      </c>
      <c r="F61" s="24">
        <v>86.07</v>
      </c>
      <c r="G61" s="24">
        <v>8.58</v>
      </c>
      <c r="H61" s="23">
        <v>6.35</v>
      </c>
      <c r="I61" s="24">
        <v>246.35</v>
      </c>
      <c r="J61" s="25">
        <f t="shared" si="1"/>
        <v>349.99999999999994</v>
      </c>
      <c r="K61" s="24">
        <f t="shared" si="2"/>
        <v>47542.000000000058</v>
      </c>
      <c r="L61" s="24">
        <v>2.65</v>
      </c>
      <c r="M61" s="22">
        <f t="shared" si="3"/>
        <v>9114.9500000000062</v>
      </c>
      <c r="O61" s="345" t="s">
        <v>2023</v>
      </c>
      <c r="P61" s="346" t="s">
        <v>2024</v>
      </c>
      <c r="Q61" s="346" t="s">
        <v>2025</v>
      </c>
      <c r="R61" s="346" t="s">
        <v>2026</v>
      </c>
      <c r="S61" s="303" t="s">
        <v>2027</v>
      </c>
    </row>
    <row r="62" spans="1:19" ht="60.75" thickBot="1" x14ac:dyDescent="0.3">
      <c r="A62" s="1391"/>
      <c r="B62" s="21">
        <v>38</v>
      </c>
      <c r="C62" s="525" t="s">
        <v>13</v>
      </c>
      <c r="D62" s="248" t="str">
        <v>18/12/25
-rm290
22/01/26
-rm60</v>
      </c>
      <c r="E62" s="18">
        <f t="shared" si="4"/>
        <v>47542.000000000058</v>
      </c>
      <c r="F62" s="16">
        <v>86.07</v>
      </c>
      <c r="G62" s="16">
        <v>8.58</v>
      </c>
      <c r="H62" s="15">
        <v>6.35</v>
      </c>
      <c r="I62" s="16">
        <v>246.35</v>
      </c>
      <c r="J62" s="17">
        <f t="shared" si="1"/>
        <v>349.99999999999994</v>
      </c>
      <c r="K62" s="16">
        <f t="shared" si="2"/>
        <v>47194.65000000006</v>
      </c>
      <c r="L62" s="16">
        <v>2.65</v>
      </c>
      <c r="M62" s="14">
        <f t="shared" si="3"/>
        <v>9361.3000000000065</v>
      </c>
      <c r="O62" s="648" t="s">
        <v>2028</v>
      </c>
      <c r="P62" s="649" t="s">
        <v>2029</v>
      </c>
      <c r="Q62" s="649" t="s">
        <v>2030</v>
      </c>
      <c r="R62" s="649" t="s">
        <v>2031</v>
      </c>
      <c r="S62" s="650" t="s">
        <v>2032</v>
      </c>
    </row>
    <row r="63" spans="1:19" ht="20.25" customHeight="1" x14ac:dyDescent="0.25">
      <c r="A63" s="1389">
        <v>2026</v>
      </c>
      <c r="B63" s="37">
        <v>39</v>
      </c>
      <c r="C63" s="523" t="s">
        <v>12</v>
      </c>
      <c r="D63" s="35" t="str">
        <v>22/01/26
-rm290
12/02/26
-rm60</v>
      </c>
      <c r="E63" s="34">
        <f t="shared" si="4"/>
        <v>47194.65000000006</v>
      </c>
      <c r="F63" s="32">
        <v>86.07</v>
      </c>
      <c r="G63" s="32">
        <v>8.58</v>
      </c>
      <c r="H63" s="31">
        <v>6.35</v>
      </c>
      <c r="I63" s="32">
        <v>246.35</v>
      </c>
      <c r="J63" s="33">
        <f t="shared" si="1"/>
        <v>349.99999999999994</v>
      </c>
      <c r="K63" s="32">
        <f t="shared" si="2"/>
        <v>46847.300000000061</v>
      </c>
      <c r="L63" s="32">
        <v>2.65</v>
      </c>
      <c r="M63" s="30">
        <f t="shared" si="3"/>
        <v>9607.6500000000069</v>
      </c>
    </row>
    <row r="64" spans="1:19" ht="20.25" customHeight="1" x14ac:dyDescent="0.25">
      <c r="A64" s="1390"/>
      <c r="B64" s="29">
        <v>40</v>
      </c>
      <c r="C64" s="524" t="s">
        <v>11</v>
      </c>
      <c r="D64" s="27" t="str">
        <v>12/02/26
-rm290
16/03/26
-rm60</v>
      </c>
      <c r="E64" s="26">
        <f t="shared" si="4"/>
        <v>46847.300000000061</v>
      </c>
      <c r="F64" s="24">
        <v>86.07</v>
      </c>
      <c r="G64" s="24">
        <v>8.58</v>
      </c>
      <c r="H64" s="23">
        <v>6.35</v>
      </c>
      <c r="I64" s="24">
        <v>246.35</v>
      </c>
      <c r="J64" s="25">
        <f t="shared" si="1"/>
        <v>349.99999999999994</v>
      </c>
      <c r="K64" s="24">
        <f t="shared" si="2"/>
        <v>46499.950000000063</v>
      </c>
      <c r="L64" s="24">
        <v>2.65</v>
      </c>
      <c r="M64" s="22">
        <f t="shared" si="3"/>
        <v>9854.0000000000073</v>
      </c>
    </row>
    <row r="65" spans="1:13" ht="20.25" customHeight="1" x14ac:dyDescent="0.25">
      <c r="A65" s="1390"/>
      <c r="B65" s="29">
        <v>41</v>
      </c>
      <c r="C65" s="524" t="s">
        <v>10</v>
      </c>
      <c r="D65" s="27" t="str">
        <v>16/03/26
-rm290</v>
      </c>
      <c r="E65" s="26">
        <f t="shared" si="4"/>
        <v>46499.950000000063</v>
      </c>
      <c r="F65" s="24">
        <v>86.07</v>
      </c>
      <c r="G65" s="24">
        <v>8.58</v>
      </c>
      <c r="H65" s="23">
        <v>6.35</v>
      </c>
      <c r="I65" s="24">
        <v>246.35</v>
      </c>
      <c r="J65" s="25">
        <f t="shared" si="1"/>
        <v>349.99999999999994</v>
      </c>
      <c r="K65" s="24">
        <f t="shared" si="2"/>
        <v>46152.600000000064</v>
      </c>
      <c r="L65" s="24">
        <v>2.65</v>
      </c>
      <c r="M65" s="22">
        <f t="shared" si="3"/>
        <v>10100.350000000008</v>
      </c>
    </row>
    <row r="66" spans="1:13" ht="20.25" customHeight="1" x14ac:dyDescent="0.25">
      <c r="A66" s="1390"/>
      <c r="B66" s="29">
        <v>42</v>
      </c>
      <c r="C66" s="524" t="s">
        <v>9</v>
      </c>
      <c r="D66" s="27" t="str">
        <v/>
      </c>
      <c r="E66" s="26">
        <f t="shared" si="4"/>
        <v>46152.600000000064</v>
      </c>
      <c r="F66" s="24">
        <v>86.07</v>
      </c>
      <c r="G66" s="24">
        <v>8.58</v>
      </c>
      <c r="H66" s="23">
        <v>6.35</v>
      </c>
      <c r="I66" s="24">
        <v>246.35</v>
      </c>
      <c r="J66" s="25">
        <f t="shared" si="1"/>
        <v>349.99999999999994</v>
      </c>
      <c r="K66" s="24">
        <f t="shared" si="2"/>
        <v>45805.250000000065</v>
      </c>
      <c r="L66" s="24">
        <v>2.65</v>
      </c>
      <c r="M66" s="22">
        <f t="shared" si="3"/>
        <v>10346.700000000008</v>
      </c>
    </row>
    <row r="67" spans="1:13" ht="20.25" customHeight="1" x14ac:dyDescent="0.25">
      <c r="A67" s="1390"/>
      <c r="B67" s="29">
        <v>43</v>
      </c>
      <c r="C67" s="524" t="s">
        <v>8</v>
      </c>
      <c r="D67" s="27" t="str">
        <v/>
      </c>
      <c r="E67" s="26">
        <f t="shared" si="4"/>
        <v>45805.250000000065</v>
      </c>
      <c r="F67" s="24">
        <v>86.07</v>
      </c>
      <c r="G67" s="24">
        <v>8.58</v>
      </c>
      <c r="H67" s="23">
        <v>6.35</v>
      </c>
      <c r="I67" s="24">
        <v>246.35</v>
      </c>
      <c r="J67" s="25">
        <f t="shared" si="1"/>
        <v>349.99999999999994</v>
      </c>
      <c r="K67" s="24">
        <f t="shared" si="2"/>
        <v>45457.900000000067</v>
      </c>
      <c r="L67" s="24">
        <v>2.65</v>
      </c>
      <c r="M67" s="22">
        <f t="shared" si="3"/>
        <v>10593.050000000008</v>
      </c>
    </row>
    <row r="68" spans="1:13" ht="20.25" customHeight="1" x14ac:dyDescent="0.25">
      <c r="A68" s="1390"/>
      <c r="B68" s="29">
        <v>44</v>
      </c>
      <c r="C68" s="524" t="s">
        <v>7</v>
      </c>
      <c r="D68" s="27" t="str">
        <v/>
      </c>
      <c r="E68" s="26">
        <f t="shared" si="4"/>
        <v>45457.900000000067</v>
      </c>
      <c r="F68" s="24">
        <v>86.07</v>
      </c>
      <c r="G68" s="24">
        <v>8.58</v>
      </c>
      <c r="H68" s="23">
        <v>6.35</v>
      </c>
      <c r="I68" s="24">
        <v>246.35</v>
      </c>
      <c r="J68" s="25">
        <f t="shared" si="1"/>
        <v>349.99999999999994</v>
      </c>
      <c r="K68" s="24">
        <f t="shared" si="2"/>
        <v>45110.550000000068</v>
      </c>
      <c r="L68" s="24">
        <v>2.65</v>
      </c>
      <c r="M68" s="22">
        <f t="shared" si="3"/>
        <v>10839.400000000009</v>
      </c>
    </row>
    <row r="69" spans="1:13" ht="20.25" customHeight="1" x14ac:dyDescent="0.25">
      <c r="A69" s="1390"/>
      <c r="B69" s="29">
        <v>45</v>
      </c>
      <c r="C69" s="524" t="s">
        <v>6</v>
      </c>
      <c r="D69" s="27" t="str">
        <v/>
      </c>
      <c r="E69" s="26">
        <f t="shared" si="4"/>
        <v>45110.550000000068</v>
      </c>
      <c r="F69" s="24">
        <v>86.07</v>
      </c>
      <c r="G69" s="24">
        <v>8.58</v>
      </c>
      <c r="H69" s="23">
        <v>6.35</v>
      </c>
      <c r="I69" s="24">
        <v>246.35</v>
      </c>
      <c r="J69" s="25">
        <f t="shared" si="1"/>
        <v>349.99999999999994</v>
      </c>
      <c r="K69" s="24">
        <f t="shared" si="2"/>
        <v>44763.20000000007</v>
      </c>
      <c r="L69" s="24">
        <v>2.65</v>
      </c>
      <c r="M69" s="22">
        <f t="shared" ref="M69:M132" si="5">M68+I69</f>
        <v>11085.750000000009</v>
      </c>
    </row>
    <row r="70" spans="1:13" ht="20.25" customHeight="1" x14ac:dyDescent="0.25">
      <c r="A70" s="1390"/>
      <c r="B70" s="29">
        <v>46</v>
      </c>
      <c r="C70" s="524" t="s">
        <v>5</v>
      </c>
      <c r="D70" s="27" t="str">
        <v/>
      </c>
      <c r="E70" s="26">
        <f t="shared" si="4"/>
        <v>44763.20000000007</v>
      </c>
      <c r="F70" s="24">
        <v>86.07</v>
      </c>
      <c r="G70" s="24">
        <v>8.58</v>
      </c>
      <c r="H70" s="23">
        <v>6.35</v>
      </c>
      <c r="I70" s="24">
        <v>246.35</v>
      </c>
      <c r="J70" s="25">
        <f t="shared" si="1"/>
        <v>349.99999999999994</v>
      </c>
      <c r="K70" s="24">
        <f t="shared" si="2"/>
        <v>44415.850000000071</v>
      </c>
      <c r="L70" s="24">
        <v>2.65</v>
      </c>
      <c r="M70" s="22">
        <f t="shared" si="5"/>
        <v>11332.100000000009</v>
      </c>
    </row>
    <row r="71" spans="1:13" ht="20.25" customHeight="1" x14ac:dyDescent="0.25">
      <c r="A71" s="1390"/>
      <c r="B71" s="29">
        <v>47</v>
      </c>
      <c r="C71" s="524" t="s">
        <v>4</v>
      </c>
      <c r="D71" s="27" t="str">
        <v/>
      </c>
      <c r="E71" s="26">
        <f t="shared" si="4"/>
        <v>44415.850000000071</v>
      </c>
      <c r="F71" s="24">
        <v>86.07</v>
      </c>
      <c r="G71" s="24">
        <v>8.58</v>
      </c>
      <c r="H71" s="23">
        <v>6.35</v>
      </c>
      <c r="I71" s="24">
        <v>246.35</v>
      </c>
      <c r="J71" s="25">
        <f t="shared" si="1"/>
        <v>349.99999999999994</v>
      </c>
      <c r="K71" s="24">
        <f t="shared" si="2"/>
        <v>44068.500000000073</v>
      </c>
      <c r="L71" s="24">
        <v>2.65</v>
      </c>
      <c r="M71" s="22">
        <f t="shared" si="5"/>
        <v>11578.45000000001</v>
      </c>
    </row>
    <row r="72" spans="1:13" ht="20.25" customHeight="1" x14ac:dyDescent="0.25">
      <c r="A72" s="1390"/>
      <c r="B72" s="29">
        <v>48</v>
      </c>
      <c r="C72" s="524" t="s">
        <v>3</v>
      </c>
      <c r="D72" s="27" t="str">
        <v/>
      </c>
      <c r="E72" s="26">
        <f t="shared" si="4"/>
        <v>44068.500000000073</v>
      </c>
      <c r="F72" s="24">
        <v>86.07</v>
      </c>
      <c r="G72" s="24">
        <v>8.58</v>
      </c>
      <c r="H72" s="23">
        <v>6.35</v>
      </c>
      <c r="I72" s="24">
        <v>246.35</v>
      </c>
      <c r="J72" s="25">
        <f t="shared" si="1"/>
        <v>349.99999999999994</v>
      </c>
      <c r="K72" s="24">
        <f t="shared" si="2"/>
        <v>43721.150000000074</v>
      </c>
      <c r="L72" s="24">
        <v>2.65</v>
      </c>
      <c r="M72" s="22">
        <f t="shared" si="5"/>
        <v>11824.80000000001</v>
      </c>
    </row>
    <row r="73" spans="1:13" ht="20.25" customHeight="1" x14ac:dyDescent="0.25">
      <c r="A73" s="1390"/>
      <c r="B73" s="29">
        <v>49</v>
      </c>
      <c r="C73" s="524" t="s">
        <v>14</v>
      </c>
      <c r="D73" s="27" t="str">
        <v/>
      </c>
      <c r="E73" s="26">
        <f t="shared" si="4"/>
        <v>43721.150000000074</v>
      </c>
      <c r="F73" s="24">
        <v>86.07</v>
      </c>
      <c r="G73" s="24">
        <v>8.58</v>
      </c>
      <c r="H73" s="23">
        <v>6.35</v>
      </c>
      <c r="I73" s="24">
        <v>246.35</v>
      </c>
      <c r="J73" s="25">
        <f t="shared" si="1"/>
        <v>349.99999999999994</v>
      </c>
      <c r="K73" s="24">
        <f t="shared" si="2"/>
        <v>43373.800000000076</v>
      </c>
      <c r="L73" s="24">
        <v>2.65</v>
      </c>
      <c r="M73" s="22">
        <f t="shared" si="5"/>
        <v>12071.150000000011</v>
      </c>
    </row>
    <row r="74" spans="1:13" ht="20.25" customHeight="1" thickBot="1" x14ac:dyDescent="0.3">
      <c r="A74" s="1391"/>
      <c r="B74" s="21">
        <v>50</v>
      </c>
      <c r="C74" s="525" t="s">
        <v>13</v>
      </c>
      <c r="D74" s="19" t="str">
        <v/>
      </c>
      <c r="E74" s="18">
        <f t="shared" si="4"/>
        <v>43373.800000000076</v>
      </c>
      <c r="F74" s="16">
        <v>86.07</v>
      </c>
      <c r="G74" s="16">
        <v>8.58</v>
      </c>
      <c r="H74" s="15">
        <v>6.35</v>
      </c>
      <c r="I74" s="16">
        <v>246.35</v>
      </c>
      <c r="J74" s="17">
        <f t="shared" si="1"/>
        <v>349.99999999999994</v>
      </c>
      <c r="K74" s="16">
        <f t="shared" si="2"/>
        <v>43026.450000000077</v>
      </c>
      <c r="L74" s="16">
        <v>2.65</v>
      </c>
      <c r="M74" s="14">
        <f t="shared" si="5"/>
        <v>12317.500000000011</v>
      </c>
    </row>
    <row r="75" spans="1:13" ht="20.25" customHeight="1" x14ac:dyDescent="0.25">
      <c r="A75" s="1389">
        <v>2027</v>
      </c>
      <c r="B75" s="37">
        <v>51</v>
      </c>
      <c r="C75" s="523" t="s">
        <v>12</v>
      </c>
      <c r="D75" s="35" t="str">
        <v/>
      </c>
      <c r="E75" s="34">
        <f t="shared" si="4"/>
        <v>43026.450000000077</v>
      </c>
      <c r="F75" s="32">
        <v>86.07</v>
      </c>
      <c r="G75" s="32">
        <v>8.58</v>
      </c>
      <c r="H75" s="31">
        <v>6.35</v>
      </c>
      <c r="I75" s="32">
        <v>246.35</v>
      </c>
      <c r="J75" s="33">
        <f t="shared" si="1"/>
        <v>349.99999999999994</v>
      </c>
      <c r="K75" s="32">
        <f t="shared" si="2"/>
        <v>42679.100000000079</v>
      </c>
      <c r="L75" s="32">
        <v>2.65</v>
      </c>
      <c r="M75" s="30">
        <f t="shared" si="5"/>
        <v>12563.850000000011</v>
      </c>
    </row>
    <row r="76" spans="1:13" ht="20.25" customHeight="1" x14ac:dyDescent="0.25">
      <c r="A76" s="1390"/>
      <c r="B76" s="29">
        <v>52</v>
      </c>
      <c r="C76" s="524" t="s">
        <v>11</v>
      </c>
      <c r="D76" s="27" t="str">
        <v/>
      </c>
      <c r="E76" s="26">
        <f t="shared" si="4"/>
        <v>42679.100000000079</v>
      </c>
      <c r="F76" s="24">
        <v>86.07</v>
      </c>
      <c r="G76" s="24">
        <v>8.58</v>
      </c>
      <c r="H76" s="23">
        <v>6.35</v>
      </c>
      <c r="I76" s="24">
        <v>246.35</v>
      </c>
      <c r="J76" s="25">
        <f t="shared" si="1"/>
        <v>349.99999999999994</v>
      </c>
      <c r="K76" s="24">
        <f t="shared" si="2"/>
        <v>42331.75000000008</v>
      </c>
      <c r="L76" s="24">
        <v>2.65</v>
      </c>
      <c r="M76" s="22">
        <f t="shared" si="5"/>
        <v>12810.200000000012</v>
      </c>
    </row>
    <row r="77" spans="1:13" ht="20.25" customHeight="1" x14ac:dyDescent="0.25">
      <c r="A77" s="1390"/>
      <c r="B77" s="29">
        <v>53</v>
      </c>
      <c r="C77" s="524" t="s">
        <v>10</v>
      </c>
      <c r="D77" s="27" t="str">
        <v/>
      </c>
      <c r="E77" s="26">
        <f t="shared" si="4"/>
        <v>42331.75000000008</v>
      </c>
      <c r="F77" s="24">
        <v>86.07</v>
      </c>
      <c r="G77" s="24">
        <v>8.58</v>
      </c>
      <c r="H77" s="23">
        <v>6.35</v>
      </c>
      <c r="I77" s="24">
        <v>246.35</v>
      </c>
      <c r="J77" s="25">
        <f t="shared" si="1"/>
        <v>349.99999999999994</v>
      </c>
      <c r="K77" s="24">
        <f t="shared" si="2"/>
        <v>41984.400000000081</v>
      </c>
      <c r="L77" s="24">
        <v>2.65</v>
      </c>
      <c r="M77" s="22">
        <f t="shared" si="5"/>
        <v>13056.550000000012</v>
      </c>
    </row>
    <row r="78" spans="1:13" ht="20.25" customHeight="1" x14ac:dyDescent="0.25">
      <c r="A78" s="1390"/>
      <c r="B78" s="29">
        <v>54</v>
      </c>
      <c r="C78" s="524" t="s">
        <v>9</v>
      </c>
      <c r="D78" s="27" t="str">
        <v/>
      </c>
      <c r="E78" s="26">
        <f t="shared" si="4"/>
        <v>41984.400000000081</v>
      </c>
      <c r="F78" s="24">
        <v>86.07</v>
      </c>
      <c r="G78" s="24">
        <v>8.58</v>
      </c>
      <c r="H78" s="23">
        <v>6.35</v>
      </c>
      <c r="I78" s="24">
        <v>246.35</v>
      </c>
      <c r="J78" s="25">
        <f t="shared" si="1"/>
        <v>349.99999999999994</v>
      </c>
      <c r="K78" s="24">
        <f t="shared" si="2"/>
        <v>41637.050000000083</v>
      </c>
      <c r="L78" s="24">
        <v>2.65</v>
      </c>
      <c r="M78" s="22">
        <f t="shared" si="5"/>
        <v>13302.900000000012</v>
      </c>
    </row>
    <row r="79" spans="1:13" ht="20.25" customHeight="1" x14ac:dyDescent="0.25">
      <c r="A79" s="1390"/>
      <c r="B79" s="29">
        <v>55</v>
      </c>
      <c r="C79" s="524" t="s">
        <v>8</v>
      </c>
      <c r="D79" s="27" t="str">
        <v/>
      </c>
      <c r="E79" s="26">
        <f t="shared" si="4"/>
        <v>41637.050000000083</v>
      </c>
      <c r="F79" s="24">
        <v>86.07</v>
      </c>
      <c r="G79" s="24">
        <v>8.58</v>
      </c>
      <c r="H79" s="23">
        <v>6.35</v>
      </c>
      <c r="I79" s="24">
        <v>246.35</v>
      </c>
      <c r="J79" s="25">
        <f t="shared" si="1"/>
        <v>349.99999999999994</v>
      </c>
      <c r="K79" s="24">
        <f t="shared" si="2"/>
        <v>41289.700000000084</v>
      </c>
      <c r="L79" s="24">
        <v>2.65</v>
      </c>
      <c r="M79" s="22">
        <f t="shared" si="5"/>
        <v>13549.250000000013</v>
      </c>
    </row>
    <row r="80" spans="1:13" ht="20.25" customHeight="1" x14ac:dyDescent="0.25">
      <c r="A80" s="1390"/>
      <c r="B80" s="29">
        <v>56</v>
      </c>
      <c r="C80" s="524" t="s">
        <v>7</v>
      </c>
      <c r="D80" s="27" t="str">
        <v/>
      </c>
      <c r="E80" s="26">
        <f t="shared" si="4"/>
        <v>41289.700000000084</v>
      </c>
      <c r="F80" s="24">
        <v>86.07</v>
      </c>
      <c r="G80" s="24">
        <v>8.58</v>
      </c>
      <c r="H80" s="23">
        <v>6.35</v>
      </c>
      <c r="I80" s="24">
        <v>246.35</v>
      </c>
      <c r="J80" s="25">
        <f t="shared" si="1"/>
        <v>349.99999999999994</v>
      </c>
      <c r="K80" s="24">
        <f t="shared" si="2"/>
        <v>40942.350000000086</v>
      </c>
      <c r="L80" s="24">
        <v>2.65</v>
      </c>
      <c r="M80" s="22">
        <f t="shared" si="5"/>
        <v>13795.600000000013</v>
      </c>
    </row>
    <row r="81" spans="1:13" ht="20.25" customHeight="1" x14ac:dyDescent="0.25">
      <c r="A81" s="1390"/>
      <c r="B81" s="29">
        <v>57</v>
      </c>
      <c r="C81" s="524" t="s">
        <v>6</v>
      </c>
      <c r="D81" s="27" t="str">
        <v/>
      </c>
      <c r="E81" s="26">
        <f t="shared" si="4"/>
        <v>40942.350000000086</v>
      </c>
      <c r="F81" s="24">
        <v>86.07</v>
      </c>
      <c r="G81" s="24">
        <v>8.58</v>
      </c>
      <c r="H81" s="23">
        <v>6.35</v>
      </c>
      <c r="I81" s="24">
        <v>246.35</v>
      </c>
      <c r="J81" s="25">
        <f t="shared" si="1"/>
        <v>349.99999999999994</v>
      </c>
      <c r="K81" s="24">
        <f t="shared" si="2"/>
        <v>40595.000000000087</v>
      </c>
      <c r="L81" s="24">
        <v>2.65</v>
      </c>
      <c r="M81" s="22">
        <f t="shared" si="5"/>
        <v>14041.950000000013</v>
      </c>
    </row>
    <row r="82" spans="1:13" ht="20.25" customHeight="1" x14ac:dyDescent="0.25">
      <c r="A82" s="1390"/>
      <c r="B82" s="29">
        <v>58</v>
      </c>
      <c r="C82" s="524" t="s">
        <v>5</v>
      </c>
      <c r="D82" s="27" t="str">
        <v/>
      </c>
      <c r="E82" s="26">
        <f t="shared" si="4"/>
        <v>40595.000000000087</v>
      </c>
      <c r="F82" s="24">
        <v>86.07</v>
      </c>
      <c r="G82" s="24">
        <v>8.58</v>
      </c>
      <c r="H82" s="23">
        <v>6.35</v>
      </c>
      <c r="I82" s="24">
        <v>246.35</v>
      </c>
      <c r="J82" s="25">
        <f t="shared" si="1"/>
        <v>349.99999999999994</v>
      </c>
      <c r="K82" s="24">
        <f t="shared" si="2"/>
        <v>40247.650000000089</v>
      </c>
      <c r="L82" s="24">
        <v>2.65</v>
      </c>
      <c r="M82" s="22">
        <f t="shared" si="5"/>
        <v>14288.300000000014</v>
      </c>
    </row>
    <row r="83" spans="1:13" ht="20.25" customHeight="1" x14ac:dyDescent="0.25">
      <c r="A83" s="1390"/>
      <c r="B83" s="29">
        <v>59</v>
      </c>
      <c r="C83" s="524" t="s">
        <v>4</v>
      </c>
      <c r="D83" s="27" t="str">
        <v/>
      </c>
      <c r="E83" s="26">
        <f t="shared" si="4"/>
        <v>40247.650000000089</v>
      </c>
      <c r="F83" s="24">
        <v>86.07</v>
      </c>
      <c r="G83" s="24">
        <v>8.58</v>
      </c>
      <c r="H83" s="23">
        <v>6.35</v>
      </c>
      <c r="I83" s="24">
        <v>246.35</v>
      </c>
      <c r="J83" s="25">
        <f t="shared" si="1"/>
        <v>349.99999999999994</v>
      </c>
      <c r="K83" s="24">
        <f t="shared" si="2"/>
        <v>39900.30000000009</v>
      </c>
      <c r="L83" s="24">
        <v>2.65</v>
      </c>
      <c r="M83" s="22">
        <f t="shared" si="5"/>
        <v>14534.650000000014</v>
      </c>
    </row>
    <row r="84" spans="1:13" ht="20.25" customHeight="1" x14ac:dyDescent="0.25">
      <c r="A84" s="1390"/>
      <c r="B84" s="29">
        <v>60</v>
      </c>
      <c r="C84" s="524" t="s">
        <v>3</v>
      </c>
      <c r="D84" s="27" t="str">
        <v/>
      </c>
      <c r="E84" s="26">
        <f t="shared" si="4"/>
        <v>39900.30000000009</v>
      </c>
      <c r="F84" s="24">
        <v>86.07</v>
      </c>
      <c r="G84" s="24">
        <v>8.58</v>
      </c>
      <c r="H84" s="23">
        <v>6.35</v>
      </c>
      <c r="I84" s="24">
        <v>246.35</v>
      </c>
      <c r="J84" s="25">
        <f t="shared" si="1"/>
        <v>349.99999999999994</v>
      </c>
      <c r="K84" s="24">
        <f t="shared" si="2"/>
        <v>39552.950000000092</v>
      </c>
      <c r="L84" s="24">
        <v>2.65</v>
      </c>
      <c r="M84" s="22">
        <f t="shared" si="5"/>
        <v>14781.000000000015</v>
      </c>
    </row>
    <row r="85" spans="1:13" ht="20.25" customHeight="1" x14ac:dyDescent="0.25">
      <c r="A85" s="1390"/>
      <c r="B85" s="29">
        <v>61</v>
      </c>
      <c r="C85" s="524" t="s">
        <v>14</v>
      </c>
      <c r="D85" s="27" t="str">
        <v/>
      </c>
      <c r="E85" s="26">
        <f t="shared" si="4"/>
        <v>39552.950000000092</v>
      </c>
      <c r="F85" s="24">
        <v>86.07</v>
      </c>
      <c r="G85" s="24">
        <v>8.58</v>
      </c>
      <c r="H85" s="23">
        <v>6.35</v>
      </c>
      <c r="I85" s="24">
        <v>246.35</v>
      </c>
      <c r="J85" s="25">
        <f t="shared" si="1"/>
        <v>349.99999999999994</v>
      </c>
      <c r="K85" s="24">
        <f t="shared" si="2"/>
        <v>39205.600000000093</v>
      </c>
      <c r="L85" s="24">
        <v>2.65</v>
      </c>
      <c r="M85" s="22">
        <f t="shared" si="5"/>
        <v>15027.350000000015</v>
      </c>
    </row>
    <row r="86" spans="1:13" ht="20.25" customHeight="1" thickBot="1" x14ac:dyDescent="0.3">
      <c r="A86" s="1391"/>
      <c r="B86" s="21">
        <v>62</v>
      </c>
      <c r="C86" s="525" t="s">
        <v>13</v>
      </c>
      <c r="D86" s="19" t="str">
        <v/>
      </c>
      <c r="E86" s="18">
        <f t="shared" si="4"/>
        <v>39205.600000000093</v>
      </c>
      <c r="F86" s="16">
        <v>86.07</v>
      </c>
      <c r="G86" s="16">
        <v>8.58</v>
      </c>
      <c r="H86" s="15">
        <v>6.35</v>
      </c>
      <c r="I86" s="16">
        <v>246.35</v>
      </c>
      <c r="J86" s="17">
        <f t="shared" si="1"/>
        <v>349.99999999999994</v>
      </c>
      <c r="K86" s="16">
        <f t="shared" si="2"/>
        <v>38858.250000000095</v>
      </c>
      <c r="L86" s="16">
        <v>2.65</v>
      </c>
      <c r="M86" s="14">
        <f t="shared" si="5"/>
        <v>15273.700000000015</v>
      </c>
    </row>
    <row r="87" spans="1:13" ht="20.25" customHeight="1" x14ac:dyDescent="0.25">
      <c r="A87" s="1389">
        <v>2028</v>
      </c>
      <c r="B87" s="37">
        <v>63</v>
      </c>
      <c r="C87" s="523" t="s">
        <v>12</v>
      </c>
      <c r="D87" s="35" t="str">
        <v/>
      </c>
      <c r="E87" s="34">
        <f t="shared" si="4"/>
        <v>38858.250000000095</v>
      </c>
      <c r="F87" s="32">
        <v>86.07</v>
      </c>
      <c r="G87" s="32">
        <v>8.58</v>
      </c>
      <c r="H87" s="31">
        <v>6.35</v>
      </c>
      <c r="I87" s="32">
        <v>246.35</v>
      </c>
      <c r="J87" s="33">
        <f t="shared" si="1"/>
        <v>349.99999999999994</v>
      </c>
      <c r="K87" s="32">
        <f t="shared" si="2"/>
        <v>38510.900000000096</v>
      </c>
      <c r="L87" s="32">
        <v>2.65</v>
      </c>
      <c r="M87" s="30">
        <f t="shared" si="5"/>
        <v>15520.050000000016</v>
      </c>
    </row>
    <row r="88" spans="1:13" ht="20.25" customHeight="1" x14ac:dyDescent="0.25">
      <c r="A88" s="1390"/>
      <c r="B88" s="29">
        <v>64</v>
      </c>
      <c r="C88" s="524" t="s">
        <v>11</v>
      </c>
      <c r="D88" s="27" t="str">
        <v/>
      </c>
      <c r="E88" s="26">
        <f t="shared" si="4"/>
        <v>38510.900000000096</v>
      </c>
      <c r="F88" s="24">
        <v>86.07</v>
      </c>
      <c r="G88" s="24">
        <v>8.58</v>
      </c>
      <c r="H88" s="23">
        <v>6.35</v>
      </c>
      <c r="I88" s="24">
        <v>246.35</v>
      </c>
      <c r="J88" s="25">
        <f t="shared" si="1"/>
        <v>349.99999999999994</v>
      </c>
      <c r="K88" s="24">
        <f t="shared" si="2"/>
        <v>38163.550000000097</v>
      </c>
      <c r="L88" s="24">
        <v>2.65</v>
      </c>
      <c r="M88" s="22">
        <f t="shared" si="5"/>
        <v>15766.400000000016</v>
      </c>
    </row>
    <row r="89" spans="1:13" ht="20.25" customHeight="1" x14ac:dyDescent="0.25">
      <c r="A89" s="1390"/>
      <c r="B89" s="29">
        <v>65</v>
      </c>
      <c r="C89" s="524" t="s">
        <v>10</v>
      </c>
      <c r="D89" s="27" t="str">
        <v/>
      </c>
      <c r="E89" s="26">
        <f t="shared" si="4"/>
        <v>38163.550000000097</v>
      </c>
      <c r="F89" s="24">
        <v>86.07</v>
      </c>
      <c r="G89" s="24">
        <v>8.58</v>
      </c>
      <c r="H89" s="23">
        <v>6.35</v>
      </c>
      <c r="I89" s="24">
        <v>246.35</v>
      </c>
      <c r="J89" s="25">
        <f t="shared" si="1"/>
        <v>349.99999999999994</v>
      </c>
      <c r="K89" s="24">
        <f t="shared" si="2"/>
        <v>37816.200000000099</v>
      </c>
      <c r="L89" s="24">
        <v>2.65</v>
      </c>
      <c r="M89" s="22">
        <f t="shared" si="5"/>
        <v>16012.750000000016</v>
      </c>
    </row>
    <row r="90" spans="1:13" ht="20.25" customHeight="1" x14ac:dyDescent="0.25">
      <c r="A90" s="1390"/>
      <c r="B90" s="29">
        <v>66</v>
      </c>
      <c r="C90" s="524" t="s">
        <v>9</v>
      </c>
      <c r="D90" s="27" t="str">
        <v/>
      </c>
      <c r="E90" s="26">
        <f t="shared" si="4"/>
        <v>37816.200000000099</v>
      </c>
      <c r="F90" s="24">
        <v>86.07</v>
      </c>
      <c r="G90" s="24">
        <v>8.58</v>
      </c>
      <c r="H90" s="23">
        <v>6.35</v>
      </c>
      <c r="I90" s="24">
        <v>246.35</v>
      </c>
      <c r="J90" s="25">
        <f t="shared" ref="J90:J153" si="6">F90+I90+G90+H90+L90</f>
        <v>349.99999999999994</v>
      </c>
      <c r="K90" s="24">
        <f t="shared" ref="K90:K153" si="7">E90-I90-G90-F90-H90</f>
        <v>37468.8500000001</v>
      </c>
      <c r="L90" s="24">
        <v>2.65</v>
      </c>
      <c r="M90" s="22">
        <f t="shared" si="5"/>
        <v>16259.100000000017</v>
      </c>
    </row>
    <row r="91" spans="1:13" ht="20.25" customHeight="1" x14ac:dyDescent="0.25">
      <c r="A91" s="1390"/>
      <c r="B91" s="29">
        <v>67</v>
      </c>
      <c r="C91" s="524" t="s">
        <v>8</v>
      </c>
      <c r="D91" s="27" t="str">
        <v/>
      </c>
      <c r="E91" s="26">
        <f t="shared" si="4"/>
        <v>37468.8500000001</v>
      </c>
      <c r="F91" s="24">
        <v>86.07</v>
      </c>
      <c r="G91" s="24">
        <v>8.58</v>
      </c>
      <c r="H91" s="23">
        <v>6.35</v>
      </c>
      <c r="I91" s="24">
        <v>246.35</v>
      </c>
      <c r="J91" s="25">
        <f t="shared" si="6"/>
        <v>349.99999999999994</v>
      </c>
      <c r="K91" s="24">
        <f t="shared" si="7"/>
        <v>37121.500000000102</v>
      </c>
      <c r="L91" s="24">
        <v>2.65</v>
      </c>
      <c r="M91" s="22">
        <f t="shared" si="5"/>
        <v>16505.450000000015</v>
      </c>
    </row>
    <row r="92" spans="1:13" ht="20.25" customHeight="1" x14ac:dyDescent="0.25">
      <c r="A92" s="1390"/>
      <c r="B92" s="29">
        <v>68</v>
      </c>
      <c r="C92" s="524" t="s">
        <v>7</v>
      </c>
      <c r="D92" s="27" t="str">
        <v/>
      </c>
      <c r="E92" s="26">
        <f t="shared" si="4"/>
        <v>37121.500000000102</v>
      </c>
      <c r="F92" s="24">
        <v>86.07</v>
      </c>
      <c r="G92" s="24">
        <v>8.58</v>
      </c>
      <c r="H92" s="23">
        <v>6.35</v>
      </c>
      <c r="I92" s="24">
        <v>246.35</v>
      </c>
      <c r="J92" s="25">
        <f t="shared" si="6"/>
        <v>349.99999999999994</v>
      </c>
      <c r="K92" s="24">
        <f t="shared" si="7"/>
        <v>36774.150000000103</v>
      </c>
      <c r="L92" s="24">
        <v>2.65</v>
      </c>
      <c r="M92" s="22">
        <f t="shared" si="5"/>
        <v>16751.800000000014</v>
      </c>
    </row>
    <row r="93" spans="1:13" ht="20.25" customHeight="1" x14ac:dyDescent="0.25">
      <c r="A93" s="1390"/>
      <c r="B93" s="29">
        <v>69</v>
      </c>
      <c r="C93" s="524" t="s">
        <v>6</v>
      </c>
      <c r="D93" s="27" t="str">
        <v/>
      </c>
      <c r="E93" s="26">
        <f t="shared" si="4"/>
        <v>36774.150000000103</v>
      </c>
      <c r="F93" s="24">
        <v>86.07</v>
      </c>
      <c r="G93" s="24">
        <v>8.58</v>
      </c>
      <c r="H93" s="23">
        <v>6.35</v>
      </c>
      <c r="I93" s="24">
        <v>246.35</v>
      </c>
      <c r="J93" s="25">
        <f t="shared" si="6"/>
        <v>349.99999999999994</v>
      </c>
      <c r="K93" s="24">
        <f t="shared" si="7"/>
        <v>36426.800000000105</v>
      </c>
      <c r="L93" s="24">
        <v>2.65</v>
      </c>
      <c r="M93" s="22">
        <f t="shared" si="5"/>
        <v>16998.150000000012</v>
      </c>
    </row>
    <row r="94" spans="1:13" ht="20.25" customHeight="1" x14ac:dyDescent="0.25">
      <c r="A94" s="1390"/>
      <c r="B94" s="29">
        <v>70</v>
      </c>
      <c r="C94" s="524" t="s">
        <v>5</v>
      </c>
      <c r="D94" s="27" t="str">
        <v/>
      </c>
      <c r="E94" s="26">
        <f t="shared" si="4"/>
        <v>36426.800000000105</v>
      </c>
      <c r="F94" s="24">
        <v>86.07</v>
      </c>
      <c r="G94" s="24">
        <v>8.58</v>
      </c>
      <c r="H94" s="23">
        <v>6.35</v>
      </c>
      <c r="I94" s="24">
        <v>246.35</v>
      </c>
      <c r="J94" s="25">
        <f t="shared" si="6"/>
        <v>349.99999999999994</v>
      </c>
      <c r="K94" s="24">
        <f t="shared" si="7"/>
        <v>36079.450000000106</v>
      </c>
      <c r="L94" s="24">
        <v>2.65</v>
      </c>
      <c r="M94" s="22">
        <f t="shared" si="5"/>
        <v>17244.500000000011</v>
      </c>
    </row>
    <row r="95" spans="1:13" ht="20.25" customHeight="1" x14ac:dyDescent="0.25">
      <c r="A95" s="1390"/>
      <c r="B95" s="29">
        <v>71</v>
      </c>
      <c r="C95" s="524" t="s">
        <v>4</v>
      </c>
      <c r="D95" s="27" t="str">
        <v/>
      </c>
      <c r="E95" s="26">
        <f t="shared" si="4"/>
        <v>36079.450000000106</v>
      </c>
      <c r="F95" s="24">
        <v>86.07</v>
      </c>
      <c r="G95" s="24">
        <v>8.58</v>
      </c>
      <c r="H95" s="23">
        <v>6.35</v>
      </c>
      <c r="I95" s="24">
        <v>246.35</v>
      </c>
      <c r="J95" s="25">
        <f t="shared" si="6"/>
        <v>349.99999999999994</v>
      </c>
      <c r="K95" s="24">
        <f t="shared" si="7"/>
        <v>35732.100000000108</v>
      </c>
      <c r="L95" s="24">
        <v>2.65</v>
      </c>
      <c r="M95" s="22">
        <f t="shared" si="5"/>
        <v>17490.850000000009</v>
      </c>
    </row>
    <row r="96" spans="1:13" ht="20.25" customHeight="1" x14ac:dyDescent="0.25">
      <c r="A96" s="1390"/>
      <c r="B96" s="29">
        <v>72</v>
      </c>
      <c r="C96" s="524" t="s">
        <v>3</v>
      </c>
      <c r="D96" s="27" t="str">
        <v/>
      </c>
      <c r="E96" s="26">
        <f t="shared" si="4"/>
        <v>35732.100000000108</v>
      </c>
      <c r="F96" s="24">
        <v>86.07</v>
      </c>
      <c r="G96" s="24">
        <v>8.58</v>
      </c>
      <c r="H96" s="23">
        <v>6.35</v>
      </c>
      <c r="I96" s="24">
        <v>246.35</v>
      </c>
      <c r="J96" s="25">
        <f t="shared" si="6"/>
        <v>349.99999999999994</v>
      </c>
      <c r="K96" s="24">
        <f t="shared" si="7"/>
        <v>35384.750000000109</v>
      </c>
      <c r="L96" s="24">
        <v>2.65</v>
      </c>
      <c r="M96" s="22">
        <f t="shared" si="5"/>
        <v>17737.200000000008</v>
      </c>
    </row>
    <row r="97" spans="1:13" ht="20.25" customHeight="1" x14ac:dyDescent="0.25">
      <c r="A97" s="1390"/>
      <c r="B97" s="29">
        <v>73</v>
      </c>
      <c r="C97" s="524" t="s">
        <v>14</v>
      </c>
      <c r="D97" s="27" t="str">
        <v/>
      </c>
      <c r="E97" s="26">
        <f t="shared" si="4"/>
        <v>35384.750000000109</v>
      </c>
      <c r="F97" s="24">
        <v>86.07</v>
      </c>
      <c r="G97" s="24">
        <v>8.58</v>
      </c>
      <c r="H97" s="23">
        <v>6.35</v>
      </c>
      <c r="I97" s="24">
        <v>246.35</v>
      </c>
      <c r="J97" s="25">
        <f t="shared" si="6"/>
        <v>349.99999999999994</v>
      </c>
      <c r="K97" s="24">
        <f t="shared" si="7"/>
        <v>35037.400000000111</v>
      </c>
      <c r="L97" s="24">
        <v>2.65</v>
      </c>
      <c r="M97" s="22">
        <f t="shared" si="5"/>
        <v>17983.550000000007</v>
      </c>
    </row>
    <row r="98" spans="1:13" ht="20.25" customHeight="1" thickBot="1" x14ac:dyDescent="0.3">
      <c r="A98" s="1391"/>
      <c r="B98" s="21">
        <v>74</v>
      </c>
      <c r="C98" s="525" t="s">
        <v>13</v>
      </c>
      <c r="D98" s="19" t="str">
        <v/>
      </c>
      <c r="E98" s="18">
        <f t="shared" si="4"/>
        <v>35037.400000000111</v>
      </c>
      <c r="F98" s="16">
        <v>86.07</v>
      </c>
      <c r="G98" s="16">
        <v>8.58</v>
      </c>
      <c r="H98" s="15">
        <v>6.35</v>
      </c>
      <c r="I98" s="16">
        <v>246.35</v>
      </c>
      <c r="J98" s="17">
        <f t="shared" si="6"/>
        <v>349.99999999999994</v>
      </c>
      <c r="K98" s="16">
        <f t="shared" si="7"/>
        <v>34690.050000000112</v>
      </c>
      <c r="L98" s="16">
        <v>2.65</v>
      </c>
      <c r="M98" s="14">
        <f t="shared" si="5"/>
        <v>18229.900000000005</v>
      </c>
    </row>
    <row r="99" spans="1:13" ht="20.25" customHeight="1" x14ac:dyDescent="0.25">
      <c r="A99" s="1389">
        <v>2029</v>
      </c>
      <c r="B99" s="37">
        <v>75</v>
      </c>
      <c r="C99" s="523" t="s">
        <v>12</v>
      </c>
      <c r="D99" s="35" t="str">
        <v/>
      </c>
      <c r="E99" s="34">
        <f t="shared" si="4"/>
        <v>34690.050000000112</v>
      </c>
      <c r="F99" s="32">
        <v>86.07</v>
      </c>
      <c r="G99" s="32">
        <v>8.58</v>
      </c>
      <c r="H99" s="31">
        <v>6.35</v>
      </c>
      <c r="I99" s="32">
        <v>246.35</v>
      </c>
      <c r="J99" s="33">
        <f t="shared" si="6"/>
        <v>349.99999999999994</v>
      </c>
      <c r="K99" s="32">
        <f t="shared" si="7"/>
        <v>34342.700000000114</v>
      </c>
      <c r="L99" s="32">
        <v>2.65</v>
      </c>
      <c r="M99" s="30">
        <f t="shared" si="5"/>
        <v>18476.250000000004</v>
      </c>
    </row>
    <row r="100" spans="1:13" ht="20.25" customHeight="1" x14ac:dyDescent="0.25">
      <c r="A100" s="1390"/>
      <c r="B100" s="29">
        <v>76</v>
      </c>
      <c r="C100" s="524" t="s">
        <v>11</v>
      </c>
      <c r="D100" s="27" t="str">
        <v/>
      </c>
      <c r="E100" s="26">
        <f t="shared" si="4"/>
        <v>34342.700000000114</v>
      </c>
      <c r="F100" s="24">
        <v>86.07</v>
      </c>
      <c r="G100" s="24">
        <v>8.58</v>
      </c>
      <c r="H100" s="23">
        <v>6.35</v>
      </c>
      <c r="I100" s="24">
        <v>246.35</v>
      </c>
      <c r="J100" s="25">
        <f t="shared" si="6"/>
        <v>349.99999999999994</v>
      </c>
      <c r="K100" s="24">
        <f t="shared" si="7"/>
        <v>33995.350000000115</v>
      </c>
      <c r="L100" s="24">
        <v>2.65</v>
      </c>
      <c r="M100" s="22">
        <f t="shared" si="5"/>
        <v>18722.600000000002</v>
      </c>
    </row>
    <row r="101" spans="1:13" ht="20.25" customHeight="1" x14ac:dyDescent="0.25">
      <c r="A101" s="1390"/>
      <c r="B101" s="29">
        <v>77</v>
      </c>
      <c r="C101" s="524" t="s">
        <v>10</v>
      </c>
      <c r="D101" s="27" t="str">
        <v/>
      </c>
      <c r="E101" s="26">
        <f t="shared" si="4"/>
        <v>33995.350000000115</v>
      </c>
      <c r="F101" s="24">
        <v>86.07</v>
      </c>
      <c r="G101" s="24">
        <v>8.58</v>
      </c>
      <c r="H101" s="23">
        <v>6.35</v>
      </c>
      <c r="I101" s="24">
        <v>246.35</v>
      </c>
      <c r="J101" s="25">
        <f t="shared" si="6"/>
        <v>349.99999999999994</v>
      </c>
      <c r="K101" s="24">
        <f t="shared" si="7"/>
        <v>33648.000000000116</v>
      </c>
      <c r="L101" s="24">
        <v>2.65</v>
      </c>
      <c r="M101" s="22">
        <f t="shared" si="5"/>
        <v>18968.95</v>
      </c>
    </row>
    <row r="102" spans="1:13" ht="20.25" customHeight="1" x14ac:dyDescent="0.25">
      <c r="A102" s="1390"/>
      <c r="B102" s="29">
        <v>78</v>
      </c>
      <c r="C102" s="524" t="s">
        <v>9</v>
      </c>
      <c r="D102" s="27" t="str">
        <v/>
      </c>
      <c r="E102" s="26">
        <f t="shared" si="4"/>
        <v>33648.000000000116</v>
      </c>
      <c r="F102" s="24">
        <v>86.07</v>
      </c>
      <c r="G102" s="24">
        <v>8.58</v>
      </c>
      <c r="H102" s="23">
        <v>6.35</v>
      </c>
      <c r="I102" s="24">
        <v>246.35</v>
      </c>
      <c r="J102" s="25">
        <f t="shared" si="6"/>
        <v>349.99999999999994</v>
      </c>
      <c r="K102" s="24">
        <f t="shared" si="7"/>
        <v>33300.650000000118</v>
      </c>
      <c r="L102" s="24">
        <v>2.65</v>
      </c>
      <c r="M102" s="22">
        <f t="shared" si="5"/>
        <v>19215.3</v>
      </c>
    </row>
    <row r="103" spans="1:13" ht="20.25" customHeight="1" x14ac:dyDescent="0.25">
      <c r="A103" s="1390"/>
      <c r="B103" s="29">
        <v>79</v>
      </c>
      <c r="C103" s="524" t="s">
        <v>8</v>
      </c>
      <c r="D103" s="27" t="str">
        <v/>
      </c>
      <c r="E103" s="26">
        <f t="shared" si="4"/>
        <v>33300.650000000118</v>
      </c>
      <c r="F103" s="24">
        <v>86.07</v>
      </c>
      <c r="G103" s="24">
        <v>8.58</v>
      </c>
      <c r="H103" s="23">
        <v>6.35</v>
      </c>
      <c r="I103" s="24">
        <v>246.35</v>
      </c>
      <c r="J103" s="25">
        <f t="shared" si="6"/>
        <v>349.99999999999994</v>
      </c>
      <c r="K103" s="24">
        <f t="shared" si="7"/>
        <v>32953.300000000119</v>
      </c>
      <c r="L103" s="24">
        <v>2.65</v>
      </c>
      <c r="M103" s="22">
        <f t="shared" si="5"/>
        <v>19461.649999999998</v>
      </c>
    </row>
    <row r="104" spans="1:13" ht="20.25" customHeight="1" x14ac:dyDescent="0.25">
      <c r="A104" s="1390"/>
      <c r="B104" s="29">
        <v>80</v>
      </c>
      <c r="C104" s="524" t="s">
        <v>7</v>
      </c>
      <c r="D104" s="27" t="str">
        <v/>
      </c>
      <c r="E104" s="26">
        <f t="shared" si="4"/>
        <v>32953.300000000119</v>
      </c>
      <c r="F104" s="24">
        <v>86.07</v>
      </c>
      <c r="G104" s="24">
        <v>8.58</v>
      </c>
      <c r="H104" s="23">
        <v>6.35</v>
      </c>
      <c r="I104" s="24">
        <v>246.35</v>
      </c>
      <c r="J104" s="25">
        <f t="shared" si="6"/>
        <v>349.99999999999994</v>
      </c>
      <c r="K104" s="24">
        <f t="shared" si="7"/>
        <v>32605.950000000121</v>
      </c>
      <c r="L104" s="24">
        <v>2.65</v>
      </c>
      <c r="M104" s="22">
        <f t="shared" si="5"/>
        <v>19707.999999999996</v>
      </c>
    </row>
    <row r="105" spans="1:13" ht="20.25" customHeight="1" x14ac:dyDescent="0.25">
      <c r="A105" s="1390"/>
      <c r="B105" s="29">
        <v>81</v>
      </c>
      <c r="C105" s="524" t="s">
        <v>6</v>
      </c>
      <c r="D105" s="27" t="str">
        <v/>
      </c>
      <c r="E105" s="26">
        <f t="shared" si="4"/>
        <v>32605.950000000121</v>
      </c>
      <c r="F105" s="24">
        <v>86.07</v>
      </c>
      <c r="G105" s="24">
        <v>8.58</v>
      </c>
      <c r="H105" s="23">
        <v>6.35</v>
      </c>
      <c r="I105" s="24">
        <v>246.35</v>
      </c>
      <c r="J105" s="25">
        <f t="shared" si="6"/>
        <v>349.99999999999994</v>
      </c>
      <c r="K105" s="24">
        <f t="shared" si="7"/>
        <v>32258.600000000122</v>
      </c>
      <c r="L105" s="24">
        <v>2.65</v>
      </c>
      <c r="M105" s="22">
        <f t="shared" si="5"/>
        <v>19954.349999999995</v>
      </c>
    </row>
    <row r="106" spans="1:13" ht="20.25" customHeight="1" x14ac:dyDescent="0.25">
      <c r="A106" s="1390"/>
      <c r="B106" s="29">
        <v>82</v>
      </c>
      <c r="C106" s="524" t="s">
        <v>5</v>
      </c>
      <c r="D106" s="27" t="str">
        <v/>
      </c>
      <c r="E106" s="26">
        <f t="shared" si="4"/>
        <v>32258.600000000122</v>
      </c>
      <c r="F106" s="24">
        <v>86.07</v>
      </c>
      <c r="G106" s="24">
        <v>8.58</v>
      </c>
      <c r="H106" s="23">
        <v>6.35</v>
      </c>
      <c r="I106" s="24">
        <v>246.35</v>
      </c>
      <c r="J106" s="25">
        <f t="shared" si="6"/>
        <v>349.99999999999994</v>
      </c>
      <c r="K106" s="24">
        <f t="shared" si="7"/>
        <v>31911.250000000124</v>
      </c>
      <c r="L106" s="24">
        <v>2.65</v>
      </c>
      <c r="M106" s="22">
        <f t="shared" si="5"/>
        <v>20200.699999999993</v>
      </c>
    </row>
    <row r="107" spans="1:13" ht="20.25" customHeight="1" x14ac:dyDescent="0.25">
      <c r="A107" s="1390"/>
      <c r="B107" s="29">
        <v>83</v>
      </c>
      <c r="C107" s="524" t="s">
        <v>4</v>
      </c>
      <c r="D107" s="27" t="str">
        <v/>
      </c>
      <c r="E107" s="26">
        <f t="shared" si="4"/>
        <v>31911.250000000124</v>
      </c>
      <c r="F107" s="24">
        <v>86.07</v>
      </c>
      <c r="G107" s="24">
        <v>8.58</v>
      </c>
      <c r="H107" s="23">
        <v>6.35</v>
      </c>
      <c r="I107" s="24">
        <v>246.35</v>
      </c>
      <c r="J107" s="25">
        <f t="shared" si="6"/>
        <v>349.99999999999994</v>
      </c>
      <c r="K107" s="24">
        <f t="shared" si="7"/>
        <v>31563.900000000125</v>
      </c>
      <c r="L107" s="24">
        <v>2.65</v>
      </c>
      <c r="M107" s="22">
        <f t="shared" si="5"/>
        <v>20447.049999999992</v>
      </c>
    </row>
    <row r="108" spans="1:13" ht="20.25" customHeight="1" x14ac:dyDescent="0.25">
      <c r="A108" s="1390"/>
      <c r="B108" s="29">
        <v>84</v>
      </c>
      <c r="C108" s="524" t="s">
        <v>3</v>
      </c>
      <c r="D108" s="27" t="str">
        <v/>
      </c>
      <c r="E108" s="26">
        <f t="shared" si="4"/>
        <v>31563.900000000125</v>
      </c>
      <c r="F108" s="24">
        <v>86.07</v>
      </c>
      <c r="G108" s="24">
        <v>8.58</v>
      </c>
      <c r="H108" s="23">
        <v>6.35</v>
      </c>
      <c r="I108" s="24">
        <v>246.35</v>
      </c>
      <c r="J108" s="25">
        <f t="shared" si="6"/>
        <v>349.99999999999994</v>
      </c>
      <c r="K108" s="24">
        <f t="shared" si="7"/>
        <v>31216.550000000127</v>
      </c>
      <c r="L108" s="24">
        <v>2.65</v>
      </c>
      <c r="M108" s="22">
        <f t="shared" si="5"/>
        <v>20693.399999999991</v>
      </c>
    </row>
    <row r="109" spans="1:13" ht="20.25" customHeight="1" x14ac:dyDescent="0.25">
      <c r="A109" s="1390"/>
      <c r="B109" s="29">
        <v>85</v>
      </c>
      <c r="C109" s="524" t="s">
        <v>14</v>
      </c>
      <c r="D109" s="27" t="str">
        <v/>
      </c>
      <c r="E109" s="26">
        <f t="shared" si="4"/>
        <v>31216.550000000127</v>
      </c>
      <c r="F109" s="24">
        <v>86.07</v>
      </c>
      <c r="G109" s="24">
        <v>8.58</v>
      </c>
      <c r="H109" s="23">
        <v>6.35</v>
      </c>
      <c r="I109" s="24">
        <v>246.35</v>
      </c>
      <c r="J109" s="25">
        <f t="shared" si="6"/>
        <v>349.99999999999994</v>
      </c>
      <c r="K109" s="24">
        <f t="shared" si="7"/>
        <v>30869.200000000128</v>
      </c>
      <c r="L109" s="24">
        <v>2.65</v>
      </c>
      <c r="M109" s="22">
        <f t="shared" si="5"/>
        <v>20939.749999999989</v>
      </c>
    </row>
    <row r="110" spans="1:13" ht="20.25" customHeight="1" thickBot="1" x14ac:dyDescent="0.3">
      <c r="A110" s="1391"/>
      <c r="B110" s="21">
        <v>86</v>
      </c>
      <c r="C110" s="525" t="s">
        <v>13</v>
      </c>
      <c r="D110" s="19" t="str">
        <v/>
      </c>
      <c r="E110" s="18">
        <f t="shared" si="4"/>
        <v>30869.200000000128</v>
      </c>
      <c r="F110" s="16">
        <v>86.07</v>
      </c>
      <c r="G110" s="16">
        <v>8.58</v>
      </c>
      <c r="H110" s="15">
        <v>6.35</v>
      </c>
      <c r="I110" s="16">
        <v>246.35</v>
      </c>
      <c r="J110" s="17">
        <f t="shared" si="6"/>
        <v>349.99999999999994</v>
      </c>
      <c r="K110" s="16">
        <f t="shared" si="7"/>
        <v>30521.85000000013</v>
      </c>
      <c r="L110" s="16">
        <v>2.65</v>
      </c>
      <c r="M110" s="14">
        <f t="shared" si="5"/>
        <v>21186.099999999988</v>
      </c>
    </row>
    <row r="111" spans="1:13" ht="20.25" customHeight="1" x14ac:dyDescent="0.25">
      <c r="A111" s="1389">
        <v>2030</v>
      </c>
      <c r="B111" s="37">
        <v>87</v>
      </c>
      <c r="C111" s="523" t="s">
        <v>12</v>
      </c>
      <c r="D111" s="35" t="str">
        <v/>
      </c>
      <c r="E111" s="34">
        <f t="shared" si="4"/>
        <v>30521.85000000013</v>
      </c>
      <c r="F111" s="32">
        <v>86.07</v>
      </c>
      <c r="G111" s="32">
        <v>8.58</v>
      </c>
      <c r="H111" s="31">
        <v>6.35</v>
      </c>
      <c r="I111" s="32">
        <v>246.35</v>
      </c>
      <c r="J111" s="33">
        <f t="shared" si="6"/>
        <v>349.99999999999994</v>
      </c>
      <c r="K111" s="32">
        <f t="shared" si="7"/>
        <v>30174.500000000131</v>
      </c>
      <c r="L111" s="32">
        <v>2.65</v>
      </c>
      <c r="M111" s="30">
        <f t="shared" si="5"/>
        <v>21432.449999999986</v>
      </c>
    </row>
    <row r="112" spans="1:13" ht="20.25" customHeight="1" x14ac:dyDescent="0.25">
      <c r="A112" s="1390"/>
      <c r="B112" s="29">
        <v>88</v>
      </c>
      <c r="C112" s="524" t="s">
        <v>11</v>
      </c>
      <c r="D112" s="27" t="str">
        <v/>
      </c>
      <c r="E112" s="26">
        <f t="shared" si="4"/>
        <v>30174.500000000131</v>
      </c>
      <c r="F112" s="24">
        <v>86.07</v>
      </c>
      <c r="G112" s="24">
        <v>8.58</v>
      </c>
      <c r="H112" s="23">
        <v>6.35</v>
      </c>
      <c r="I112" s="24">
        <v>246.35</v>
      </c>
      <c r="J112" s="25">
        <f t="shared" si="6"/>
        <v>349.99999999999994</v>
      </c>
      <c r="K112" s="24">
        <f t="shared" si="7"/>
        <v>29827.150000000132</v>
      </c>
      <c r="L112" s="24">
        <v>2.65</v>
      </c>
      <c r="M112" s="22">
        <f t="shared" si="5"/>
        <v>21678.799999999985</v>
      </c>
    </row>
    <row r="113" spans="1:13" ht="20.25" customHeight="1" x14ac:dyDescent="0.25">
      <c r="A113" s="1390"/>
      <c r="B113" s="29">
        <v>89</v>
      </c>
      <c r="C113" s="524" t="s">
        <v>10</v>
      </c>
      <c r="D113" s="27" t="str">
        <v/>
      </c>
      <c r="E113" s="26">
        <f t="shared" si="4"/>
        <v>29827.150000000132</v>
      </c>
      <c r="F113" s="24">
        <v>86.07</v>
      </c>
      <c r="G113" s="24">
        <v>8.58</v>
      </c>
      <c r="H113" s="23">
        <v>6.35</v>
      </c>
      <c r="I113" s="24">
        <v>246.35</v>
      </c>
      <c r="J113" s="25">
        <f t="shared" si="6"/>
        <v>349.99999999999994</v>
      </c>
      <c r="K113" s="24">
        <f t="shared" si="7"/>
        <v>29479.800000000134</v>
      </c>
      <c r="L113" s="24">
        <v>2.65</v>
      </c>
      <c r="M113" s="22">
        <f t="shared" si="5"/>
        <v>21925.149999999983</v>
      </c>
    </row>
    <row r="114" spans="1:13" ht="20.25" customHeight="1" x14ac:dyDescent="0.25">
      <c r="A114" s="1390"/>
      <c r="B114" s="29">
        <v>90</v>
      </c>
      <c r="C114" s="524" t="s">
        <v>9</v>
      </c>
      <c r="D114" s="27" t="str">
        <v/>
      </c>
      <c r="E114" s="26">
        <f t="shared" si="4"/>
        <v>29479.800000000134</v>
      </c>
      <c r="F114" s="24">
        <v>86.07</v>
      </c>
      <c r="G114" s="24">
        <v>8.58</v>
      </c>
      <c r="H114" s="23">
        <v>6.35</v>
      </c>
      <c r="I114" s="24">
        <v>246.35</v>
      </c>
      <c r="J114" s="25">
        <f t="shared" si="6"/>
        <v>349.99999999999994</v>
      </c>
      <c r="K114" s="24">
        <f t="shared" si="7"/>
        <v>29132.450000000135</v>
      </c>
      <c r="L114" s="24">
        <v>2.65</v>
      </c>
      <c r="M114" s="22">
        <f t="shared" si="5"/>
        <v>22171.499999999982</v>
      </c>
    </row>
    <row r="115" spans="1:13" ht="20.25" customHeight="1" x14ac:dyDescent="0.25">
      <c r="A115" s="1390"/>
      <c r="B115" s="29">
        <v>91</v>
      </c>
      <c r="C115" s="524" t="s">
        <v>8</v>
      </c>
      <c r="D115" s="27" t="str">
        <v/>
      </c>
      <c r="E115" s="26">
        <f t="shared" si="4"/>
        <v>29132.450000000135</v>
      </c>
      <c r="F115" s="24">
        <v>86.07</v>
      </c>
      <c r="G115" s="24">
        <v>8.58</v>
      </c>
      <c r="H115" s="23">
        <v>6.35</v>
      </c>
      <c r="I115" s="24">
        <v>246.35</v>
      </c>
      <c r="J115" s="25">
        <f t="shared" si="6"/>
        <v>349.99999999999994</v>
      </c>
      <c r="K115" s="24">
        <f t="shared" si="7"/>
        <v>28785.100000000137</v>
      </c>
      <c r="L115" s="24">
        <v>2.65</v>
      </c>
      <c r="M115" s="22">
        <f t="shared" si="5"/>
        <v>22417.84999999998</v>
      </c>
    </row>
    <row r="116" spans="1:13" ht="20.25" customHeight="1" x14ac:dyDescent="0.25">
      <c r="A116" s="1390"/>
      <c r="B116" s="29">
        <v>92</v>
      </c>
      <c r="C116" s="524" t="s">
        <v>7</v>
      </c>
      <c r="D116" s="27" t="str">
        <v/>
      </c>
      <c r="E116" s="26">
        <f t="shared" si="4"/>
        <v>28785.100000000137</v>
      </c>
      <c r="F116" s="24">
        <v>86.07</v>
      </c>
      <c r="G116" s="24">
        <v>8.58</v>
      </c>
      <c r="H116" s="23">
        <v>6.35</v>
      </c>
      <c r="I116" s="24">
        <v>246.35</v>
      </c>
      <c r="J116" s="25">
        <f t="shared" si="6"/>
        <v>349.99999999999994</v>
      </c>
      <c r="K116" s="24">
        <f t="shared" si="7"/>
        <v>28437.750000000138</v>
      </c>
      <c r="L116" s="24">
        <v>2.65</v>
      </c>
      <c r="M116" s="22">
        <f t="shared" si="5"/>
        <v>22664.199999999979</v>
      </c>
    </row>
    <row r="117" spans="1:13" ht="20.25" customHeight="1" x14ac:dyDescent="0.25">
      <c r="A117" s="1390"/>
      <c r="B117" s="29">
        <v>93</v>
      </c>
      <c r="C117" s="524" t="s">
        <v>6</v>
      </c>
      <c r="D117" s="27" t="str">
        <v/>
      </c>
      <c r="E117" s="26">
        <f t="shared" si="4"/>
        <v>28437.750000000138</v>
      </c>
      <c r="F117" s="24">
        <v>86.07</v>
      </c>
      <c r="G117" s="24">
        <v>8.58</v>
      </c>
      <c r="H117" s="23">
        <v>6.35</v>
      </c>
      <c r="I117" s="24">
        <v>246.35</v>
      </c>
      <c r="J117" s="25">
        <f t="shared" si="6"/>
        <v>349.99999999999994</v>
      </c>
      <c r="K117" s="24">
        <f t="shared" si="7"/>
        <v>28090.40000000014</v>
      </c>
      <c r="L117" s="24">
        <v>2.65</v>
      </c>
      <c r="M117" s="22">
        <f t="shared" si="5"/>
        <v>22910.549999999977</v>
      </c>
    </row>
    <row r="118" spans="1:13" ht="20.25" customHeight="1" x14ac:dyDescent="0.25">
      <c r="A118" s="1390"/>
      <c r="B118" s="29">
        <v>94</v>
      </c>
      <c r="C118" s="524" t="s">
        <v>5</v>
      </c>
      <c r="D118" s="27" t="str">
        <v/>
      </c>
      <c r="E118" s="26">
        <f t="shared" si="4"/>
        <v>28090.40000000014</v>
      </c>
      <c r="F118" s="24">
        <v>86.07</v>
      </c>
      <c r="G118" s="24">
        <v>8.58</v>
      </c>
      <c r="H118" s="23">
        <v>6.35</v>
      </c>
      <c r="I118" s="24">
        <v>246.35</v>
      </c>
      <c r="J118" s="25">
        <f t="shared" si="6"/>
        <v>349.99999999999994</v>
      </c>
      <c r="K118" s="24">
        <f t="shared" si="7"/>
        <v>27743.050000000141</v>
      </c>
      <c r="L118" s="24">
        <v>2.65</v>
      </c>
      <c r="M118" s="22">
        <f t="shared" si="5"/>
        <v>23156.899999999976</v>
      </c>
    </row>
    <row r="119" spans="1:13" ht="20.25" customHeight="1" x14ac:dyDescent="0.25">
      <c r="A119" s="1390"/>
      <c r="B119" s="29">
        <v>95</v>
      </c>
      <c r="C119" s="524" t="s">
        <v>4</v>
      </c>
      <c r="D119" s="27" t="str">
        <v/>
      </c>
      <c r="E119" s="26">
        <f t="shared" si="4"/>
        <v>27743.050000000141</v>
      </c>
      <c r="F119" s="24">
        <v>86.07</v>
      </c>
      <c r="G119" s="24">
        <v>8.58</v>
      </c>
      <c r="H119" s="23">
        <v>6.35</v>
      </c>
      <c r="I119" s="24">
        <v>246.35</v>
      </c>
      <c r="J119" s="25">
        <f t="shared" si="6"/>
        <v>349.99999999999994</v>
      </c>
      <c r="K119" s="24">
        <f t="shared" si="7"/>
        <v>27395.700000000143</v>
      </c>
      <c r="L119" s="24">
        <v>2.65</v>
      </c>
      <c r="M119" s="22">
        <f t="shared" si="5"/>
        <v>23403.249999999975</v>
      </c>
    </row>
    <row r="120" spans="1:13" ht="20.25" customHeight="1" x14ac:dyDescent="0.25">
      <c r="A120" s="1390"/>
      <c r="B120" s="29">
        <v>96</v>
      </c>
      <c r="C120" s="524" t="s">
        <v>3</v>
      </c>
      <c r="D120" s="27" t="str">
        <v/>
      </c>
      <c r="E120" s="26">
        <f t="shared" si="4"/>
        <v>27395.700000000143</v>
      </c>
      <c r="F120" s="24">
        <v>86.07</v>
      </c>
      <c r="G120" s="24">
        <v>8.58</v>
      </c>
      <c r="H120" s="23">
        <v>6.35</v>
      </c>
      <c r="I120" s="24">
        <v>246.35</v>
      </c>
      <c r="J120" s="25">
        <f t="shared" si="6"/>
        <v>349.99999999999994</v>
      </c>
      <c r="K120" s="24">
        <f t="shared" si="7"/>
        <v>27048.350000000144</v>
      </c>
      <c r="L120" s="24">
        <v>2.65</v>
      </c>
      <c r="M120" s="22">
        <f t="shared" si="5"/>
        <v>23649.599999999973</v>
      </c>
    </row>
    <row r="121" spans="1:13" ht="20.25" customHeight="1" x14ac:dyDescent="0.25">
      <c r="A121" s="1390"/>
      <c r="B121" s="29">
        <v>97</v>
      </c>
      <c r="C121" s="524" t="s">
        <v>14</v>
      </c>
      <c r="D121" s="27" t="str">
        <v/>
      </c>
      <c r="E121" s="26">
        <f t="shared" si="4"/>
        <v>27048.350000000144</v>
      </c>
      <c r="F121" s="24">
        <v>86.07</v>
      </c>
      <c r="G121" s="24">
        <v>8.58</v>
      </c>
      <c r="H121" s="23">
        <v>6.35</v>
      </c>
      <c r="I121" s="24">
        <v>246.35</v>
      </c>
      <c r="J121" s="25">
        <f t="shared" si="6"/>
        <v>349.99999999999994</v>
      </c>
      <c r="K121" s="24">
        <f t="shared" si="7"/>
        <v>26701.000000000146</v>
      </c>
      <c r="L121" s="24">
        <v>2.65</v>
      </c>
      <c r="M121" s="22">
        <f t="shared" si="5"/>
        <v>23895.949999999972</v>
      </c>
    </row>
    <row r="122" spans="1:13" ht="20.25" customHeight="1" thickBot="1" x14ac:dyDescent="0.3">
      <c r="A122" s="1391"/>
      <c r="B122" s="21">
        <v>98</v>
      </c>
      <c r="C122" s="525" t="s">
        <v>13</v>
      </c>
      <c r="D122" s="19" t="str">
        <v/>
      </c>
      <c r="E122" s="18">
        <f t="shared" si="4"/>
        <v>26701.000000000146</v>
      </c>
      <c r="F122" s="16">
        <v>86.07</v>
      </c>
      <c r="G122" s="16">
        <v>8.58</v>
      </c>
      <c r="H122" s="15">
        <v>6.35</v>
      </c>
      <c r="I122" s="16">
        <v>246.35</v>
      </c>
      <c r="J122" s="17">
        <f t="shared" si="6"/>
        <v>349.99999999999994</v>
      </c>
      <c r="K122" s="16">
        <f t="shared" si="7"/>
        <v>26353.650000000147</v>
      </c>
      <c r="L122" s="16">
        <v>2.65</v>
      </c>
      <c r="M122" s="14">
        <f t="shared" si="5"/>
        <v>24142.29999999997</v>
      </c>
    </row>
    <row r="123" spans="1:13" ht="20.25" customHeight="1" x14ac:dyDescent="0.25">
      <c r="A123" s="1389">
        <v>2031</v>
      </c>
      <c r="B123" s="37">
        <v>99</v>
      </c>
      <c r="C123" s="523" t="s">
        <v>12</v>
      </c>
      <c r="D123" s="35" t="str">
        <v/>
      </c>
      <c r="E123" s="34">
        <f t="shared" si="4"/>
        <v>26353.650000000147</v>
      </c>
      <c r="F123" s="32">
        <v>86.07</v>
      </c>
      <c r="G123" s="32">
        <v>8.58</v>
      </c>
      <c r="H123" s="31">
        <v>6.35</v>
      </c>
      <c r="I123" s="32">
        <v>246.35</v>
      </c>
      <c r="J123" s="33">
        <f t="shared" si="6"/>
        <v>349.99999999999994</v>
      </c>
      <c r="K123" s="32">
        <f t="shared" si="7"/>
        <v>26006.300000000148</v>
      </c>
      <c r="L123" s="32">
        <v>2.65</v>
      </c>
      <c r="M123" s="30">
        <f t="shared" si="5"/>
        <v>24388.649999999969</v>
      </c>
    </row>
    <row r="124" spans="1:13" ht="20.25" customHeight="1" x14ac:dyDescent="0.25">
      <c r="A124" s="1390"/>
      <c r="B124" s="29">
        <v>100</v>
      </c>
      <c r="C124" s="524" t="s">
        <v>11</v>
      </c>
      <c r="D124" s="27" t="str">
        <v/>
      </c>
      <c r="E124" s="26">
        <f t="shared" si="4"/>
        <v>26006.300000000148</v>
      </c>
      <c r="F124" s="24">
        <v>86.07</v>
      </c>
      <c r="G124" s="24">
        <v>8.58</v>
      </c>
      <c r="H124" s="23">
        <v>6.35</v>
      </c>
      <c r="I124" s="24">
        <v>246.35</v>
      </c>
      <c r="J124" s="25">
        <f t="shared" si="6"/>
        <v>349.99999999999994</v>
      </c>
      <c r="K124" s="24">
        <f t="shared" si="7"/>
        <v>25658.95000000015</v>
      </c>
      <c r="L124" s="24">
        <v>2.65</v>
      </c>
      <c r="M124" s="22">
        <f t="shared" si="5"/>
        <v>24634.999999999967</v>
      </c>
    </row>
    <row r="125" spans="1:13" ht="20.25" customHeight="1" x14ac:dyDescent="0.25">
      <c r="A125" s="1390"/>
      <c r="B125" s="29">
        <v>101</v>
      </c>
      <c r="C125" s="524" t="s">
        <v>10</v>
      </c>
      <c r="D125" s="27" t="str">
        <v/>
      </c>
      <c r="E125" s="26">
        <f t="shared" si="4"/>
        <v>25658.95000000015</v>
      </c>
      <c r="F125" s="24">
        <v>86.07</v>
      </c>
      <c r="G125" s="24">
        <v>8.58</v>
      </c>
      <c r="H125" s="23">
        <v>6.35</v>
      </c>
      <c r="I125" s="24">
        <v>246.35</v>
      </c>
      <c r="J125" s="25">
        <f t="shared" si="6"/>
        <v>349.99999999999994</v>
      </c>
      <c r="K125" s="24">
        <f t="shared" si="7"/>
        <v>25311.600000000151</v>
      </c>
      <c r="L125" s="24">
        <v>2.65</v>
      </c>
      <c r="M125" s="22">
        <f t="shared" si="5"/>
        <v>24881.349999999966</v>
      </c>
    </row>
    <row r="126" spans="1:13" ht="20.25" customHeight="1" x14ac:dyDescent="0.25">
      <c r="A126" s="1390"/>
      <c r="B126" s="29">
        <v>102</v>
      </c>
      <c r="C126" s="524" t="s">
        <v>9</v>
      </c>
      <c r="D126" s="27" t="str">
        <v/>
      </c>
      <c r="E126" s="26">
        <f t="shared" si="4"/>
        <v>25311.600000000151</v>
      </c>
      <c r="F126" s="24">
        <v>86.07</v>
      </c>
      <c r="G126" s="24">
        <v>8.58</v>
      </c>
      <c r="H126" s="23">
        <v>6.35</v>
      </c>
      <c r="I126" s="24">
        <v>246.35</v>
      </c>
      <c r="J126" s="25">
        <f t="shared" si="6"/>
        <v>349.99999999999994</v>
      </c>
      <c r="K126" s="24">
        <f t="shared" si="7"/>
        <v>24964.250000000153</v>
      </c>
      <c r="L126" s="24">
        <v>2.65</v>
      </c>
      <c r="M126" s="22">
        <f t="shared" si="5"/>
        <v>25127.699999999964</v>
      </c>
    </row>
    <row r="127" spans="1:13" ht="20.25" customHeight="1" x14ac:dyDescent="0.25">
      <c r="A127" s="1390"/>
      <c r="B127" s="29">
        <v>103</v>
      </c>
      <c r="C127" s="524" t="s">
        <v>8</v>
      </c>
      <c r="D127" s="27" t="str">
        <v/>
      </c>
      <c r="E127" s="26">
        <f t="shared" si="4"/>
        <v>24964.250000000153</v>
      </c>
      <c r="F127" s="24">
        <v>86.07</v>
      </c>
      <c r="G127" s="24">
        <v>8.58</v>
      </c>
      <c r="H127" s="23">
        <v>6.35</v>
      </c>
      <c r="I127" s="24">
        <v>246.35</v>
      </c>
      <c r="J127" s="25">
        <f t="shared" si="6"/>
        <v>349.99999999999994</v>
      </c>
      <c r="K127" s="24">
        <f t="shared" si="7"/>
        <v>24616.900000000154</v>
      </c>
      <c r="L127" s="24">
        <v>2.65</v>
      </c>
      <c r="M127" s="22">
        <f t="shared" si="5"/>
        <v>25374.049999999963</v>
      </c>
    </row>
    <row r="128" spans="1:13" ht="20.25" customHeight="1" x14ac:dyDescent="0.25">
      <c r="A128" s="1390"/>
      <c r="B128" s="29">
        <v>104</v>
      </c>
      <c r="C128" s="524" t="s">
        <v>7</v>
      </c>
      <c r="D128" s="27" t="str">
        <v/>
      </c>
      <c r="E128" s="26">
        <f t="shared" si="4"/>
        <v>24616.900000000154</v>
      </c>
      <c r="F128" s="24">
        <v>86.07</v>
      </c>
      <c r="G128" s="24">
        <v>8.58</v>
      </c>
      <c r="H128" s="23">
        <v>6.35</v>
      </c>
      <c r="I128" s="24">
        <v>246.35</v>
      </c>
      <c r="J128" s="25">
        <f t="shared" si="6"/>
        <v>349.99999999999994</v>
      </c>
      <c r="K128" s="24">
        <f t="shared" si="7"/>
        <v>24269.550000000156</v>
      </c>
      <c r="L128" s="24">
        <v>2.65</v>
      </c>
      <c r="M128" s="22">
        <f t="shared" si="5"/>
        <v>25620.399999999961</v>
      </c>
    </row>
    <row r="129" spans="1:13" ht="20.25" customHeight="1" x14ac:dyDescent="0.25">
      <c r="A129" s="1390"/>
      <c r="B129" s="29">
        <v>105</v>
      </c>
      <c r="C129" s="524" t="s">
        <v>6</v>
      </c>
      <c r="D129" s="27" t="str">
        <v/>
      </c>
      <c r="E129" s="26">
        <f t="shared" si="4"/>
        <v>24269.550000000156</v>
      </c>
      <c r="F129" s="24">
        <v>86.07</v>
      </c>
      <c r="G129" s="24">
        <v>8.58</v>
      </c>
      <c r="H129" s="23">
        <v>6.35</v>
      </c>
      <c r="I129" s="24">
        <v>246.35</v>
      </c>
      <c r="J129" s="25">
        <f t="shared" si="6"/>
        <v>349.99999999999994</v>
      </c>
      <c r="K129" s="24">
        <f t="shared" si="7"/>
        <v>23922.200000000157</v>
      </c>
      <c r="L129" s="24">
        <v>2.65</v>
      </c>
      <c r="M129" s="22">
        <f t="shared" si="5"/>
        <v>25866.74999999996</v>
      </c>
    </row>
    <row r="130" spans="1:13" ht="20.25" customHeight="1" x14ac:dyDescent="0.25">
      <c r="A130" s="1390"/>
      <c r="B130" s="29">
        <v>106</v>
      </c>
      <c r="C130" s="524" t="s">
        <v>5</v>
      </c>
      <c r="D130" s="27" t="str">
        <v/>
      </c>
      <c r="E130" s="26">
        <f t="shared" si="4"/>
        <v>23922.200000000157</v>
      </c>
      <c r="F130" s="24">
        <v>86.07</v>
      </c>
      <c r="G130" s="24">
        <v>8.58</v>
      </c>
      <c r="H130" s="23">
        <v>6.35</v>
      </c>
      <c r="I130" s="24">
        <v>246.35</v>
      </c>
      <c r="J130" s="25">
        <f t="shared" si="6"/>
        <v>349.99999999999994</v>
      </c>
      <c r="K130" s="24">
        <f t="shared" si="7"/>
        <v>23574.850000000159</v>
      </c>
      <c r="L130" s="24">
        <v>2.65</v>
      </c>
      <c r="M130" s="22">
        <f t="shared" si="5"/>
        <v>26113.099999999959</v>
      </c>
    </row>
    <row r="131" spans="1:13" ht="20.25" customHeight="1" x14ac:dyDescent="0.25">
      <c r="A131" s="1390"/>
      <c r="B131" s="29">
        <v>107</v>
      </c>
      <c r="C131" s="524" t="s">
        <v>4</v>
      </c>
      <c r="D131" s="27" t="str">
        <v/>
      </c>
      <c r="E131" s="26">
        <f t="shared" si="4"/>
        <v>23574.850000000159</v>
      </c>
      <c r="F131" s="24">
        <v>86.07</v>
      </c>
      <c r="G131" s="24">
        <v>8.58</v>
      </c>
      <c r="H131" s="23">
        <v>6.35</v>
      </c>
      <c r="I131" s="24">
        <v>246.35</v>
      </c>
      <c r="J131" s="25">
        <f t="shared" si="6"/>
        <v>349.99999999999994</v>
      </c>
      <c r="K131" s="24">
        <f t="shared" si="7"/>
        <v>23227.50000000016</v>
      </c>
      <c r="L131" s="24">
        <v>2.65</v>
      </c>
      <c r="M131" s="22">
        <f t="shared" si="5"/>
        <v>26359.449999999957</v>
      </c>
    </row>
    <row r="132" spans="1:13" ht="20.25" customHeight="1" x14ac:dyDescent="0.25">
      <c r="A132" s="1390"/>
      <c r="B132" s="29">
        <v>108</v>
      </c>
      <c r="C132" s="524" t="s">
        <v>3</v>
      </c>
      <c r="D132" s="27" t="str">
        <v/>
      </c>
      <c r="E132" s="26">
        <f t="shared" si="4"/>
        <v>23227.50000000016</v>
      </c>
      <c r="F132" s="24">
        <v>86.07</v>
      </c>
      <c r="G132" s="24">
        <v>8.58</v>
      </c>
      <c r="H132" s="23">
        <v>6.35</v>
      </c>
      <c r="I132" s="24">
        <v>246.35</v>
      </c>
      <c r="J132" s="25">
        <f t="shared" si="6"/>
        <v>349.99999999999994</v>
      </c>
      <c r="K132" s="24">
        <f t="shared" si="7"/>
        <v>22880.150000000162</v>
      </c>
      <c r="L132" s="24">
        <v>2.65</v>
      </c>
      <c r="M132" s="22">
        <f t="shared" si="5"/>
        <v>26605.799999999956</v>
      </c>
    </row>
    <row r="133" spans="1:13" ht="20.25" customHeight="1" x14ac:dyDescent="0.25">
      <c r="A133" s="1390"/>
      <c r="B133" s="29">
        <v>109</v>
      </c>
      <c r="C133" s="524" t="s">
        <v>14</v>
      </c>
      <c r="D133" s="27" t="str">
        <v/>
      </c>
      <c r="E133" s="26">
        <f t="shared" si="4"/>
        <v>22880.150000000162</v>
      </c>
      <c r="F133" s="24">
        <v>86.07</v>
      </c>
      <c r="G133" s="24">
        <v>8.58</v>
      </c>
      <c r="H133" s="23">
        <v>6.35</v>
      </c>
      <c r="I133" s="24">
        <v>246.35</v>
      </c>
      <c r="J133" s="25">
        <f t="shared" si="6"/>
        <v>349.99999999999994</v>
      </c>
      <c r="K133" s="24">
        <f t="shared" si="7"/>
        <v>22532.800000000163</v>
      </c>
      <c r="L133" s="24">
        <v>2.65</v>
      </c>
      <c r="M133" s="22">
        <f t="shared" ref="M133:M196" si="8">M132+I133</f>
        <v>26852.149999999954</v>
      </c>
    </row>
    <row r="134" spans="1:13" ht="20.25" customHeight="1" thickBot="1" x14ac:dyDescent="0.3">
      <c r="A134" s="1391"/>
      <c r="B134" s="21">
        <v>110</v>
      </c>
      <c r="C134" s="525" t="s">
        <v>13</v>
      </c>
      <c r="D134" s="19" t="str">
        <v/>
      </c>
      <c r="E134" s="18">
        <f t="shared" si="4"/>
        <v>22532.800000000163</v>
      </c>
      <c r="F134" s="16">
        <v>86.07</v>
      </c>
      <c r="G134" s="16">
        <v>8.58</v>
      </c>
      <c r="H134" s="15">
        <v>6.35</v>
      </c>
      <c r="I134" s="16">
        <v>246.35</v>
      </c>
      <c r="J134" s="17">
        <f t="shared" si="6"/>
        <v>349.99999999999994</v>
      </c>
      <c r="K134" s="16">
        <f t="shared" si="7"/>
        <v>22185.450000000164</v>
      </c>
      <c r="L134" s="16">
        <v>2.65</v>
      </c>
      <c r="M134" s="14">
        <f t="shared" si="8"/>
        <v>27098.499999999953</v>
      </c>
    </row>
    <row r="135" spans="1:13" ht="20.25" customHeight="1" x14ac:dyDescent="0.25">
      <c r="A135" s="1389">
        <v>2032</v>
      </c>
      <c r="B135" s="37">
        <v>111</v>
      </c>
      <c r="C135" s="523" t="s">
        <v>12</v>
      </c>
      <c r="D135" s="35" t="str">
        <v/>
      </c>
      <c r="E135" s="34">
        <f t="shared" si="4"/>
        <v>22185.450000000164</v>
      </c>
      <c r="F135" s="32">
        <v>86.07</v>
      </c>
      <c r="G135" s="32">
        <v>8.58</v>
      </c>
      <c r="H135" s="31">
        <v>6.35</v>
      </c>
      <c r="I135" s="32">
        <v>246.35</v>
      </c>
      <c r="J135" s="33">
        <f t="shared" si="6"/>
        <v>349.99999999999994</v>
      </c>
      <c r="K135" s="32">
        <f t="shared" si="7"/>
        <v>21838.100000000166</v>
      </c>
      <c r="L135" s="32">
        <v>2.65</v>
      </c>
      <c r="M135" s="30">
        <f t="shared" si="8"/>
        <v>27344.849999999951</v>
      </c>
    </row>
    <row r="136" spans="1:13" ht="20.25" customHeight="1" x14ac:dyDescent="0.25">
      <c r="A136" s="1390"/>
      <c r="B136" s="29">
        <v>112</v>
      </c>
      <c r="C136" s="524" t="s">
        <v>11</v>
      </c>
      <c r="D136" s="27" t="str">
        <v/>
      </c>
      <c r="E136" s="26">
        <f t="shared" si="4"/>
        <v>21838.100000000166</v>
      </c>
      <c r="F136" s="24">
        <v>86.07</v>
      </c>
      <c r="G136" s="24">
        <v>8.58</v>
      </c>
      <c r="H136" s="23">
        <v>6.35</v>
      </c>
      <c r="I136" s="24">
        <v>246.35</v>
      </c>
      <c r="J136" s="25">
        <f t="shared" si="6"/>
        <v>349.99999999999994</v>
      </c>
      <c r="K136" s="24">
        <f t="shared" si="7"/>
        <v>21490.750000000167</v>
      </c>
      <c r="L136" s="24">
        <v>2.65</v>
      </c>
      <c r="M136" s="22">
        <f t="shared" si="8"/>
        <v>27591.19999999995</v>
      </c>
    </row>
    <row r="137" spans="1:13" ht="20.25" customHeight="1" x14ac:dyDescent="0.25">
      <c r="A137" s="1390"/>
      <c r="B137" s="29">
        <v>113</v>
      </c>
      <c r="C137" s="524" t="s">
        <v>10</v>
      </c>
      <c r="D137" s="27" t="str">
        <v/>
      </c>
      <c r="E137" s="26">
        <f t="shared" si="4"/>
        <v>21490.750000000167</v>
      </c>
      <c r="F137" s="24">
        <v>86.07</v>
      </c>
      <c r="G137" s="24">
        <v>8.58</v>
      </c>
      <c r="H137" s="23">
        <v>6.35</v>
      </c>
      <c r="I137" s="24">
        <v>246.35</v>
      </c>
      <c r="J137" s="25">
        <f t="shared" si="6"/>
        <v>349.99999999999994</v>
      </c>
      <c r="K137" s="24">
        <f t="shared" si="7"/>
        <v>21143.400000000169</v>
      </c>
      <c r="L137" s="24">
        <v>2.65</v>
      </c>
      <c r="M137" s="22">
        <f t="shared" si="8"/>
        <v>27837.549999999948</v>
      </c>
    </row>
    <row r="138" spans="1:13" ht="20.25" customHeight="1" x14ac:dyDescent="0.25">
      <c r="A138" s="1390"/>
      <c r="B138" s="29">
        <v>114</v>
      </c>
      <c r="C138" s="524" t="s">
        <v>9</v>
      </c>
      <c r="D138" s="27" t="str">
        <v/>
      </c>
      <c r="E138" s="26">
        <f t="shared" si="4"/>
        <v>21143.400000000169</v>
      </c>
      <c r="F138" s="24">
        <v>86.07</v>
      </c>
      <c r="G138" s="24">
        <v>8.58</v>
      </c>
      <c r="H138" s="23">
        <v>6.35</v>
      </c>
      <c r="I138" s="24">
        <v>246.35</v>
      </c>
      <c r="J138" s="25">
        <f t="shared" si="6"/>
        <v>349.99999999999994</v>
      </c>
      <c r="K138" s="24">
        <f t="shared" si="7"/>
        <v>20796.05000000017</v>
      </c>
      <c r="L138" s="24">
        <v>2.65</v>
      </c>
      <c r="M138" s="22">
        <f t="shared" si="8"/>
        <v>28083.899999999947</v>
      </c>
    </row>
    <row r="139" spans="1:13" ht="20.25" customHeight="1" x14ac:dyDescent="0.25">
      <c r="A139" s="1390"/>
      <c r="B139" s="29">
        <v>115</v>
      </c>
      <c r="C139" s="524" t="s">
        <v>8</v>
      </c>
      <c r="D139" s="27" t="str">
        <v/>
      </c>
      <c r="E139" s="26">
        <f t="shared" si="4"/>
        <v>20796.05000000017</v>
      </c>
      <c r="F139" s="24">
        <v>86.07</v>
      </c>
      <c r="G139" s="24">
        <v>8.58</v>
      </c>
      <c r="H139" s="23">
        <v>6.35</v>
      </c>
      <c r="I139" s="24">
        <v>246.35</v>
      </c>
      <c r="J139" s="25">
        <f t="shared" si="6"/>
        <v>349.99999999999994</v>
      </c>
      <c r="K139" s="24">
        <f t="shared" si="7"/>
        <v>20448.700000000172</v>
      </c>
      <c r="L139" s="24">
        <v>2.65</v>
      </c>
      <c r="M139" s="22">
        <f t="shared" si="8"/>
        <v>28330.249999999945</v>
      </c>
    </row>
    <row r="140" spans="1:13" ht="20.25" customHeight="1" x14ac:dyDescent="0.25">
      <c r="A140" s="1390"/>
      <c r="B140" s="29">
        <v>116</v>
      </c>
      <c r="C140" s="524" t="s">
        <v>7</v>
      </c>
      <c r="D140" s="27" t="str">
        <v/>
      </c>
      <c r="E140" s="26">
        <f t="shared" si="4"/>
        <v>20448.700000000172</v>
      </c>
      <c r="F140" s="24">
        <v>86.07</v>
      </c>
      <c r="G140" s="24">
        <v>8.58</v>
      </c>
      <c r="H140" s="23">
        <v>6.35</v>
      </c>
      <c r="I140" s="24">
        <v>246.35</v>
      </c>
      <c r="J140" s="25">
        <f t="shared" si="6"/>
        <v>349.99999999999994</v>
      </c>
      <c r="K140" s="24">
        <f t="shared" si="7"/>
        <v>20101.350000000173</v>
      </c>
      <c r="L140" s="24">
        <v>2.65</v>
      </c>
      <c r="M140" s="22">
        <f t="shared" si="8"/>
        <v>28576.599999999944</v>
      </c>
    </row>
    <row r="141" spans="1:13" ht="20.25" customHeight="1" x14ac:dyDescent="0.25">
      <c r="A141" s="1390"/>
      <c r="B141" s="29">
        <v>117</v>
      </c>
      <c r="C141" s="524" t="s">
        <v>6</v>
      </c>
      <c r="D141" s="27" t="str">
        <v/>
      </c>
      <c r="E141" s="26">
        <f t="shared" si="4"/>
        <v>20101.350000000173</v>
      </c>
      <c r="F141" s="24">
        <v>86.07</v>
      </c>
      <c r="G141" s="24">
        <v>8.58</v>
      </c>
      <c r="H141" s="23">
        <v>6.35</v>
      </c>
      <c r="I141" s="24">
        <v>246.35</v>
      </c>
      <c r="J141" s="25">
        <f t="shared" si="6"/>
        <v>349.99999999999994</v>
      </c>
      <c r="K141" s="24">
        <f t="shared" si="7"/>
        <v>19754.000000000175</v>
      </c>
      <c r="L141" s="24">
        <v>2.65</v>
      </c>
      <c r="M141" s="22">
        <f t="shared" si="8"/>
        <v>28822.949999999943</v>
      </c>
    </row>
    <row r="142" spans="1:13" ht="20.25" customHeight="1" x14ac:dyDescent="0.25">
      <c r="A142" s="1390"/>
      <c r="B142" s="29">
        <v>118</v>
      </c>
      <c r="C142" s="524" t="s">
        <v>5</v>
      </c>
      <c r="D142" s="27" t="str">
        <v/>
      </c>
      <c r="E142" s="26">
        <f t="shared" si="4"/>
        <v>19754.000000000175</v>
      </c>
      <c r="F142" s="24">
        <v>86.07</v>
      </c>
      <c r="G142" s="24">
        <v>8.58</v>
      </c>
      <c r="H142" s="23">
        <v>6.35</v>
      </c>
      <c r="I142" s="24">
        <v>246.35</v>
      </c>
      <c r="J142" s="25">
        <f t="shared" si="6"/>
        <v>349.99999999999994</v>
      </c>
      <c r="K142" s="24">
        <f t="shared" si="7"/>
        <v>19406.650000000176</v>
      </c>
      <c r="L142" s="24">
        <v>2.65</v>
      </c>
      <c r="M142" s="22">
        <f t="shared" si="8"/>
        <v>29069.299999999941</v>
      </c>
    </row>
    <row r="143" spans="1:13" ht="20.25" customHeight="1" x14ac:dyDescent="0.25">
      <c r="A143" s="1390"/>
      <c r="B143" s="29">
        <v>119</v>
      </c>
      <c r="C143" s="524" t="s">
        <v>4</v>
      </c>
      <c r="D143" s="27" t="str">
        <v/>
      </c>
      <c r="E143" s="26">
        <f t="shared" si="4"/>
        <v>19406.650000000176</v>
      </c>
      <c r="F143" s="24">
        <v>86.07</v>
      </c>
      <c r="G143" s="24">
        <v>8.58</v>
      </c>
      <c r="H143" s="23">
        <v>6.35</v>
      </c>
      <c r="I143" s="24">
        <v>246.35</v>
      </c>
      <c r="J143" s="25">
        <f t="shared" si="6"/>
        <v>349.99999999999994</v>
      </c>
      <c r="K143" s="24">
        <f t="shared" si="7"/>
        <v>19059.300000000178</v>
      </c>
      <c r="L143" s="24">
        <v>2.65</v>
      </c>
      <c r="M143" s="22">
        <f t="shared" si="8"/>
        <v>29315.64999999994</v>
      </c>
    </row>
    <row r="144" spans="1:13" ht="20.25" customHeight="1" x14ac:dyDescent="0.25">
      <c r="A144" s="1390"/>
      <c r="B144" s="29">
        <v>120</v>
      </c>
      <c r="C144" s="524" t="s">
        <v>3</v>
      </c>
      <c r="D144" s="27" t="str">
        <v/>
      </c>
      <c r="E144" s="26">
        <f t="shared" si="4"/>
        <v>19059.300000000178</v>
      </c>
      <c r="F144" s="24">
        <v>86.07</v>
      </c>
      <c r="G144" s="24">
        <v>8.58</v>
      </c>
      <c r="H144" s="23">
        <v>6.35</v>
      </c>
      <c r="I144" s="24">
        <v>246.35</v>
      </c>
      <c r="J144" s="25">
        <f t="shared" si="6"/>
        <v>349.99999999999994</v>
      </c>
      <c r="K144" s="24">
        <f t="shared" si="7"/>
        <v>18711.950000000179</v>
      </c>
      <c r="L144" s="24">
        <v>2.65</v>
      </c>
      <c r="M144" s="22">
        <f t="shared" si="8"/>
        <v>29561.999999999938</v>
      </c>
    </row>
    <row r="145" spans="1:13" ht="20.25" customHeight="1" x14ac:dyDescent="0.25">
      <c r="A145" s="1390"/>
      <c r="B145" s="29">
        <v>121</v>
      </c>
      <c r="C145" s="524" t="s">
        <v>14</v>
      </c>
      <c r="D145" s="27" t="str">
        <v/>
      </c>
      <c r="E145" s="26">
        <f t="shared" si="4"/>
        <v>18711.950000000179</v>
      </c>
      <c r="F145" s="24">
        <v>86.07</v>
      </c>
      <c r="G145" s="24">
        <v>8.58</v>
      </c>
      <c r="H145" s="23">
        <v>6.35</v>
      </c>
      <c r="I145" s="24">
        <v>246.35</v>
      </c>
      <c r="J145" s="25">
        <f t="shared" si="6"/>
        <v>349.99999999999994</v>
      </c>
      <c r="K145" s="24">
        <f t="shared" si="7"/>
        <v>18364.60000000018</v>
      </c>
      <c r="L145" s="24">
        <v>2.65</v>
      </c>
      <c r="M145" s="22">
        <f t="shared" si="8"/>
        <v>29808.349999999937</v>
      </c>
    </row>
    <row r="146" spans="1:13" ht="20.25" customHeight="1" thickBot="1" x14ac:dyDescent="0.3">
      <c r="A146" s="1391"/>
      <c r="B146" s="21">
        <v>122</v>
      </c>
      <c r="C146" s="525" t="s">
        <v>13</v>
      </c>
      <c r="D146" s="19" t="str">
        <v/>
      </c>
      <c r="E146" s="18">
        <f t="shared" si="4"/>
        <v>18364.60000000018</v>
      </c>
      <c r="F146" s="16">
        <v>86.07</v>
      </c>
      <c r="G146" s="16">
        <v>8.58</v>
      </c>
      <c r="H146" s="15">
        <v>6.35</v>
      </c>
      <c r="I146" s="16">
        <v>246.35</v>
      </c>
      <c r="J146" s="17">
        <f t="shared" si="6"/>
        <v>349.99999999999994</v>
      </c>
      <c r="K146" s="16">
        <f t="shared" si="7"/>
        <v>18017.250000000182</v>
      </c>
      <c r="L146" s="16">
        <v>2.65</v>
      </c>
      <c r="M146" s="14">
        <f t="shared" si="8"/>
        <v>30054.699999999935</v>
      </c>
    </row>
    <row r="147" spans="1:13" ht="20.25" customHeight="1" x14ac:dyDescent="0.25">
      <c r="A147" s="1389">
        <v>2033</v>
      </c>
      <c r="B147" s="37">
        <v>123</v>
      </c>
      <c r="C147" s="523" t="s">
        <v>12</v>
      </c>
      <c r="D147" s="35" t="str">
        <v/>
      </c>
      <c r="E147" s="34">
        <f t="shared" si="4"/>
        <v>18017.250000000182</v>
      </c>
      <c r="F147" s="32">
        <v>86.07</v>
      </c>
      <c r="G147" s="32">
        <v>8.58</v>
      </c>
      <c r="H147" s="31">
        <v>6.35</v>
      </c>
      <c r="I147" s="32">
        <v>246.35</v>
      </c>
      <c r="J147" s="33">
        <f t="shared" si="6"/>
        <v>349.99999999999994</v>
      </c>
      <c r="K147" s="32">
        <f t="shared" si="7"/>
        <v>17669.900000000183</v>
      </c>
      <c r="L147" s="32">
        <v>2.65</v>
      </c>
      <c r="M147" s="30">
        <f t="shared" si="8"/>
        <v>30301.049999999934</v>
      </c>
    </row>
    <row r="148" spans="1:13" ht="20.25" customHeight="1" x14ac:dyDescent="0.25">
      <c r="A148" s="1390"/>
      <c r="B148" s="29">
        <v>124</v>
      </c>
      <c r="C148" s="524" t="s">
        <v>11</v>
      </c>
      <c r="D148" s="27" t="str">
        <v/>
      </c>
      <c r="E148" s="26">
        <f t="shared" si="4"/>
        <v>17669.900000000183</v>
      </c>
      <c r="F148" s="24">
        <v>86.07</v>
      </c>
      <c r="G148" s="24">
        <v>8.58</v>
      </c>
      <c r="H148" s="23">
        <v>6.35</v>
      </c>
      <c r="I148" s="24">
        <v>246.35</v>
      </c>
      <c r="J148" s="25">
        <f t="shared" si="6"/>
        <v>349.99999999999994</v>
      </c>
      <c r="K148" s="24">
        <f t="shared" si="7"/>
        <v>17322.550000000185</v>
      </c>
      <c r="L148" s="24">
        <v>2.65</v>
      </c>
      <c r="M148" s="22">
        <f t="shared" si="8"/>
        <v>30547.399999999932</v>
      </c>
    </row>
    <row r="149" spans="1:13" ht="20.25" customHeight="1" x14ac:dyDescent="0.25">
      <c r="A149" s="1390"/>
      <c r="B149" s="29">
        <v>125</v>
      </c>
      <c r="C149" s="524" t="s">
        <v>10</v>
      </c>
      <c r="D149" s="27" t="str">
        <v/>
      </c>
      <c r="E149" s="26">
        <f t="shared" si="4"/>
        <v>17322.550000000185</v>
      </c>
      <c r="F149" s="24">
        <v>86.07</v>
      </c>
      <c r="G149" s="24">
        <v>8.58</v>
      </c>
      <c r="H149" s="23">
        <v>6.35</v>
      </c>
      <c r="I149" s="24">
        <v>246.35</v>
      </c>
      <c r="J149" s="25">
        <f t="shared" si="6"/>
        <v>349.99999999999994</v>
      </c>
      <c r="K149" s="24">
        <f t="shared" si="7"/>
        <v>16975.200000000186</v>
      </c>
      <c r="L149" s="24">
        <v>2.65</v>
      </c>
      <c r="M149" s="22">
        <f t="shared" si="8"/>
        <v>30793.749999999931</v>
      </c>
    </row>
    <row r="150" spans="1:13" ht="20.25" customHeight="1" x14ac:dyDescent="0.25">
      <c r="A150" s="1390"/>
      <c r="B150" s="29">
        <v>126</v>
      </c>
      <c r="C150" s="524" t="s">
        <v>9</v>
      </c>
      <c r="D150" s="27" t="str">
        <v/>
      </c>
      <c r="E150" s="26">
        <f t="shared" si="4"/>
        <v>16975.200000000186</v>
      </c>
      <c r="F150" s="24">
        <v>86.07</v>
      </c>
      <c r="G150" s="24">
        <v>8.58</v>
      </c>
      <c r="H150" s="23">
        <v>6.35</v>
      </c>
      <c r="I150" s="24">
        <v>246.35</v>
      </c>
      <c r="J150" s="25">
        <f t="shared" si="6"/>
        <v>349.99999999999994</v>
      </c>
      <c r="K150" s="24">
        <f t="shared" si="7"/>
        <v>16627.850000000188</v>
      </c>
      <c r="L150" s="24">
        <v>2.65</v>
      </c>
      <c r="M150" s="22">
        <f t="shared" si="8"/>
        <v>31040.099999999929</v>
      </c>
    </row>
    <row r="151" spans="1:13" ht="20.25" customHeight="1" x14ac:dyDescent="0.25">
      <c r="A151" s="1390"/>
      <c r="B151" s="29">
        <v>127</v>
      </c>
      <c r="C151" s="524" t="s">
        <v>8</v>
      </c>
      <c r="D151" s="27" t="str">
        <v/>
      </c>
      <c r="E151" s="26">
        <f t="shared" si="4"/>
        <v>16627.850000000188</v>
      </c>
      <c r="F151" s="24">
        <v>86.07</v>
      </c>
      <c r="G151" s="24">
        <v>8.58</v>
      </c>
      <c r="H151" s="23">
        <v>6.35</v>
      </c>
      <c r="I151" s="24">
        <v>246.35</v>
      </c>
      <c r="J151" s="25">
        <f t="shared" si="6"/>
        <v>349.99999999999994</v>
      </c>
      <c r="K151" s="24">
        <f t="shared" si="7"/>
        <v>16280.500000000187</v>
      </c>
      <c r="L151" s="24">
        <v>2.65</v>
      </c>
      <c r="M151" s="22">
        <f t="shared" si="8"/>
        <v>31286.449999999928</v>
      </c>
    </row>
    <row r="152" spans="1:13" ht="20.25" customHeight="1" x14ac:dyDescent="0.25">
      <c r="A152" s="1390"/>
      <c r="B152" s="29">
        <v>128</v>
      </c>
      <c r="C152" s="524" t="s">
        <v>7</v>
      </c>
      <c r="D152" s="27" t="str">
        <v/>
      </c>
      <c r="E152" s="26">
        <f t="shared" si="4"/>
        <v>16280.500000000187</v>
      </c>
      <c r="F152" s="24">
        <v>86.07</v>
      </c>
      <c r="G152" s="24">
        <v>8.58</v>
      </c>
      <c r="H152" s="23">
        <v>6.35</v>
      </c>
      <c r="I152" s="24">
        <v>246.35</v>
      </c>
      <c r="J152" s="25">
        <f t="shared" si="6"/>
        <v>349.99999999999994</v>
      </c>
      <c r="K152" s="24">
        <f t="shared" si="7"/>
        <v>15933.150000000187</v>
      </c>
      <c r="L152" s="24">
        <v>2.65</v>
      </c>
      <c r="M152" s="22">
        <f t="shared" si="8"/>
        <v>31532.799999999927</v>
      </c>
    </row>
    <row r="153" spans="1:13" ht="20.25" customHeight="1" x14ac:dyDescent="0.25">
      <c r="A153" s="1390"/>
      <c r="B153" s="29">
        <v>129</v>
      </c>
      <c r="C153" s="524" t="s">
        <v>6</v>
      </c>
      <c r="D153" s="27" t="str">
        <v/>
      </c>
      <c r="E153" s="26">
        <f t="shared" si="4"/>
        <v>15933.150000000187</v>
      </c>
      <c r="F153" s="24">
        <v>86.07</v>
      </c>
      <c r="G153" s="24">
        <v>8.58</v>
      </c>
      <c r="H153" s="23">
        <v>6.35</v>
      </c>
      <c r="I153" s="24">
        <v>246.35</v>
      </c>
      <c r="J153" s="25">
        <f t="shared" si="6"/>
        <v>349.99999999999994</v>
      </c>
      <c r="K153" s="24">
        <f t="shared" si="7"/>
        <v>15585.800000000187</v>
      </c>
      <c r="L153" s="24">
        <v>2.65</v>
      </c>
      <c r="M153" s="22">
        <f t="shared" si="8"/>
        <v>31779.149999999925</v>
      </c>
    </row>
    <row r="154" spans="1:13" ht="20.25" customHeight="1" x14ac:dyDescent="0.25">
      <c r="A154" s="1390"/>
      <c r="B154" s="29">
        <v>130</v>
      </c>
      <c r="C154" s="524" t="s">
        <v>5</v>
      </c>
      <c r="D154" s="27" t="str">
        <v/>
      </c>
      <c r="E154" s="26">
        <f t="shared" si="4"/>
        <v>15585.800000000187</v>
      </c>
      <c r="F154" s="24">
        <v>86.07</v>
      </c>
      <c r="G154" s="24">
        <v>8.58</v>
      </c>
      <c r="H154" s="23">
        <v>6.35</v>
      </c>
      <c r="I154" s="24">
        <v>246.35</v>
      </c>
      <c r="J154" s="25">
        <f t="shared" ref="J154:J198" si="9">F154+I154+G154+H154+L154</f>
        <v>349.99999999999994</v>
      </c>
      <c r="K154" s="24">
        <f t="shared" ref="K154:K198" si="10">E154-I154-G154-F154-H154</f>
        <v>15238.450000000186</v>
      </c>
      <c r="L154" s="24">
        <v>2.65</v>
      </c>
      <c r="M154" s="22">
        <f t="shared" si="8"/>
        <v>32025.499999999924</v>
      </c>
    </row>
    <row r="155" spans="1:13" ht="20.25" customHeight="1" x14ac:dyDescent="0.25">
      <c r="A155" s="1390"/>
      <c r="B155" s="29">
        <v>131</v>
      </c>
      <c r="C155" s="524" t="s">
        <v>4</v>
      </c>
      <c r="D155" s="27" t="str">
        <v/>
      </c>
      <c r="E155" s="26">
        <f t="shared" si="4"/>
        <v>15238.450000000186</v>
      </c>
      <c r="F155" s="24">
        <v>86.07</v>
      </c>
      <c r="G155" s="24">
        <v>8.58</v>
      </c>
      <c r="H155" s="23">
        <v>6.35</v>
      </c>
      <c r="I155" s="24">
        <v>246.35</v>
      </c>
      <c r="J155" s="25">
        <f t="shared" si="9"/>
        <v>349.99999999999994</v>
      </c>
      <c r="K155" s="24">
        <f t="shared" si="10"/>
        <v>14891.100000000186</v>
      </c>
      <c r="L155" s="24">
        <v>2.65</v>
      </c>
      <c r="M155" s="22">
        <f t="shared" si="8"/>
        <v>32271.849999999922</v>
      </c>
    </row>
    <row r="156" spans="1:13" ht="20.25" customHeight="1" x14ac:dyDescent="0.25">
      <c r="A156" s="1390"/>
      <c r="B156" s="29">
        <v>132</v>
      </c>
      <c r="C156" s="524" t="s">
        <v>3</v>
      </c>
      <c r="D156" s="27" t="str">
        <v/>
      </c>
      <c r="E156" s="26">
        <f t="shared" si="4"/>
        <v>14891.100000000186</v>
      </c>
      <c r="F156" s="24">
        <v>86.07</v>
      </c>
      <c r="G156" s="24">
        <v>8.58</v>
      </c>
      <c r="H156" s="23">
        <v>6.35</v>
      </c>
      <c r="I156" s="24">
        <v>246.35</v>
      </c>
      <c r="J156" s="25">
        <f t="shared" si="9"/>
        <v>349.99999999999994</v>
      </c>
      <c r="K156" s="24">
        <f t="shared" si="10"/>
        <v>14543.750000000186</v>
      </c>
      <c r="L156" s="24">
        <v>2.65</v>
      </c>
      <c r="M156" s="22">
        <f t="shared" si="8"/>
        <v>32518.199999999921</v>
      </c>
    </row>
    <row r="157" spans="1:13" ht="20.25" customHeight="1" x14ac:dyDescent="0.25">
      <c r="A157" s="1390"/>
      <c r="B157" s="29">
        <v>133</v>
      </c>
      <c r="C157" s="524" t="s">
        <v>14</v>
      </c>
      <c r="D157" s="27" t="str">
        <v/>
      </c>
      <c r="E157" s="26">
        <f t="shared" si="4"/>
        <v>14543.750000000186</v>
      </c>
      <c r="F157" s="24">
        <v>86.07</v>
      </c>
      <c r="G157" s="24">
        <v>8.58</v>
      </c>
      <c r="H157" s="23">
        <v>6.35</v>
      </c>
      <c r="I157" s="24">
        <v>246.35</v>
      </c>
      <c r="J157" s="25">
        <f t="shared" si="9"/>
        <v>349.99999999999994</v>
      </c>
      <c r="K157" s="24">
        <f t="shared" si="10"/>
        <v>14196.400000000185</v>
      </c>
      <c r="L157" s="24">
        <v>2.65</v>
      </c>
      <c r="M157" s="22">
        <f t="shared" si="8"/>
        <v>32764.549999999919</v>
      </c>
    </row>
    <row r="158" spans="1:13" ht="20.25" customHeight="1" thickBot="1" x14ac:dyDescent="0.3">
      <c r="A158" s="1391"/>
      <c r="B158" s="21">
        <v>134</v>
      </c>
      <c r="C158" s="525" t="s">
        <v>13</v>
      </c>
      <c r="D158" s="19" t="str">
        <v/>
      </c>
      <c r="E158" s="18">
        <f t="shared" si="4"/>
        <v>14196.400000000185</v>
      </c>
      <c r="F158" s="16">
        <v>86.07</v>
      </c>
      <c r="G158" s="16">
        <v>8.58</v>
      </c>
      <c r="H158" s="15">
        <v>6.35</v>
      </c>
      <c r="I158" s="16">
        <v>246.35</v>
      </c>
      <c r="J158" s="17">
        <f t="shared" si="9"/>
        <v>349.99999999999994</v>
      </c>
      <c r="K158" s="16">
        <f t="shared" si="10"/>
        <v>13849.050000000185</v>
      </c>
      <c r="L158" s="16">
        <v>2.65</v>
      </c>
      <c r="M158" s="14">
        <f t="shared" si="8"/>
        <v>33010.899999999921</v>
      </c>
    </row>
    <row r="159" spans="1:13" ht="20.25" customHeight="1" x14ac:dyDescent="0.25">
      <c r="A159" s="1389">
        <v>2034</v>
      </c>
      <c r="B159" s="37">
        <v>135</v>
      </c>
      <c r="C159" s="523" t="s">
        <v>12</v>
      </c>
      <c r="D159" s="35" t="str">
        <v/>
      </c>
      <c r="E159" s="34">
        <f t="shared" si="4"/>
        <v>13849.050000000185</v>
      </c>
      <c r="F159" s="32">
        <v>86.07</v>
      </c>
      <c r="G159" s="32">
        <v>8.58</v>
      </c>
      <c r="H159" s="31">
        <v>6.35</v>
      </c>
      <c r="I159" s="32">
        <v>246.35</v>
      </c>
      <c r="J159" s="33">
        <f t="shared" si="9"/>
        <v>349.99999999999994</v>
      </c>
      <c r="K159" s="32">
        <f t="shared" si="10"/>
        <v>13501.700000000184</v>
      </c>
      <c r="L159" s="32">
        <v>2.65</v>
      </c>
      <c r="M159" s="30">
        <f t="shared" si="8"/>
        <v>33257.24999999992</v>
      </c>
    </row>
    <row r="160" spans="1:13" ht="20.25" customHeight="1" x14ac:dyDescent="0.25">
      <c r="A160" s="1390"/>
      <c r="B160" s="29">
        <v>136</v>
      </c>
      <c r="C160" s="524" t="s">
        <v>11</v>
      </c>
      <c r="D160" s="27" t="str">
        <v/>
      </c>
      <c r="E160" s="26">
        <f t="shared" si="4"/>
        <v>13501.700000000184</v>
      </c>
      <c r="F160" s="24">
        <v>86.07</v>
      </c>
      <c r="G160" s="24">
        <v>8.58</v>
      </c>
      <c r="H160" s="23">
        <v>6.35</v>
      </c>
      <c r="I160" s="24">
        <v>246.35</v>
      </c>
      <c r="J160" s="25">
        <f t="shared" si="9"/>
        <v>349.99999999999994</v>
      </c>
      <c r="K160" s="24">
        <f t="shared" si="10"/>
        <v>13154.350000000184</v>
      </c>
      <c r="L160" s="24">
        <v>2.65</v>
      </c>
      <c r="M160" s="22">
        <f t="shared" si="8"/>
        <v>33503.599999999919</v>
      </c>
    </row>
    <row r="161" spans="1:13" ht="20.25" customHeight="1" x14ac:dyDescent="0.25">
      <c r="A161" s="1390"/>
      <c r="B161" s="29">
        <v>137</v>
      </c>
      <c r="C161" s="524" t="s">
        <v>10</v>
      </c>
      <c r="D161" s="27" t="str">
        <v/>
      </c>
      <c r="E161" s="26">
        <f t="shared" si="4"/>
        <v>13154.350000000184</v>
      </c>
      <c r="F161" s="24">
        <v>86.07</v>
      </c>
      <c r="G161" s="24">
        <v>8.58</v>
      </c>
      <c r="H161" s="23">
        <v>6.35</v>
      </c>
      <c r="I161" s="24">
        <v>246.35</v>
      </c>
      <c r="J161" s="25">
        <f t="shared" si="9"/>
        <v>349.99999999999994</v>
      </c>
      <c r="K161" s="24">
        <f t="shared" si="10"/>
        <v>12807.000000000184</v>
      </c>
      <c r="L161" s="24">
        <v>2.65</v>
      </c>
      <c r="M161" s="22">
        <f t="shared" si="8"/>
        <v>33749.949999999917</v>
      </c>
    </row>
    <row r="162" spans="1:13" ht="20.25" customHeight="1" x14ac:dyDescent="0.25">
      <c r="A162" s="1390"/>
      <c r="B162" s="29">
        <v>138</v>
      </c>
      <c r="C162" s="524" t="s">
        <v>9</v>
      </c>
      <c r="D162" s="27" t="str">
        <v/>
      </c>
      <c r="E162" s="26">
        <f t="shared" si="4"/>
        <v>12807.000000000184</v>
      </c>
      <c r="F162" s="24">
        <v>86.07</v>
      </c>
      <c r="G162" s="24">
        <v>8.58</v>
      </c>
      <c r="H162" s="23">
        <v>6.35</v>
      </c>
      <c r="I162" s="24">
        <v>246.35</v>
      </c>
      <c r="J162" s="25">
        <f t="shared" si="9"/>
        <v>349.99999999999994</v>
      </c>
      <c r="K162" s="24">
        <f t="shared" si="10"/>
        <v>12459.650000000183</v>
      </c>
      <c r="L162" s="24">
        <v>2.65</v>
      </c>
      <c r="M162" s="22">
        <f t="shared" si="8"/>
        <v>33996.299999999916</v>
      </c>
    </row>
    <row r="163" spans="1:13" ht="20.25" customHeight="1" x14ac:dyDescent="0.25">
      <c r="A163" s="1390"/>
      <c r="B163" s="29">
        <v>139</v>
      </c>
      <c r="C163" s="524" t="s">
        <v>8</v>
      </c>
      <c r="D163" s="27" t="str">
        <v/>
      </c>
      <c r="E163" s="26">
        <f t="shared" si="4"/>
        <v>12459.650000000183</v>
      </c>
      <c r="F163" s="24">
        <v>86.07</v>
      </c>
      <c r="G163" s="24">
        <v>8.58</v>
      </c>
      <c r="H163" s="23">
        <v>6.35</v>
      </c>
      <c r="I163" s="24">
        <v>246.35</v>
      </c>
      <c r="J163" s="25">
        <f t="shared" si="9"/>
        <v>349.99999999999994</v>
      </c>
      <c r="K163" s="24">
        <f t="shared" si="10"/>
        <v>12112.300000000183</v>
      </c>
      <c r="L163" s="24">
        <v>2.65</v>
      </c>
      <c r="M163" s="22">
        <f t="shared" si="8"/>
        <v>34242.649999999914</v>
      </c>
    </row>
    <row r="164" spans="1:13" ht="20.25" customHeight="1" x14ac:dyDescent="0.25">
      <c r="A164" s="1390"/>
      <c r="B164" s="29">
        <v>140</v>
      </c>
      <c r="C164" s="524" t="s">
        <v>7</v>
      </c>
      <c r="D164" s="27" t="str">
        <v/>
      </c>
      <c r="E164" s="26">
        <f t="shared" si="4"/>
        <v>12112.300000000183</v>
      </c>
      <c r="F164" s="24">
        <v>86.07</v>
      </c>
      <c r="G164" s="24">
        <v>8.58</v>
      </c>
      <c r="H164" s="23">
        <v>6.35</v>
      </c>
      <c r="I164" s="24">
        <v>246.35</v>
      </c>
      <c r="J164" s="25">
        <f t="shared" si="9"/>
        <v>349.99999999999994</v>
      </c>
      <c r="K164" s="24">
        <f t="shared" si="10"/>
        <v>11764.950000000183</v>
      </c>
      <c r="L164" s="24">
        <v>2.65</v>
      </c>
      <c r="M164" s="22">
        <f t="shared" si="8"/>
        <v>34488.999999999913</v>
      </c>
    </row>
    <row r="165" spans="1:13" ht="20.25" customHeight="1" x14ac:dyDescent="0.25">
      <c r="A165" s="1390"/>
      <c r="B165" s="29">
        <v>141</v>
      </c>
      <c r="C165" s="524" t="s">
        <v>6</v>
      </c>
      <c r="D165" s="27" t="str">
        <v/>
      </c>
      <c r="E165" s="26">
        <f t="shared" si="4"/>
        <v>11764.950000000183</v>
      </c>
      <c r="F165" s="24">
        <v>86.07</v>
      </c>
      <c r="G165" s="24">
        <v>8.58</v>
      </c>
      <c r="H165" s="23">
        <v>6.35</v>
      </c>
      <c r="I165" s="24">
        <v>246.35</v>
      </c>
      <c r="J165" s="25">
        <f t="shared" si="9"/>
        <v>349.99999999999994</v>
      </c>
      <c r="K165" s="24">
        <f t="shared" si="10"/>
        <v>11417.600000000182</v>
      </c>
      <c r="L165" s="24">
        <v>2.65</v>
      </c>
      <c r="M165" s="22">
        <f t="shared" si="8"/>
        <v>34735.349999999911</v>
      </c>
    </row>
    <row r="166" spans="1:13" ht="20.25" customHeight="1" x14ac:dyDescent="0.25">
      <c r="A166" s="1390"/>
      <c r="B166" s="29">
        <v>142</v>
      </c>
      <c r="C166" s="524" t="s">
        <v>5</v>
      </c>
      <c r="D166" s="27" t="str">
        <v/>
      </c>
      <c r="E166" s="26">
        <f t="shared" si="4"/>
        <v>11417.600000000182</v>
      </c>
      <c r="F166" s="24">
        <v>86.07</v>
      </c>
      <c r="G166" s="24">
        <v>8.58</v>
      </c>
      <c r="H166" s="23">
        <v>6.35</v>
      </c>
      <c r="I166" s="24">
        <v>246.35</v>
      </c>
      <c r="J166" s="25">
        <f t="shared" si="9"/>
        <v>349.99999999999994</v>
      </c>
      <c r="K166" s="24">
        <f t="shared" si="10"/>
        <v>11070.250000000182</v>
      </c>
      <c r="L166" s="24">
        <v>2.65</v>
      </c>
      <c r="M166" s="22">
        <f t="shared" si="8"/>
        <v>34981.69999999991</v>
      </c>
    </row>
    <row r="167" spans="1:13" ht="20.25" customHeight="1" x14ac:dyDescent="0.25">
      <c r="A167" s="1390"/>
      <c r="B167" s="29">
        <v>143</v>
      </c>
      <c r="C167" s="524" t="s">
        <v>4</v>
      </c>
      <c r="D167" s="27" t="str">
        <v/>
      </c>
      <c r="E167" s="26">
        <f t="shared" si="4"/>
        <v>11070.250000000182</v>
      </c>
      <c r="F167" s="24">
        <v>86.07</v>
      </c>
      <c r="G167" s="24">
        <v>8.58</v>
      </c>
      <c r="H167" s="23">
        <v>6.35</v>
      </c>
      <c r="I167" s="24">
        <v>246.35</v>
      </c>
      <c r="J167" s="25">
        <f t="shared" si="9"/>
        <v>349.99999999999994</v>
      </c>
      <c r="K167" s="24">
        <f t="shared" si="10"/>
        <v>10722.900000000182</v>
      </c>
      <c r="L167" s="24">
        <v>2.65</v>
      </c>
      <c r="M167" s="22">
        <f t="shared" si="8"/>
        <v>35228.049999999908</v>
      </c>
    </row>
    <row r="168" spans="1:13" ht="20.25" customHeight="1" x14ac:dyDescent="0.25">
      <c r="A168" s="1390"/>
      <c r="B168" s="29">
        <v>144</v>
      </c>
      <c r="C168" s="524" t="s">
        <v>3</v>
      </c>
      <c r="D168" s="27" t="str">
        <v/>
      </c>
      <c r="E168" s="26">
        <f t="shared" si="4"/>
        <v>10722.900000000182</v>
      </c>
      <c r="F168" s="24">
        <v>86.07</v>
      </c>
      <c r="G168" s="24">
        <v>8.58</v>
      </c>
      <c r="H168" s="23">
        <v>6.35</v>
      </c>
      <c r="I168" s="24">
        <v>246.35</v>
      </c>
      <c r="J168" s="25">
        <f t="shared" si="9"/>
        <v>349.99999999999994</v>
      </c>
      <c r="K168" s="24">
        <f t="shared" si="10"/>
        <v>10375.550000000181</v>
      </c>
      <c r="L168" s="24">
        <v>2.65</v>
      </c>
      <c r="M168" s="22">
        <f t="shared" si="8"/>
        <v>35474.399999999907</v>
      </c>
    </row>
    <row r="169" spans="1:13" ht="20.25" customHeight="1" x14ac:dyDescent="0.25">
      <c r="A169" s="1390"/>
      <c r="B169" s="29">
        <v>145</v>
      </c>
      <c r="C169" s="524" t="s">
        <v>14</v>
      </c>
      <c r="D169" s="27" t="str">
        <v/>
      </c>
      <c r="E169" s="26">
        <f t="shared" si="4"/>
        <v>10375.550000000181</v>
      </c>
      <c r="F169" s="24">
        <v>86.07</v>
      </c>
      <c r="G169" s="24">
        <v>8.58</v>
      </c>
      <c r="H169" s="23">
        <v>6.35</v>
      </c>
      <c r="I169" s="24">
        <v>246.35</v>
      </c>
      <c r="J169" s="25">
        <f t="shared" si="9"/>
        <v>349.99999999999994</v>
      </c>
      <c r="K169" s="24">
        <f t="shared" si="10"/>
        <v>10028.200000000181</v>
      </c>
      <c r="L169" s="24">
        <v>2.65</v>
      </c>
      <c r="M169" s="22">
        <f t="shared" si="8"/>
        <v>35720.749999999905</v>
      </c>
    </row>
    <row r="170" spans="1:13" ht="20.25" customHeight="1" thickBot="1" x14ac:dyDescent="0.3">
      <c r="A170" s="1391"/>
      <c r="B170" s="21">
        <v>146</v>
      </c>
      <c r="C170" s="525" t="s">
        <v>13</v>
      </c>
      <c r="D170" s="19" t="str">
        <v/>
      </c>
      <c r="E170" s="18">
        <f t="shared" si="4"/>
        <v>10028.200000000181</v>
      </c>
      <c r="F170" s="16">
        <v>86.07</v>
      </c>
      <c r="G170" s="16">
        <v>8.58</v>
      </c>
      <c r="H170" s="15">
        <v>6.35</v>
      </c>
      <c r="I170" s="16">
        <v>246.35</v>
      </c>
      <c r="J170" s="17">
        <f t="shared" si="9"/>
        <v>349.99999999999994</v>
      </c>
      <c r="K170" s="16">
        <f t="shared" si="10"/>
        <v>9680.8500000001804</v>
      </c>
      <c r="L170" s="16">
        <v>2.65</v>
      </c>
      <c r="M170" s="14">
        <f t="shared" si="8"/>
        <v>35967.099999999904</v>
      </c>
    </row>
    <row r="171" spans="1:13" ht="20.25" customHeight="1" x14ac:dyDescent="0.25">
      <c r="A171" s="1389">
        <v>2035</v>
      </c>
      <c r="B171" s="37">
        <v>147</v>
      </c>
      <c r="C171" s="523" t="s">
        <v>12</v>
      </c>
      <c r="D171" s="35" t="str">
        <v/>
      </c>
      <c r="E171" s="34">
        <f t="shared" si="4"/>
        <v>9680.8500000001804</v>
      </c>
      <c r="F171" s="32">
        <v>86.07</v>
      </c>
      <c r="G171" s="32">
        <v>8.58</v>
      </c>
      <c r="H171" s="31">
        <v>6.35</v>
      </c>
      <c r="I171" s="32">
        <v>246.35</v>
      </c>
      <c r="J171" s="33">
        <f t="shared" si="9"/>
        <v>349.99999999999994</v>
      </c>
      <c r="K171" s="32">
        <f t="shared" si="10"/>
        <v>9333.5000000001801</v>
      </c>
      <c r="L171" s="32">
        <v>2.65</v>
      </c>
      <c r="M171" s="30">
        <f t="shared" si="8"/>
        <v>36213.449999999903</v>
      </c>
    </row>
    <row r="172" spans="1:13" ht="20.25" customHeight="1" x14ac:dyDescent="0.25">
      <c r="A172" s="1390"/>
      <c r="B172" s="29">
        <v>148</v>
      </c>
      <c r="C172" s="524" t="s">
        <v>11</v>
      </c>
      <c r="D172" s="27" t="str">
        <v/>
      </c>
      <c r="E172" s="26">
        <f t="shared" si="4"/>
        <v>9333.5000000001801</v>
      </c>
      <c r="F172" s="24">
        <v>86.07</v>
      </c>
      <c r="G172" s="24">
        <v>8.58</v>
      </c>
      <c r="H172" s="23">
        <v>6.35</v>
      </c>
      <c r="I172" s="24">
        <v>246.35</v>
      </c>
      <c r="J172" s="25">
        <f t="shared" si="9"/>
        <v>349.99999999999994</v>
      </c>
      <c r="K172" s="24">
        <f t="shared" si="10"/>
        <v>8986.1500000001797</v>
      </c>
      <c r="L172" s="24">
        <v>2.65</v>
      </c>
      <c r="M172" s="22">
        <f t="shared" si="8"/>
        <v>36459.799999999901</v>
      </c>
    </row>
    <row r="173" spans="1:13" ht="20.25" customHeight="1" x14ac:dyDescent="0.25">
      <c r="A173" s="1390"/>
      <c r="B173" s="29">
        <v>149</v>
      </c>
      <c r="C173" s="524" t="s">
        <v>10</v>
      </c>
      <c r="D173" s="27" t="str">
        <v/>
      </c>
      <c r="E173" s="26">
        <f t="shared" si="4"/>
        <v>8986.1500000001797</v>
      </c>
      <c r="F173" s="24">
        <v>86.07</v>
      </c>
      <c r="G173" s="24">
        <v>8.58</v>
      </c>
      <c r="H173" s="23">
        <v>6.35</v>
      </c>
      <c r="I173" s="24">
        <v>246.35</v>
      </c>
      <c r="J173" s="25">
        <f t="shared" si="9"/>
        <v>349.99999999999994</v>
      </c>
      <c r="K173" s="24">
        <f t="shared" si="10"/>
        <v>8638.8000000001794</v>
      </c>
      <c r="L173" s="24">
        <v>2.65</v>
      </c>
      <c r="M173" s="22">
        <f t="shared" si="8"/>
        <v>36706.1499999999</v>
      </c>
    </row>
    <row r="174" spans="1:13" ht="20.25" customHeight="1" x14ac:dyDescent="0.25">
      <c r="A174" s="1390"/>
      <c r="B174" s="29">
        <v>150</v>
      </c>
      <c r="C174" s="524" t="s">
        <v>9</v>
      </c>
      <c r="D174" s="27" t="str">
        <v/>
      </c>
      <c r="E174" s="26">
        <f t="shared" si="4"/>
        <v>8638.8000000001794</v>
      </c>
      <c r="F174" s="24">
        <v>86.07</v>
      </c>
      <c r="G174" s="24">
        <v>8.58</v>
      </c>
      <c r="H174" s="23">
        <v>6.35</v>
      </c>
      <c r="I174" s="24">
        <v>246.35</v>
      </c>
      <c r="J174" s="25">
        <f t="shared" si="9"/>
        <v>349.99999999999994</v>
      </c>
      <c r="K174" s="24">
        <f t="shared" si="10"/>
        <v>8291.450000000179</v>
      </c>
      <c r="L174" s="24">
        <v>2.65</v>
      </c>
      <c r="M174" s="22">
        <f t="shared" si="8"/>
        <v>36952.499999999898</v>
      </c>
    </row>
    <row r="175" spans="1:13" ht="20.25" customHeight="1" x14ac:dyDescent="0.25">
      <c r="A175" s="1390"/>
      <c r="B175" s="29">
        <v>151</v>
      </c>
      <c r="C175" s="524" t="s">
        <v>8</v>
      </c>
      <c r="D175" s="27" t="str">
        <v/>
      </c>
      <c r="E175" s="26">
        <f t="shared" si="4"/>
        <v>8291.450000000179</v>
      </c>
      <c r="F175" s="24">
        <v>86.07</v>
      </c>
      <c r="G175" s="24">
        <v>8.58</v>
      </c>
      <c r="H175" s="23">
        <v>6.35</v>
      </c>
      <c r="I175" s="24">
        <v>246.35</v>
      </c>
      <c r="J175" s="25">
        <f t="shared" si="9"/>
        <v>349.99999999999994</v>
      </c>
      <c r="K175" s="24">
        <f t="shared" si="10"/>
        <v>7944.1000000001786</v>
      </c>
      <c r="L175" s="24">
        <v>2.65</v>
      </c>
      <c r="M175" s="22">
        <f t="shared" si="8"/>
        <v>37198.849999999897</v>
      </c>
    </row>
    <row r="176" spans="1:13" ht="20.25" customHeight="1" x14ac:dyDescent="0.25">
      <c r="A176" s="1390"/>
      <c r="B176" s="29">
        <v>152</v>
      </c>
      <c r="C176" s="524" t="s">
        <v>7</v>
      </c>
      <c r="D176" s="27" t="str">
        <v/>
      </c>
      <c r="E176" s="26">
        <f t="shared" si="4"/>
        <v>7944.1000000001786</v>
      </c>
      <c r="F176" s="24">
        <v>86.07</v>
      </c>
      <c r="G176" s="24">
        <v>8.58</v>
      </c>
      <c r="H176" s="23">
        <v>6.35</v>
      </c>
      <c r="I176" s="24">
        <v>246.35</v>
      </c>
      <c r="J176" s="25">
        <f t="shared" si="9"/>
        <v>349.99999999999994</v>
      </c>
      <c r="K176" s="24">
        <f t="shared" si="10"/>
        <v>7596.7500000001783</v>
      </c>
      <c r="L176" s="24">
        <v>2.65</v>
      </c>
      <c r="M176" s="22">
        <f t="shared" si="8"/>
        <v>37445.199999999895</v>
      </c>
    </row>
    <row r="177" spans="1:13" ht="20.25" customHeight="1" x14ac:dyDescent="0.25">
      <c r="A177" s="1390"/>
      <c r="B177" s="29">
        <v>153</v>
      </c>
      <c r="C177" s="524" t="s">
        <v>6</v>
      </c>
      <c r="D177" s="27" t="str">
        <v/>
      </c>
      <c r="E177" s="26">
        <f t="shared" si="4"/>
        <v>7596.7500000001783</v>
      </c>
      <c r="F177" s="24">
        <v>86.07</v>
      </c>
      <c r="G177" s="24">
        <v>8.58</v>
      </c>
      <c r="H177" s="23">
        <v>6.35</v>
      </c>
      <c r="I177" s="24">
        <v>246.35</v>
      </c>
      <c r="J177" s="25">
        <f t="shared" si="9"/>
        <v>349.99999999999994</v>
      </c>
      <c r="K177" s="24">
        <f t="shared" si="10"/>
        <v>7249.4000000001779</v>
      </c>
      <c r="L177" s="24">
        <v>2.65</v>
      </c>
      <c r="M177" s="22">
        <f t="shared" si="8"/>
        <v>37691.549999999894</v>
      </c>
    </row>
    <row r="178" spans="1:13" ht="20.25" customHeight="1" x14ac:dyDescent="0.25">
      <c r="A178" s="1390"/>
      <c r="B178" s="29">
        <v>154</v>
      </c>
      <c r="C178" s="524" t="s">
        <v>5</v>
      </c>
      <c r="D178" s="27" t="str">
        <v/>
      </c>
      <c r="E178" s="26">
        <f t="shared" si="4"/>
        <v>7249.4000000001779</v>
      </c>
      <c r="F178" s="24">
        <v>86.07</v>
      </c>
      <c r="G178" s="24">
        <v>8.58</v>
      </c>
      <c r="H178" s="23">
        <v>6.35</v>
      </c>
      <c r="I178" s="24">
        <v>246.35</v>
      </c>
      <c r="J178" s="25">
        <f t="shared" si="9"/>
        <v>349.99999999999994</v>
      </c>
      <c r="K178" s="24">
        <f t="shared" si="10"/>
        <v>6902.0500000001775</v>
      </c>
      <c r="L178" s="24">
        <v>2.65</v>
      </c>
      <c r="M178" s="22">
        <f t="shared" si="8"/>
        <v>37937.899999999892</v>
      </c>
    </row>
    <row r="179" spans="1:13" ht="20.25" customHeight="1" x14ac:dyDescent="0.25">
      <c r="A179" s="1390"/>
      <c r="B179" s="29">
        <v>155</v>
      </c>
      <c r="C179" s="524" t="s">
        <v>4</v>
      </c>
      <c r="D179" s="27" t="str">
        <v/>
      </c>
      <c r="E179" s="26">
        <f t="shared" si="4"/>
        <v>6902.0500000001775</v>
      </c>
      <c r="F179" s="24">
        <v>86.07</v>
      </c>
      <c r="G179" s="24">
        <v>8.58</v>
      </c>
      <c r="H179" s="23">
        <v>6.35</v>
      </c>
      <c r="I179" s="24">
        <v>246.35</v>
      </c>
      <c r="J179" s="25">
        <f t="shared" si="9"/>
        <v>349.99999999999994</v>
      </c>
      <c r="K179" s="24">
        <f t="shared" si="10"/>
        <v>6554.7000000001772</v>
      </c>
      <c r="L179" s="24">
        <v>2.65</v>
      </c>
      <c r="M179" s="22">
        <f t="shared" si="8"/>
        <v>38184.249999999891</v>
      </c>
    </row>
    <row r="180" spans="1:13" ht="20.25" customHeight="1" x14ac:dyDescent="0.25">
      <c r="A180" s="1390"/>
      <c r="B180" s="29">
        <v>156</v>
      </c>
      <c r="C180" s="524" t="s">
        <v>3</v>
      </c>
      <c r="D180" s="27" t="str">
        <v/>
      </c>
      <c r="E180" s="26">
        <f t="shared" si="4"/>
        <v>6554.7000000001772</v>
      </c>
      <c r="F180" s="24">
        <v>86.07</v>
      </c>
      <c r="G180" s="24">
        <v>8.58</v>
      </c>
      <c r="H180" s="23">
        <v>6.35</v>
      </c>
      <c r="I180" s="24">
        <v>246.35</v>
      </c>
      <c r="J180" s="25">
        <f t="shared" si="9"/>
        <v>349.99999999999994</v>
      </c>
      <c r="K180" s="24">
        <f t="shared" si="10"/>
        <v>6207.3500000001768</v>
      </c>
      <c r="L180" s="24">
        <v>2.65</v>
      </c>
      <c r="M180" s="22">
        <f t="shared" si="8"/>
        <v>38430.599999999889</v>
      </c>
    </row>
    <row r="181" spans="1:13" ht="20.25" customHeight="1" x14ac:dyDescent="0.25">
      <c r="A181" s="1390"/>
      <c r="B181" s="29">
        <v>157</v>
      </c>
      <c r="C181" s="524" t="s">
        <v>14</v>
      </c>
      <c r="D181" s="27" t="str">
        <v/>
      </c>
      <c r="E181" s="26">
        <f t="shared" si="4"/>
        <v>6207.3500000001768</v>
      </c>
      <c r="F181" s="24">
        <v>86.07</v>
      </c>
      <c r="G181" s="24">
        <v>8.58</v>
      </c>
      <c r="H181" s="23">
        <v>6.35</v>
      </c>
      <c r="I181" s="24">
        <v>246.35</v>
      </c>
      <c r="J181" s="25">
        <f t="shared" si="9"/>
        <v>349.99999999999994</v>
      </c>
      <c r="K181" s="24">
        <f t="shared" si="10"/>
        <v>5860.0000000001764</v>
      </c>
      <c r="L181" s="24">
        <v>2.65</v>
      </c>
      <c r="M181" s="22">
        <f t="shared" si="8"/>
        <v>38676.949999999888</v>
      </c>
    </row>
    <row r="182" spans="1:13" ht="20.25" customHeight="1" thickBot="1" x14ac:dyDescent="0.3">
      <c r="A182" s="1391"/>
      <c r="B182" s="21">
        <v>158</v>
      </c>
      <c r="C182" s="525" t="s">
        <v>13</v>
      </c>
      <c r="D182" s="19" t="str">
        <v/>
      </c>
      <c r="E182" s="18">
        <f t="shared" si="4"/>
        <v>5860.0000000001764</v>
      </c>
      <c r="F182" s="16">
        <v>86.07</v>
      </c>
      <c r="G182" s="16">
        <v>8.58</v>
      </c>
      <c r="H182" s="15">
        <v>6.35</v>
      </c>
      <c r="I182" s="16">
        <v>246.35</v>
      </c>
      <c r="J182" s="17">
        <f t="shared" si="9"/>
        <v>349.99999999999994</v>
      </c>
      <c r="K182" s="16">
        <f t="shared" si="10"/>
        <v>5512.6500000001761</v>
      </c>
      <c r="L182" s="16">
        <v>2.65</v>
      </c>
      <c r="M182" s="14">
        <f t="shared" si="8"/>
        <v>38923.299999999886</v>
      </c>
    </row>
    <row r="183" spans="1:13" ht="20.25" customHeight="1" x14ac:dyDescent="0.25">
      <c r="A183" s="1389">
        <v>2036</v>
      </c>
      <c r="B183" s="37">
        <v>159</v>
      </c>
      <c r="C183" s="523" t="s">
        <v>12</v>
      </c>
      <c r="D183" s="35" t="str">
        <v/>
      </c>
      <c r="E183" s="34">
        <f t="shared" si="4"/>
        <v>5512.6500000001761</v>
      </c>
      <c r="F183" s="32">
        <v>86.07</v>
      </c>
      <c r="G183" s="32">
        <v>8.58</v>
      </c>
      <c r="H183" s="31">
        <v>6.35</v>
      </c>
      <c r="I183" s="32">
        <v>246.35</v>
      </c>
      <c r="J183" s="33">
        <f t="shared" si="9"/>
        <v>349.99999999999994</v>
      </c>
      <c r="K183" s="32">
        <f t="shared" si="10"/>
        <v>5165.3000000001757</v>
      </c>
      <c r="L183" s="32">
        <v>2.65</v>
      </c>
      <c r="M183" s="30">
        <f t="shared" si="8"/>
        <v>39169.649999999885</v>
      </c>
    </row>
    <row r="184" spans="1:13" ht="20.25" customHeight="1" x14ac:dyDescent="0.25">
      <c r="A184" s="1390"/>
      <c r="B184" s="29">
        <v>160</v>
      </c>
      <c r="C184" s="524" t="s">
        <v>11</v>
      </c>
      <c r="D184" s="27" t="str">
        <v/>
      </c>
      <c r="E184" s="26">
        <f t="shared" si="4"/>
        <v>5165.3000000001757</v>
      </c>
      <c r="F184" s="24">
        <v>86.07</v>
      </c>
      <c r="G184" s="24">
        <v>8.58</v>
      </c>
      <c r="H184" s="23">
        <v>6.35</v>
      </c>
      <c r="I184" s="24">
        <v>246.35</v>
      </c>
      <c r="J184" s="25">
        <f t="shared" si="9"/>
        <v>349.99999999999994</v>
      </c>
      <c r="K184" s="24">
        <f t="shared" si="10"/>
        <v>4817.9500000001754</v>
      </c>
      <c r="L184" s="24">
        <v>2.65</v>
      </c>
      <c r="M184" s="22">
        <f t="shared" si="8"/>
        <v>39415.999999999884</v>
      </c>
    </row>
    <row r="185" spans="1:13" ht="20.25" customHeight="1" x14ac:dyDescent="0.25">
      <c r="A185" s="1390"/>
      <c r="B185" s="29">
        <v>161</v>
      </c>
      <c r="C185" s="524" t="s">
        <v>10</v>
      </c>
      <c r="D185" s="27" t="str">
        <v/>
      </c>
      <c r="E185" s="26">
        <f t="shared" si="4"/>
        <v>4817.9500000001754</v>
      </c>
      <c r="F185" s="24">
        <v>86.07</v>
      </c>
      <c r="G185" s="24">
        <v>8.58</v>
      </c>
      <c r="H185" s="23">
        <v>6.35</v>
      </c>
      <c r="I185" s="24">
        <v>246.35</v>
      </c>
      <c r="J185" s="25">
        <f t="shared" si="9"/>
        <v>349.99999999999994</v>
      </c>
      <c r="K185" s="24">
        <f t="shared" si="10"/>
        <v>4470.600000000175</v>
      </c>
      <c r="L185" s="24">
        <v>2.65</v>
      </c>
      <c r="M185" s="22">
        <f t="shared" si="8"/>
        <v>39662.349999999882</v>
      </c>
    </row>
    <row r="186" spans="1:13" ht="20.25" customHeight="1" x14ac:dyDescent="0.25">
      <c r="A186" s="1390"/>
      <c r="B186" s="29">
        <v>162</v>
      </c>
      <c r="C186" s="524" t="s">
        <v>9</v>
      </c>
      <c r="D186" s="27" t="str">
        <v/>
      </c>
      <c r="E186" s="26">
        <f t="shared" si="4"/>
        <v>4470.600000000175</v>
      </c>
      <c r="F186" s="24">
        <v>86.07</v>
      </c>
      <c r="G186" s="24">
        <v>8.58</v>
      </c>
      <c r="H186" s="23">
        <v>6.35</v>
      </c>
      <c r="I186" s="24">
        <v>246.35</v>
      </c>
      <c r="J186" s="25">
        <f t="shared" si="9"/>
        <v>349.99999999999994</v>
      </c>
      <c r="K186" s="24">
        <f t="shared" si="10"/>
        <v>4123.2500000001746</v>
      </c>
      <c r="L186" s="24">
        <v>2.65</v>
      </c>
      <c r="M186" s="22">
        <f t="shared" si="8"/>
        <v>39908.699999999881</v>
      </c>
    </row>
    <row r="187" spans="1:13" ht="20.25" customHeight="1" x14ac:dyDescent="0.25">
      <c r="A187" s="1390"/>
      <c r="B187" s="29">
        <v>163</v>
      </c>
      <c r="C187" s="524" t="s">
        <v>8</v>
      </c>
      <c r="D187" s="27" t="str">
        <v/>
      </c>
      <c r="E187" s="26">
        <f t="shared" si="4"/>
        <v>4123.2500000001746</v>
      </c>
      <c r="F187" s="24">
        <v>86.07</v>
      </c>
      <c r="G187" s="24">
        <v>8.58</v>
      </c>
      <c r="H187" s="23">
        <v>6.35</v>
      </c>
      <c r="I187" s="24">
        <v>246.35</v>
      </c>
      <c r="J187" s="25">
        <f t="shared" si="9"/>
        <v>349.99999999999994</v>
      </c>
      <c r="K187" s="24">
        <f t="shared" si="10"/>
        <v>3775.9000000001747</v>
      </c>
      <c r="L187" s="24">
        <v>2.65</v>
      </c>
      <c r="M187" s="22">
        <f t="shared" si="8"/>
        <v>40155.049999999879</v>
      </c>
    </row>
    <row r="188" spans="1:13" ht="20.25" customHeight="1" x14ac:dyDescent="0.25">
      <c r="A188" s="1390"/>
      <c r="B188" s="29">
        <v>164</v>
      </c>
      <c r="C188" s="524" t="s">
        <v>7</v>
      </c>
      <c r="D188" s="27" t="str">
        <v/>
      </c>
      <c r="E188" s="26">
        <f t="shared" si="4"/>
        <v>3775.9000000001747</v>
      </c>
      <c r="F188" s="24">
        <v>86.07</v>
      </c>
      <c r="G188" s="24">
        <v>8.58</v>
      </c>
      <c r="H188" s="23">
        <v>6.35</v>
      </c>
      <c r="I188" s="24">
        <v>246.35</v>
      </c>
      <c r="J188" s="25">
        <f t="shared" si="9"/>
        <v>349.99999999999994</v>
      </c>
      <c r="K188" s="24">
        <f t="shared" si="10"/>
        <v>3428.5500000001748</v>
      </c>
      <c r="L188" s="24">
        <v>2.65</v>
      </c>
      <c r="M188" s="22">
        <f t="shared" si="8"/>
        <v>40401.399999999878</v>
      </c>
    </row>
    <row r="189" spans="1:13" ht="20.25" customHeight="1" x14ac:dyDescent="0.25">
      <c r="A189" s="1390"/>
      <c r="B189" s="29">
        <v>165</v>
      </c>
      <c r="C189" s="524" t="s">
        <v>6</v>
      </c>
      <c r="D189" s="27" t="str">
        <v/>
      </c>
      <c r="E189" s="26">
        <f t="shared" si="4"/>
        <v>3428.5500000001748</v>
      </c>
      <c r="F189" s="24">
        <v>86.07</v>
      </c>
      <c r="G189" s="24">
        <v>8.58</v>
      </c>
      <c r="H189" s="23">
        <v>6.35</v>
      </c>
      <c r="I189" s="24">
        <v>246.35</v>
      </c>
      <c r="J189" s="25">
        <f t="shared" si="9"/>
        <v>349.99999999999994</v>
      </c>
      <c r="K189" s="24">
        <f t="shared" si="10"/>
        <v>3081.2000000001749</v>
      </c>
      <c r="L189" s="24">
        <v>2.65</v>
      </c>
      <c r="M189" s="22">
        <f t="shared" si="8"/>
        <v>40647.749999999876</v>
      </c>
    </row>
    <row r="190" spans="1:13" ht="20.25" customHeight="1" x14ac:dyDescent="0.25">
      <c r="A190" s="1390"/>
      <c r="B190" s="29">
        <v>166</v>
      </c>
      <c r="C190" s="524" t="s">
        <v>5</v>
      </c>
      <c r="D190" s="27" t="str">
        <v/>
      </c>
      <c r="E190" s="26">
        <f t="shared" si="4"/>
        <v>3081.2000000001749</v>
      </c>
      <c r="F190" s="24">
        <v>86.07</v>
      </c>
      <c r="G190" s="24">
        <v>8.58</v>
      </c>
      <c r="H190" s="23">
        <v>6.35</v>
      </c>
      <c r="I190" s="24">
        <v>246.35</v>
      </c>
      <c r="J190" s="25">
        <f t="shared" si="9"/>
        <v>349.99999999999994</v>
      </c>
      <c r="K190" s="24">
        <f t="shared" si="10"/>
        <v>2733.850000000175</v>
      </c>
      <c r="L190" s="24">
        <v>2.65</v>
      </c>
      <c r="M190" s="22">
        <f t="shared" si="8"/>
        <v>40894.099999999875</v>
      </c>
    </row>
    <row r="191" spans="1:13" ht="20.25" customHeight="1" x14ac:dyDescent="0.25">
      <c r="A191" s="1390"/>
      <c r="B191" s="29">
        <v>167</v>
      </c>
      <c r="C191" s="524" t="s">
        <v>4</v>
      </c>
      <c r="D191" s="27" t="str">
        <v/>
      </c>
      <c r="E191" s="26">
        <f t="shared" si="4"/>
        <v>2733.850000000175</v>
      </c>
      <c r="F191" s="24">
        <v>86.07</v>
      </c>
      <c r="G191" s="24">
        <v>8.58</v>
      </c>
      <c r="H191" s="23">
        <v>6.35</v>
      </c>
      <c r="I191" s="24">
        <v>246.35</v>
      </c>
      <c r="J191" s="25">
        <f t="shared" si="9"/>
        <v>349.99999999999994</v>
      </c>
      <c r="K191" s="24">
        <f t="shared" si="10"/>
        <v>2386.5000000001751</v>
      </c>
      <c r="L191" s="24">
        <v>2.65</v>
      </c>
      <c r="M191" s="22">
        <f t="shared" si="8"/>
        <v>41140.449999999873</v>
      </c>
    </row>
    <row r="192" spans="1:13" ht="20.25" customHeight="1" x14ac:dyDescent="0.25">
      <c r="A192" s="1390"/>
      <c r="B192" s="29">
        <v>168</v>
      </c>
      <c r="C192" s="524" t="s">
        <v>3</v>
      </c>
      <c r="D192" s="27" t="str">
        <v/>
      </c>
      <c r="E192" s="26">
        <f t="shared" si="4"/>
        <v>2386.5000000001751</v>
      </c>
      <c r="F192" s="24">
        <v>86.07</v>
      </c>
      <c r="G192" s="24">
        <v>8.58</v>
      </c>
      <c r="H192" s="23">
        <v>6.35</v>
      </c>
      <c r="I192" s="24">
        <v>246.35</v>
      </c>
      <c r="J192" s="25">
        <f t="shared" si="9"/>
        <v>349.99999999999994</v>
      </c>
      <c r="K192" s="24">
        <f t="shared" si="10"/>
        <v>2039.1500000001754</v>
      </c>
      <c r="L192" s="24">
        <v>2.65</v>
      </c>
      <c r="M192" s="22">
        <f t="shared" si="8"/>
        <v>41386.799999999872</v>
      </c>
    </row>
    <row r="193" spans="1:13" ht="20.25" customHeight="1" x14ac:dyDescent="0.25">
      <c r="A193" s="1390"/>
      <c r="B193" s="29">
        <v>169</v>
      </c>
      <c r="C193" s="524" t="s">
        <v>14</v>
      </c>
      <c r="D193" s="27" t="str">
        <v/>
      </c>
      <c r="E193" s="26">
        <f t="shared" si="4"/>
        <v>2039.1500000001754</v>
      </c>
      <c r="F193" s="24">
        <v>86.07</v>
      </c>
      <c r="G193" s="24">
        <v>8.58</v>
      </c>
      <c r="H193" s="23">
        <v>6.35</v>
      </c>
      <c r="I193" s="24">
        <v>246.35</v>
      </c>
      <c r="J193" s="25">
        <f t="shared" si="9"/>
        <v>349.99999999999994</v>
      </c>
      <c r="K193" s="24">
        <f t="shared" si="10"/>
        <v>1691.8000000001757</v>
      </c>
      <c r="L193" s="24">
        <v>2.65</v>
      </c>
      <c r="M193" s="22">
        <f t="shared" si="8"/>
        <v>41633.14999999987</v>
      </c>
    </row>
    <row r="194" spans="1:13" ht="20.25" customHeight="1" thickBot="1" x14ac:dyDescent="0.3">
      <c r="A194" s="1391"/>
      <c r="B194" s="21">
        <v>170</v>
      </c>
      <c r="C194" s="525" t="s">
        <v>13</v>
      </c>
      <c r="D194" s="19" t="str">
        <v/>
      </c>
      <c r="E194" s="18">
        <f t="shared" si="4"/>
        <v>1691.8000000001757</v>
      </c>
      <c r="F194" s="16">
        <v>86.07</v>
      </c>
      <c r="G194" s="16">
        <v>8.58</v>
      </c>
      <c r="H194" s="15">
        <v>6.35</v>
      </c>
      <c r="I194" s="16">
        <v>246.35</v>
      </c>
      <c r="J194" s="17">
        <f t="shared" si="9"/>
        <v>349.99999999999994</v>
      </c>
      <c r="K194" s="16">
        <f t="shared" si="10"/>
        <v>1344.450000000176</v>
      </c>
      <c r="L194" s="16">
        <v>2.65</v>
      </c>
      <c r="M194" s="14">
        <f t="shared" si="8"/>
        <v>41879.499999999869</v>
      </c>
    </row>
    <row r="195" spans="1:13" ht="20.25" customHeight="1" x14ac:dyDescent="0.25">
      <c r="A195" s="1389">
        <v>2037</v>
      </c>
      <c r="B195" s="37">
        <v>171</v>
      </c>
      <c r="C195" s="523" t="s">
        <v>12</v>
      </c>
      <c r="D195" s="35" t="str">
        <v/>
      </c>
      <c r="E195" s="34">
        <f t="shared" si="4"/>
        <v>1344.450000000176</v>
      </c>
      <c r="F195" s="32">
        <v>86.07</v>
      </c>
      <c r="G195" s="32">
        <v>8.58</v>
      </c>
      <c r="H195" s="31">
        <v>6.35</v>
      </c>
      <c r="I195" s="32">
        <v>246.35</v>
      </c>
      <c r="J195" s="33">
        <f t="shared" si="9"/>
        <v>349.99999999999994</v>
      </c>
      <c r="K195" s="32">
        <f t="shared" si="10"/>
        <v>997.10000000017624</v>
      </c>
      <c r="L195" s="32">
        <v>2.65</v>
      </c>
      <c r="M195" s="30">
        <f t="shared" si="8"/>
        <v>42125.849999999868</v>
      </c>
    </row>
    <row r="196" spans="1:13" ht="20.25" customHeight="1" x14ac:dyDescent="0.25">
      <c r="A196" s="1390"/>
      <c r="B196" s="29">
        <v>172</v>
      </c>
      <c r="C196" s="524" t="s">
        <v>11</v>
      </c>
      <c r="D196" s="27" t="str">
        <v/>
      </c>
      <c r="E196" s="26">
        <f t="shared" si="4"/>
        <v>997.10000000017624</v>
      </c>
      <c r="F196" s="24">
        <v>86.07</v>
      </c>
      <c r="G196" s="24">
        <v>8.58</v>
      </c>
      <c r="H196" s="23">
        <v>6.35</v>
      </c>
      <c r="I196" s="24">
        <v>246.35</v>
      </c>
      <c r="J196" s="25">
        <f t="shared" si="9"/>
        <v>349.99999999999994</v>
      </c>
      <c r="K196" s="24">
        <f t="shared" si="10"/>
        <v>649.7500000001761</v>
      </c>
      <c r="L196" s="24">
        <v>2.65</v>
      </c>
      <c r="M196" s="22">
        <f t="shared" si="8"/>
        <v>42372.199999999866</v>
      </c>
    </row>
    <row r="197" spans="1:13" ht="20.25" customHeight="1" x14ac:dyDescent="0.25">
      <c r="A197" s="1390"/>
      <c r="B197" s="29">
        <v>173</v>
      </c>
      <c r="C197" s="524" t="s">
        <v>10</v>
      </c>
      <c r="D197" s="27" t="str">
        <v/>
      </c>
      <c r="E197" s="26">
        <f t="shared" si="4"/>
        <v>649.7500000001761</v>
      </c>
      <c r="F197" s="24">
        <v>86.07</v>
      </c>
      <c r="G197" s="24">
        <v>8.58</v>
      </c>
      <c r="H197" s="23">
        <v>6.35</v>
      </c>
      <c r="I197" s="24">
        <v>246.35</v>
      </c>
      <c r="J197" s="25">
        <f t="shared" si="9"/>
        <v>349.99999999999994</v>
      </c>
      <c r="K197" s="24">
        <f t="shared" si="10"/>
        <v>302.40000000017608</v>
      </c>
      <c r="L197" s="24">
        <v>2.65</v>
      </c>
      <c r="M197" s="22">
        <f t="shared" ref="M197:M198" si="11">M196+I197</f>
        <v>42618.549999999865</v>
      </c>
    </row>
    <row r="198" spans="1:13" ht="20.25" customHeight="1" thickBot="1" x14ac:dyDescent="0.3">
      <c r="A198" s="1391"/>
      <c r="B198" s="21">
        <v>174</v>
      </c>
      <c r="C198" s="525" t="s">
        <v>9</v>
      </c>
      <c r="D198" s="19" t="str">
        <v/>
      </c>
      <c r="E198" s="18">
        <f t="shared" si="4"/>
        <v>302.40000000017608</v>
      </c>
      <c r="F198" s="16">
        <v>85.95</v>
      </c>
      <c r="G198" s="16">
        <v>8.6999999999999993</v>
      </c>
      <c r="H198" s="15">
        <v>7.07</v>
      </c>
      <c r="I198" s="16">
        <v>246.35</v>
      </c>
      <c r="J198" s="17">
        <f t="shared" si="9"/>
        <v>350</v>
      </c>
      <c r="K198" s="16">
        <f t="shared" si="10"/>
        <v>-45.669999999823922</v>
      </c>
      <c r="L198" s="16">
        <v>1.93</v>
      </c>
      <c r="M198" s="14">
        <f t="shared" si="11"/>
        <v>42864.899999999863</v>
      </c>
    </row>
    <row r="199" spans="1:13" s="10" customFormat="1" ht="20.25" customHeight="1" x14ac:dyDescent="0.25">
      <c r="D199" s="13"/>
      <c r="E199" s="13"/>
      <c r="F199" s="11">
        <f>SUM(F25:F198)</f>
        <v>14976.059999999967</v>
      </c>
      <c r="G199" s="11">
        <f>SUM(G25:G198)</f>
        <v>1493.0399999999984</v>
      </c>
      <c r="H199" s="11">
        <f>SUM(H25:H198)</f>
        <v>1105.6200000000015</v>
      </c>
      <c r="I199" s="11">
        <f>SUM(I25:I198)</f>
        <v>42864.899999999863</v>
      </c>
      <c r="J199" s="151"/>
      <c r="K199" s="11"/>
      <c r="L199" s="11">
        <f>SUM(L25:L198)</f>
        <v>460.37999999999863</v>
      </c>
    </row>
    <row r="200" spans="1:13" x14ac:dyDescent="0.25">
      <c r="D200" s="1446" t="s">
        <v>2</v>
      </c>
      <c r="E200" s="1446"/>
      <c r="F200" s="7">
        <f>SUM(F25:F27)</f>
        <v>258.20999999999998</v>
      </c>
      <c r="G200" s="7">
        <f t="shared" ref="G200:H200" si="12">SUM(G25:G27)</f>
        <v>25.740000000000002</v>
      </c>
      <c r="H200" s="7">
        <f t="shared" si="12"/>
        <v>19.049999999999997</v>
      </c>
      <c r="I200" s="7">
        <f>SUM(I25:I27)</f>
        <v>739.05</v>
      </c>
      <c r="J200" s="9"/>
      <c r="K200" s="8"/>
      <c r="L200" s="7">
        <v>0</v>
      </c>
    </row>
    <row r="201" spans="1:13" x14ac:dyDescent="0.25">
      <c r="D201" s="1435" t="s">
        <v>1</v>
      </c>
      <c r="E201" s="1435"/>
      <c r="F201" s="6">
        <f>SUM(F199-F200)</f>
        <v>14717.849999999968</v>
      </c>
      <c r="G201" s="6">
        <f>SUM(G199-G200)</f>
        <v>1467.2999999999984</v>
      </c>
      <c r="H201" s="526">
        <f>SUM(H199-H200)</f>
        <v>1086.5700000000015</v>
      </c>
      <c r="I201" s="6">
        <f>SUM(I199-I200)</f>
        <v>42125.84999999986</v>
      </c>
      <c r="J201" s="419"/>
      <c r="K201" s="419"/>
      <c r="L201" s="6">
        <f>SUM(L199-L200)</f>
        <v>460.37999999999863</v>
      </c>
    </row>
    <row r="202" spans="1:13" ht="15.75" customHeight="1" x14ac:dyDescent="0.25">
      <c r="D202" s="185"/>
      <c r="E202" s="185"/>
      <c r="F202" s="2"/>
      <c r="G202" s="2"/>
      <c r="H202" s="2"/>
      <c r="I202" s="2"/>
      <c r="J202" s="183"/>
      <c r="K202" s="2"/>
      <c r="L202" s="2"/>
    </row>
    <row r="203" spans="1:13" ht="20.25" customHeight="1" x14ac:dyDescent="0.25">
      <c r="C203" s="1415" t="s">
        <v>0</v>
      </c>
      <c r="D203" s="1415"/>
      <c r="E203" s="1447"/>
      <c r="F203" s="1448">
        <f>SUM(F201:I201)</f>
        <v>59397.569999999825</v>
      </c>
      <c r="G203" s="1449"/>
      <c r="H203" s="1449"/>
      <c r="I203" s="527"/>
    </row>
    <row r="204" spans="1:13" ht="16.5" thickBot="1" x14ac:dyDescent="0.3">
      <c r="C204" s="76"/>
      <c r="D204" s="1435" t="s">
        <v>41</v>
      </c>
      <c r="E204" s="1435"/>
      <c r="F204" s="1423">
        <v>-45.67</v>
      </c>
      <c r="G204" s="1423"/>
      <c r="H204" s="1423"/>
    </row>
    <row r="205" spans="1:13" ht="17.25" thickTop="1" thickBot="1" x14ac:dyDescent="0.3">
      <c r="C205" s="1415" t="s">
        <v>0</v>
      </c>
      <c r="D205" s="1415"/>
      <c r="E205" s="1416"/>
      <c r="F205" s="1417">
        <f>SUM(F203:H204)</f>
        <v>59351.899999999827</v>
      </c>
      <c r="G205" s="1418"/>
      <c r="H205" s="1419"/>
    </row>
    <row r="206" spans="1:13" ht="15.75" thickTop="1" x14ac:dyDescent="0.25"/>
  </sheetData>
  <mergeCells count="49">
    <mergeCell ref="A8:M8"/>
    <mergeCell ref="A11:B11"/>
    <mergeCell ref="A12:B12"/>
    <mergeCell ref="A14:B14"/>
    <mergeCell ref="A16:B16"/>
    <mergeCell ref="A75:A86"/>
    <mergeCell ref="C203:E203"/>
    <mergeCell ref="F203:H203"/>
    <mergeCell ref="A63:A74"/>
    <mergeCell ref="A51:A62"/>
    <mergeCell ref="A111:A122"/>
    <mergeCell ref="A99:A110"/>
    <mergeCell ref="A87:A98"/>
    <mergeCell ref="A147:A158"/>
    <mergeCell ref="A135:A146"/>
    <mergeCell ref="A123:A134"/>
    <mergeCell ref="A18:B18"/>
    <mergeCell ref="M23:M24"/>
    <mergeCell ref="L23:L24"/>
    <mergeCell ref="K23:K24"/>
    <mergeCell ref="J23:J24"/>
    <mergeCell ref="I23:I24"/>
    <mergeCell ref="G23:H23"/>
    <mergeCell ref="F23:F24"/>
    <mergeCell ref="E23:E24"/>
    <mergeCell ref="D23:D24"/>
    <mergeCell ref="C23:C24"/>
    <mergeCell ref="B23:B24"/>
    <mergeCell ref="A23:A24"/>
    <mergeCell ref="A20:B20"/>
    <mergeCell ref="D20:F20"/>
    <mergeCell ref="D21:F21"/>
    <mergeCell ref="C205:E205"/>
    <mergeCell ref="F205:H205"/>
    <mergeCell ref="A195:A198"/>
    <mergeCell ref="A171:A182"/>
    <mergeCell ref="A159:A170"/>
    <mergeCell ref="D204:E204"/>
    <mergeCell ref="F204:H204"/>
    <mergeCell ref="D200:E200"/>
    <mergeCell ref="D201:E201"/>
    <mergeCell ref="A183:A194"/>
    <mergeCell ref="O23:O24"/>
    <mergeCell ref="P23:Q23"/>
    <mergeCell ref="R23:R24"/>
    <mergeCell ref="S23:S24"/>
    <mergeCell ref="A39:A50"/>
    <mergeCell ref="A27:A38"/>
    <mergeCell ref="A25:A26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53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2"/>
  <sheetViews>
    <sheetView topLeftCell="A10" zoomScaleNormal="100" workbookViewId="0">
      <selection activeCell="J20" sqref="J20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39</v>
      </c>
    </row>
    <row r="4" spans="1:13" ht="12.75" customHeight="1" x14ac:dyDescent="0.35">
      <c r="A4" s="62"/>
    </row>
    <row r="5" spans="1:13" ht="17.25" x14ac:dyDescent="0.3">
      <c r="A5" s="500" t="s">
        <v>268</v>
      </c>
    </row>
    <row r="6" spans="1:13" ht="17.25" x14ac:dyDescent="0.3">
      <c r="A6" s="500" t="s">
        <v>269</v>
      </c>
    </row>
    <row r="8" spans="1:13" ht="20.25" customHeight="1" x14ac:dyDescent="0.25">
      <c r="A8" s="1425" t="s">
        <v>38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3" ht="20.25" customHeight="1" x14ac:dyDescent="0.25">
      <c r="A9" s="59" t="s">
        <v>37</v>
      </c>
      <c r="B9" s="60"/>
      <c r="C9" s="59"/>
      <c r="D9" s="55"/>
      <c r="E9" s="51"/>
      <c r="F9" s="58"/>
      <c r="G9" s="58"/>
      <c r="H9" s="48"/>
      <c r="I9" s="48"/>
      <c r="J9" s="48"/>
      <c r="K9" s="48"/>
      <c r="L9" s="48"/>
      <c r="M9" s="59"/>
    </row>
    <row r="10" spans="1:13" ht="20.25" customHeight="1" x14ac:dyDescent="0.25">
      <c r="A10" s="61" t="s">
        <v>36</v>
      </c>
      <c r="B10" s="60"/>
      <c r="C10" s="59"/>
      <c r="D10" s="55"/>
      <c r="E10" s="51"/>
      <c r="F10" s="58"/>
      <c r="G10" s="58"/>
      <c r="H10" s="48"/>
      <c r="I10" s="48"/>
      <c r="J10" s="48"/>
      <c r="K10" s="48"/>
      <c r="L10" s="48"/>
      <c r="M10" s="57"/>
    </row>
    <row r="11" spans="1:13" ht="20.25" customHeight="1" x14ac:dyDescent="0.25">
      <c r="A11" s="1426" t="s">
        <v>35</v>
      </c>
      <c r="B11" s="1426"/>
      <c r="C11" s="54">
        <v>4500</v>
      </c>
      <c r="D11" s="55"/>
      <c r="E11" s="51"/>
      <c r="J11" s="48"/>
      <c r="K11" s="48"/>
      <c r="L11" s="48"/>
    </row>
    <row r="12" spans="1:13" ht="20.25" customHeight="1" x14ac:dyDescent="0.25">
      <c r="A12" s="1426" t="s">
        <v>33</v>
      </c>
      <c r="B12" s="1426"/>
      <c r="C12" s="54">
        <v>360</v>
      </c>
      <c r="D12" t="s">
        <v>34</v>
      </c>
      <c r="E12" s="51"/>
      <c r="J12" s="48"/>
      <c r="K12" s="48"/>
      <c r="L12" s="48"/>
    </row>
    <row r="13" spans="1:13" ht="20.25" customHeight="1" x14ac:dyDescent="0.25">
      <c r="A13" s="1426" t="s">
        <v>33</v>
      </c>
      <c r="B13" s="1426"/>
      <c r="C13" s="54">
        <v>90</v>
      </c>
      <c r="D13" t="s">
        <v>32</v>
      </c>
      <c r="E13" s="51"/>
      <c r="J13" s="48"/>
      <c r="K13" s="48"/>
      <c r="L13" s="48"/>
    </row>
    <row r="14" spans="1:13" ht="20.25" customHeight="1" x14ac:dyDescent="0.25">
      <c r="A14" s="53"/>
      <c r="B14" s="53"/>
      <c r="C14" s="50">
        <f>SUM(C11:C13)</f>
        <v>4950</v>
      </c>
      <c r="E14" s="51"/>
      <c r="J14" s="48"/>
      <c r="K14" s="48"/>
      <c r="L14" s="48"/>
    </row>
    <row r="15" spans="1:13" ht="20.25" customHeight="1" x14ac:dyDescent="0.25">
      <c r="A15" s="1426" t="s">
        <v>31</v>
      </c>
      <c r="B15" s="1426"/>
      <c r="C15" s="49">
        <v>5346</v>
      </c>
      <c r="D15" s="52" t="s">
        <v>30</v>
      </c>
      <c r="E15" s="51"/>
      <c r="J15" s="48"/>
      <c r="K15" s="48"/>
      <c r="L15" s="48"/>
    </row>
    <row r="16" spans="1:13" ht="20.25" customHeight="1" x14ac:dyDescent="0.25">
      <c r="A16" s="1442" t="s">
        <v>29</v>
      </c>
      <c r="B16" s="1442"/>
      <c r="C16" s="50">
        <f>SUM(C14:C15)</f>
        <v>10296</v>
      </c>
      <c r="J16" s="48"/>
      <c r="K16" s="48"/>
      <c r="L16" s="48"/>
    </row>
    <row r="17" spans="1:17" ht="31.5" customHeight="1" x14ac:dyDescent="0.25">
      <c r="A17" s="1427" t="s">
        <v>28</v>
      </c>
      <c r="B17" s="1427"/>
      <c r="C17" s="49">
        <v>360</v>
      </c>
      <c r="D17" s="1437" t="s">
        <v>27</v>
      </c>
      <c r="E17" s="1437"/>
      <c r="F17" s="1437"/>
      <c r="J17" s="48"/>
      <c r="K17" s="48"/>
      <c r="L17" s="48"/>
    </row>
    <row r="18" spans="1:17" ht="20.25" customHeight="1" thickBot="1" x14ac:dyDescent="0.3">
      <c r="A18" s="47"/>
      <c r="B18" s="46"/>
      <c r="C18" s="45">
        <f>SUM(C16:C17)</f>
        <v>10656</v>
      </c>
      <c r="D18" s="1441">
        <f>C18/36</f>
        <v>296</v>
      </c>
      <c r="E18" s="1441"/>
      <c r="F18" s="1441"/>
    </row>
    <row r="19" spans="1:17" ht="17.25" thickTop="1" thickBot="1" x14ac:dyDescent="0.3">
      <c r="D19" s="44"/>
      <c r="E19" s="44"/>
      <c r="F19" s="44"/>
    </row>
    <row r="20" spans="1:17" ht="30.75" customHeight="1" thickBot="1" x14ac:dyDescent="0.3">
      <c r="A20" s="43" t="s">
        <v>26</v>
      </c>
      <c r="B20" s="42" t="s">
        <v>25</v>
      </c>
      <c r="C20" s="40" t="s">
        <v>24</v>
      </c>
      <c r="D20" s="41" t="s">
        <v>23</v>
      </c>
      <c r="E20" s="40" t="s">
        <v>22</v>
      </c>
      <c r="F20" s="39" t="s">
        <v>21</v>
      </c>
      <c r="G20" s="39" t="s">
        <v>20</v>
      </c>
      <c r="H20" s="40" t="s">
        <v>19</v>
      </c>
      <c r="I20" s="41" t="s">
        <v>18</v>
      </c>
      <c r="J20" s="40" t="s">
        <v>17</v>
      </c>
      <c r="K20" s="39" t="s">
        <v>16</v>
      </c>
      <c r="L20" s="38" t="s">
        <v>15</v>
      </c>
      <c r="N20" s="39" t="s">
        <v>21</v>
      </c>
      <c r="O20" s="39" t="s">
        <v>20</v>
      </c>
      <c r="P20" s="581" t="s">
        <v>19</v>
      </c>
      <c r="Q20" s="39" t="s">
        <v>16</v>
      </c>
    </row>
    <row r="21" spans="1:17" ht="20.25" customHeight="1" x14ac:dyDescent="0.25">
      <c r="A21" s="1389">
        <v>2020</v>
      </c>
      <c r="B21" s="37">
        <v>1</v>
      </c>
      <c r="C21" s="36" t="s">
        <v>14</v>
      </c>
      <c r="D21" s="35" t="str">
        <f t="array" ref="D21:D56">TRANSPOSE('[1]2020-2021'!$F$58:$AO$58)</f>
        <v>25/11/20</v>
      </c>
      <c r="E21" s="34">
        <f>C16</f>
        <v>10296</v>
      </c>
      <c r="F21" s="32">
        <v>135</v>
      </c>
      <c r="G21" s="32">
        <v>2.5</v>
      </c>
      <c r="H21" s="32">
        <v>148.5</v>
      </c>
      <c r="I21" s="33">
        <f>F21+H21+G21+K21</f>
        <v>296</v>
      </c>
      <c r="J21" s="32">
        <f t="shared" ref="J21:J56" si="0">E21-H21-G21-F21</f>
        <v>10010</v>
      </c>
      <c r="K21" s="31">
        <v>10</v>
      </c>
      <c r="L21" s="30">
        <f>H21</f>
        <v>148.5</v>
      </c>
      <c r="N21" s="309">
        <v>0</v>
      </c>
      <c r="O21" s="310">
        <v>0</v>
      </c>
      <c r="P21" s="310">
        <v>0</v>
      </c>
      <c r="Q21" s="295"/>
    </row>
    <row r="22" spans="1:17" ht="20.25" customHeight="1" thickBot="1" x14ac:dyDescent="0.3">
      <c r="A22" s="1391"/>
      <c r="B22" s="21">
        <v>2</v>
      </c>
      <c r="C22" s="20" t="s">
        <v>13</v>
      </c>
      <c r="D22" s="19" t="str">
        <v>17/12/20</v>
      </c>
      <c r="E22" s="18">
        <f t="shared" ref="E22:E56" si="1">J21</f>
        <v>10010</v>
      </c>
      <c r="F22" s="16">
        <v>135</v>
      </c>
      <c r="G22" s="16">
        <v>2.5</v>
      </c>
      <c r="H22" s="16">
        <v>148.5</v>
      </c>
      <c r="I22" s="17">
        <f t="shared" ref="I22:I56" si="2">F22+H22+G22+K22</f>
        <v>296</v>
      </c>
      <c r="J22" s="16">
        <f t="shared" si="0"/>
        <v>9724</v>
      </c>
      <c r="K22" s="15">
        <v>10</v>
      </c>
      <c r="L22" s="14">
        <f t="shared" ref="L22:L56" si="3">L21+H22</f>
        <v>297</v>
      </c>
      <c r="N22" s="441">
        <v>0</v>
      </c>
      <c r="O22" s="382">
        <v>0</v>
      </c>
      <c r="P22" s="382">
        <v>0</v>
      </c>
      <c r="Q22" s="265"/>
    </row>
    <row r="23" spans="1:17" ht="20.25" customHeight="1" x14ac:dyDescent="0.25">
      <c r="A23" s="1389">
        <v>2021</v>
      </c>
      <c r="B23" s="37">
        <v>3</v>
      </c>
      <c r="C23" s="36" t="s">
        <v>12</v>
      </c>
      <c r="D23" s="35" t="str">
        <v>25/01/21</v>
      </c>
      <c r="E23" s="34">
        <f t="shared" si="1"/>
        <v>9724</v>
      </c>
      <c r="F23" s="32">
        <v>135</v>
      </c>
      <c r="G23" s="32">
        <v>2.5</v>
      </c>
      <c r="H23" s="32">
        <v>148.5</v>
      </c>
      <c r="I23" s="33">
        <f t="shared" si="2"/>
        <v>296</v>
      </c>
      <c r="J23" s="32">
        <f t="shared" si="0"/>
        <v>9438</v>
      </c>
      <c r="K23" s="31">
        <v>10</v>
      </c>
      <c r="L23" s="30">
        <f t="shared" si="3"/>
        <v>445.5</v>
      </c>
      <c r="N23" s="309">
        <v>0</v>
      </c>
      <c r="O23" s="310">
        <v>0</v>
      </c>
      <c r="P23" s="310">
        <v>0</v>
      </c>
      <c r="Q23" s="295"/>
    </row>
    <row r="24" spans="1:17" ht="20.25" customHeight="1" x14ac:dyDescent="0.25">
      <c r="A24" s="1390"/>
      <c r="B24" s="29">
        <v>4</v>
      </c>
      <c r="C24" s="28" t="s">
        <v>11</v>
      </c>
      <c r="D24" s="27" t="str">
        <v>09/02/21</v>
      </c>
      <c r="E24" s="26">
        <f t="shared" si="1"/>
        <v>9438</v>
      </c>
      <c r="F24" s="24">
        <v>135</v>
      </c>
      <c r="G24" s="24">
        <v>2.5</v>
      </c>
      <c r="H24" s="24">
        <v>148.5</v>
      </c>
      <c r="I24" s="25">
        <f t="shared" si="2"/>
        <v>296</v>
      </c>
      <c r="J24" s="24">
        <f t="shared" si="0"/>
        <v>9152</v>
      </c>
      <c r="K24" s="23">
        <v>10</v>
      </c>
      <c r="L24" s="22">
        <f t="shared" si="3"/>
        <v>594</v>
      </c>
      <c r="N24" s="312">
        <v>0</v>
      </c>
      <c r="O24" s="313">
        <v>0</v>
      </c>
      <c r="P24" s="313">
        <v>0</v>
      </c>
      <c r="Q24" s="262"/>
    </row>
    <row r="25" spans="1:17" ht="20.25" customHeight="1" x14ac:dyDescent="0.25">
      <c r="A25" s="1390"/>
      <c r="B25" s="29">
        <v>5</v>
      </c>
      <c r="C25" s="28" t="s">
        <v>10</v>
      </c>
      <c r="D25" s="27" t="str">
        <v>18/03/21</v>
      </c>
      <c r="E25" s="26">
        <f t="shared" si="1"/>
        <v>9152</v>
      </c>
      <c r="F25" s="24">
        <v>135</v>
      </c>
      <c r="G25" s="24">
        <v>2.5</v>
      </c>
      <c r="H25" s="24">
        <v>148.5</v>
      </c>
      <c r="I25" s="25">
        <f t="shared" si="2"/>
        <v>296</v>
      </c>
      <c r="J25" s="24">
        <f t="shared" si="0"/>
        <v>8866</v>
      </c>
      <c r="K25" s="23">
        <v>10</v>
      </c>
      <c r="L25" s="22">
        <f t="shared" si="3"/>
        <v>742.5</v>
      </c>
      <c r="N25" s="312">
        <v>0</v>
      </c>
      <c r="O25" s="313">
        <v>0</v>
      </c>
      <c r="P25" s="313">
        <v>0</v>
      </c>
      <c r="Q25" s="262"/>
    </row>
    <row r="26" spans="1:17" ht="20.25" customHeight="1" x14ac:dyDescent="0.25">
      <c r="A26" s="1390"/>
      <c r="B26" s="29">
        <v>6</v>
      </c>
      <c r="C26" s="28" t="s">
        <v>9</v>
      </c>
      <c r="D26" s="27" t="str">
        <v>22/04/21</v>
      </c>
      <c r="E26" s="26">
        <f t="shared" si="1"/>
        <v>8866</v>
      </c>
      <c r="F26" s="24">
        <v>135</v>
      </c>
      <c r="G26" s="24">
        <v>2.5</v>
      </c>
      <c r="H26" s="24">
        <v>148.5</v>
      </c>
      <c r="I26" s="25">
        <f t="shared" si="2"/>
        <v>296</v>
      </c>
      <c r="J26" s="24">
        <f t="shared" si="0"/>
        <v>8580</v>
      </c>
      <c r="K26" s="23">
        <v>10</v>
      </c>
      <c r="L26" s="22">
        <f t="shared" si="3"/>
        <v>891</v>
      </c>
      <c r="N26" s="312">
        <v>0</v>
      </c>
      <c r="O26" s="313">
        <v>0</v>
      </c>
      <c r="P26" s="313">
        <v>0</v>
      </c>
      <c r="Q26" s="262"/>
    </row>
    <row r="27" spans="1:17" ht="20.25" customHeight="1" x14ac:dyDescent="0.25">
      <c r="A27" s="1390"/>
      <c r="B27" s="29">
        <v>7</v>
      </c>
      <c r="C27" s="28" t="s">
        <v>8</v>
      </c>
      <c r="D27" s="27" t="str">
        <v>06/05/21</v>
      </c>
      <c r="E27" s="26">
        <f t="shared" si="1"/>
        <v>8580</v>
      </c>
      <c r="F27" s="24">
        <v>135</v>
      </c>
      <c r="G27" s="24">
        <v>2.5</v>
      </c>
      <c r="H27" s="24">
        <v>148.5</v>
      </c>
      <c r="I27" s="25">
        <f t="shared" si="2"/>
        <v>296</v>
      </c>
      <c r="J27" s="24">
        <f t="shared" si="0"/>
        <v>8294</v>
      </c>
      <c r="K27" s="23">
        <v>10</v>
      </c>
      <c r="L27" s="22">
        <f t="shared" si="3"/>
        <v>1039.5</v>
      </c>
      <c r="N27" s="312">
        <v>0</v>
      </c>
      <c r="O27" s="313">
        <v>0</v>
      </c>
      <c r="P27" s="313">
        <v>0</v>
      </c>
      <c r="Q27" s="262"/>
    </row>
    <row r="28" spans="1:17" ht="20.25" customHeight="1" x14ac:dyDescent="0.25">
      <c r="A28" s="1390"/>
      <c r="B28" s="29">
        <v>8</v>
      </c>
      <c r="C28" s="28" t="s">
        <v>7</v>
      </c>
      <c r="D28" s="27" t="str">
        <v>14/06/21</v>
      </c>
      <c r="E28" s="26">
        <f t="shared" si="1"/>
        <v>8294</v>
      </c>
      <c r="F28" s="24">
        <v>135</v>
      </c>
      <c r="G28" s="24">
        <v>2.5</v>
      </c>
      <c r="H28" s="24">
        <v>148.5</v>
      </c>
      <c r="I28" s="25">
        <f t="shared" si="2"/>
        <v>296</v>
      </c>
      <c r="J28" s="24">
        <f t="shared" si="0"/>
        <v>8008</v>
      </c>
      <c r="K28" s="23">
        <v>10</v>
      </c>
      <c r="L28" s="22">
        <f t="shared" si="3"/>
        <v>1188</v>
      </c>
      <c r="N28" s="312">
        <v>0</v>
      </c>
      <c r="O28" s="313">
        <v>0</v>
      </c>
      <c r="P28" s="313">
        <v>0</v>
      </c>
      <c r="Q28" s="262"/>
    </row>
    <row r="29" spans="1:17" ht="20.25" customHeight="1" x14ac:dyDescent="0.25">
      <c r="A29" s="1390"/>
      <c r="B29" s="29">
        <v>9</v>
      </c>
      <c r="C29" s="28" t="s">
        <v>6</v>
      </c>
      <c r="D29" s="27" t="str">
        <v>09/08/21</v>
      </c>
      <c r="E29" s="26">
        <f t="shared" si="1"/>
        <v>8008</v>
      </c>
      <c r="F29" s="24">
        <v>135</v>
      </c>
      <c r="G29" s="24">
        <v>2.5</v>
      </c>
      <c r="H29" s="24">
        <v>148.5</v>
      </c>
      <c r="I29" s="25">
        <f t="shared" si="2"/>
        <v>296</v>
      </c>
      <c r="J29" s="24">
        <f t="shared" si="0"/>
        <v>7722</v>
      </c>
      <c r="K29" s="23">
        <v>10</v>
      </c>
      <c r="L29" s="22">
        <f t="shared" si="3"/>
        <v>1336.5</v>
      </c>
      <c r="N29" s="312">
        <v>0</v>
      </c>
      <c r="O29" s="313">
        <v>0</v>
      </c>
      <c r="P29" s="313">
        <v>0</v>
      </c>
      <c r="Q29" s="262"/>
    </row>
    <row r="30" spans="1:17" ht="20.25" customHeight="1" x14ac:dyDescent="0.25">
      <c r="A30" s="1390"/>
      <c r="B30" s="29">
        <v>10</v>
      </c>
      <c r="C30" s="28" t="s">
        <v>5</v>
      </c>
      <c r="D30" s="27" t="str">
        <v>07/09/21</v>
      </c>
      <c r="E30" s="26">
        <f t="shared" si="1"/>
        <v>7722</v>
      </c>
      <c r="F30" s="24">
        <v>135</v>
      </c>
      <c r="G30" s="24">
        <v>2.5</v>
      </c>
      <c r="H30" s="24">
        <v>148.5</v>
      </c>
      <c r="I30" s="25">
        <f t="shared" si="2"/>
        <v>296</v>
      </c>
      <c r="J30" s="24">
        <f t="shared" si="0"/>
        <v>7436</v>
      </c>
      <c r="K30" s="23">
        <v>10</v>
      </c>
      <c r="L30" s="22">
        <f t="shared" si="3"/>
        <v>1485</v>
      </c>
      <c r="N30" s="312">
        <v>0</v>
      </c>
      <c r="O30" s="313">
        <v>0</v>
      </c>
      <c r="P30" s="313">
        <v>0</v>
      </c>
      <c r="Q30" s="262"/>
    </row>
    <row r="31" spans="1:17" ht="20.25" customHeight="1" x14ac:dyDescent="0.25">
      <c r="A31" s="1390"/>
      <c r="B31" s="29">
        <v>11</v>
      </c>
      <c r="C31" s="28" t="s">
        <v>4</v>
      </c>
      <c r="D31" s="27" t="str">
        <v>08/10/21</v>
      </c>
      <c r="E31" s="26">
        <f t="shared" si="1"/>
        <v>7436</v>
      </c>
      <c r="F31" s="24">
        <v>135</v>
      </c>
      <c r="G31" s="24">
        <v>2.5</v>
      </c>
      <c r="H31" s="24">
        <v>148.5</v>
      </c>
      <c r="I31" s="25">
        <f t="shared" si="2"/>
        <v>296</v>
      </c>
      <c r="J31" s="24">
        <f t="shared" si="0"/>
        <v>7150</v>
      </c>
      <c r="K31" s="23">
        <v>10</v>
      </c>
      <c r="L31" s="22">
        <f t="shared" si="3"/>
        <v>1633.5</v>
      </c>
      <c r="N31" s="312">
        <v>0</v>
      </c>
      <c r="O31" s="313">
        <v>0</v>
      </c>
      <c r="P31" s="313">
        <v>0</v>
      </c>
      <c r="Q31" s="262"/>
    </row>
    <row r="32" spans="1:17" ht="20.25" customHeight="1" x14ac:dyDescent="0.25">
      <c r="A32" s="1390"/>
      <c r="B32" s="29">
        <v>12</v>
      </c>
      <c r="C32" s="28" t="s">
        <v>3</v>
      </c>
      <c r="D32" s="27" t="str">
        <v>08/11/21</v>
      </c>
      <c r="E32" s="26">
        <f t="shared" si="1"/>
        <v>7150</v>
      </c>
      <c r="F32" s="24">
        <v>135</v>
      </c>
      <c r="G32" s="24">
        <v>2.5</v>
      </c>
      <c r="H32" s="24">
        <v>148.5</v>
      </c>
      <c r="I32" s="25">
        <f t="shared" si="2"/>
        <v>296</v>
      </c>
      <c r="J32" s="24">
        <f t="shared" si="0"/>
        <v>6864</v>
      </c>
      <c r="K32" s="23">
        <v>10</v>
      </c>
      <c r="L32" s="22">
        <f t="shared" si="3"/>
        <v>1782</v>
      </c>
      <c r="N32" s="312">
        <v>0</v>
      </c>
      <c r="O32" s="313">
        <v>0</v>
      </c>
      <c r="P32" s="313">
        <v>0</v>
      </c>
      <c r="Q32" s="262"/>
    </row>
    <row r="33" spans="1:17" ht="20.25" customHeight="1" x14ac:dyDescent="0.25">
      <c r="A33" s="1390"/>
      <c r="B33" s="29">
        <v>13</v>
      </c>
      <c r="C33" s="28" t="s">
        <v>14</v>
      </c>
      <c r="D33" s="27" t="str">
        <v>25/11/21</v>
      </c>
      <c r="E33" s="26">
        <f t="shared" si="1"/>
        <v>6864</v>
      </c>
      <c r="F33" s="24">
        <v>135</v>
      </c>
      <c r="G33" s="24">
        <v>2.5</v>
      </c>
      <c r="H33" s="24">
        <v>148.5</v>
      </c>
      <c r="I33" s="25">
        <f t="shared" si="2"/>
        <v>296</v>
      </c>
      <c r="J33" s="24">
        <f t="shared" si="0"/>
        <v>6578</v>
      </c>
      <c r="K33" s="23">
        <v>10</v>
      </c>
      <c r="L33" s="22">
        <f t="shared" si="3"/>
        <v>1930.5</v>
      </c>
      <c r="N33" s="312">
        <v>0</v>
      </c>
      <c r="O33" s="313">
        <v>0</v>
      </c>
      <c r="P33" s="313">
        <v>0</v>
      </c>
      <c r="Q33" s="262"/>
    </row>
    <row r="34" spans="1:17" ht="20.25" customHeight="1" thickBot="1" x14ac:dyDescent="0.3">
      <c r="A34" s="1391"/>
      <c r="B34" s="21">
        <v>14</v>
      </c>
      <c r="C34" s="20" t="s">
        <v>13</v>
      </c>
      <c r="D34" s="19" t="str">
        <v>20/12/21</v>
      </c>
      <c r="E34" s="18">
        <f t="shared" si="1"/>
        <v>6578</v>
      </c>
      <c r="F34" s="16">
        <v>135</v>
      </c>
      <c r="G34" s="16">
        <v>2.5</v>
      </c>
      <c r="H34" s="16">
        <v>148.5</v>
      </c>
      <c r="I34" s="17">
        <f t="shared" si="2"/>
        <v>296</v>
      </c>
      <c r="J34" s="16">
        <f t="shared" si="0"/>
        <v>6292</v>
      </c>
      <c r="K34" s="15">
        <v>10</v>
      </c>
      <c r="L34" s="14">
        <f t="shared" si="3"/>
        <v>2079</v>
      </c>
      <c r="N34" s="441">
        <v>0</v>
      </c>
      <c r="O34" s="382">
        <v>0</v>
      </c>
      <c r="P34" s="382">
        <v>0</v>
      </c>
      <c r="Q34" s="265"/>
    </row>
    <row r="35" spans="1:17" ht="20.25" customHeight="1" x14ac:dyDescent="0.25">
      <c r="A35" s="1389">
        <v>2022</v>
      </c>
      <c r="B35" s="37">
        <v>15</v>
      </c>
      <c r="C35" s="36" t="s">
        <v>12</v>
      </c>
      <c r="D35" s="35" t="str">
        <v>07/02/22</v>
      </c>
      <c r="E35" s="34">
        <f t="shared" si="1"/>
        <v>6292</v>
      </c>
      <c r="F35" s="32">
        <v>135</v>
      </c>
      <c r="G35" s="32">
        <v>2.5</v>
      </c>
      <c r="H35" s="32">
        <v>148.5</v>
      </c>
      <c r="I35" s="33">
        <f t="shared" si="2"/>
        <v>296</v>
      </c>
      <c r="J35" s="32">
        <f t="shared" si="0"/>
        <v>6006</v>
      </c>
      <c r="K35" s="31">
        <v>10</v>
      </c>
      <c r="L35" s="30">
        <f t="shared" si="3"/>
        <v>2227.5</v>
      </c>
      <c r="N35" s="309">
        <v>0</v>
      </c>
      <c r="O35" s="310">
        <v>0</v>
      </c>
      <c r="P35" s="582">
        <v>0</v>
      </c>
      <c r="Q35" s="583"/>
    </row>
    <row r="36" spans="1:17" ht="20.25" customHeight="1" x14ac:dyDescent="0.25">
      <c r="A36" s="1390"/>
      <c r="B36" s="29">
        <v>16</v>
      </c>
      <c r="C36" s="28" t="s">
        <v>11</v>
      </c>
      <c r="D36" s="27" t="str">
        <v>08/03/22</v>
      </c>
      <c r="E36" s="26">
        <f t="shared" si="1"/>
        <v>6006</v>
      </c>
      <c r="F36" s="24">
        <v>135</v>
      </c>
      <c r="G36" s="24">
        <v>2.5</v>
      </c>
      <c r="H36" s="24">
        <v>148.5</v>
      </c>
      <c r="I36" s="25">
        <f t="shared" si="2"/>
        <v>296</v>
      </c>
      <c r="J36" s="24">
        <f t="shared" si="0"/>
        <v>5720</v>
      </c>
      <c r="K36" s="23">
        <v>10</v>
      </c>
      <c r="L36" s="22">
        <f t="shared" si="3"/>
        <v>2376</v>
      </c>
      <c r="N36" s="312">
        <v>0</v>
      </c>
      <c r="O36" s="313">
        <v>0</v>
      </c>
      <c r="P36" s="313">
        <v>0</v>
      </c>
      <c r="Q36" s="442"/>
    </row>
    <row r="37" spans="1:17" ht="20.25" customHeight="1" x14ac:dyDescent="0.25">
      <c r="A37" s="1390"/>
      <c r="B37" s="29">
        <v>17</v>
      </c>
      <c r="C37" s="28" t="s">
        <v>10</v>
      </c>
      <c r="D37" s="27" t="str">
        <v>08/04/22</v>
      </c>
      <c r="E37" s="26">
        <f t="shared" si="1"/>
        <v>5720</v>
      </c>
      <c r="F37" s="24">
        <v>135</v>
      </c>
      <c r="G37" s="24">
        <v>2.5</v>
      </c>
      <c r="H37" s="24">
        <v>148.5</v>
      </c>
      <c r="I37" s="25">
        <f t="shared" si="2"/>
        <v>296</v>
      </c>
      <c r="J37" s="24">
        <f t="shared" si="0"/>
        <v>5434</v>
      </c>
      <c r="K37" s="23">
        <v>10</v>
      </c>
      <c r="L37" s="22">
        <f t="shared" si="3"/>
        <v>2524.5</v>
      </c>
      <c r="N37" s="312">
        <v>0</v>
      </c>
      <c r="O37" s="313">
        <v>0</v>
      </c>
      <c r="P37" s="313">
        <v>0</v>
      </c>
      <c r="Q37" s="442"/>
    </row>
    <row r="38" spans="1:17" ht="20.25" customHeight="1" x14ac:dyDescent="0.25">
      <c r="A38" s="1390"/>
      <c r="B38" s="29">
        <v>18</v>
      </c>
      <c r="C38" s="28" t="s">
        <v>9</v>
      </c>
      <c r="D38" s="27" t="str">
        <v>07/05/22</v>
      </c>
      <c r="E38" s="26">
        <f t="shared" si="1"/>
        <v>5434</v>
      </c>
      <c r="F38" s="24">
        <v>135</v>
      </c>
      <c r="G38" s="24">
        <v>2.5</v>
      </c>
      <c r="H38" s="24">
        <v>148.5</v>
      </c>
      <c r="I38" s="25">
        <f t="shared" si="2"/>
        <v>296</v>
      </c>
      <c r="J38" s="24">
        <f t="shared" si="0"/>
        <v>5148</v>
      </c>
      <c r="K38" s="23">
        <v>10</v>
      </c>
      <c r="L38" s="22">
        <f t="shared" si="3"/>
        <v>2673</v>
      </c>
      <c r="N38" s="312">
        <v>0</v>
      </c>
      <c r="O38" s="313">
        <v>0</v>
      </c>
      <c r="P38" s="313">
        <v>0</v>
      </c>
      <c r="Q38" s="442"/>
    </row>
    <row r="39" spans="1:17" ht="20.25" customHeight="1" x14ac:dyDescent="0.25">
      <c r="A39" s="1390"/>
      <c r="B39" s="29">
        <v>19</v>
      </c>
      <c r="C39" s="28" t="s">
        <v>8</v>
      </c>
      <c r="D39" s="27" t="str">
        <v>27/05/22</v>
      </c>
      <c r="E39" s="26">
        <f t="shared" si="1"/>
        <v>5148</v>
      </c>
      <c r="F39" s="24">
        <v>135</v>
      </c>
      <c r="G39" s="24">
        <v>2.5</v>
      </c>
      <c r="H39" s="24">
        <v>148.5</v>
      </c>
      <c r="I39" s="25">
        <f t="shared" si="2"/>
        <v>296</v>
      </c>
      <c r="J39" s="24">
        <f t="shared" si="0"/>
        <v>4862</v>
      </c>
      <c r="K39" s="23">
        <v>10</v>
      </c>
      <c r="L39" s="22">
        <f t="shared" si="3"/>
        <v>2821.5</v>
      </c>
      <c r="N39" s="312">
        <v>0</v>
      </c>
      <c r="O39" s="313">
        <v>0</v>
      </c>
      <c r="P39" s="313">
        <v>0</v>
      </c>
      <c r="Q39" s="442"/>
    </row>
    <row r="40" spans="1:17" ht="20.25" customHeight="1" x14ac:dyDescent="0.25">
      <c r="A40" s="1390"/>
      <c r="B40" s="29">
        <v>20</v>
      </c>
      <c r="C40" s="28" t="s">
        <v>7</v>
      </c>
      <c r="D40" s="27" t="str">
        <v>08/07/22</v>
      </c>
      <c r="E40" s="26">
        <f t="shared" si="1"/>
        <v>4862</v>
      </c>
      <c r="F40" s="24">
        <v>135</v>
      </c>
      <c r="G40" s="24">
        <v>2.5</v>
      </c>
      <c r="H40" s="24">
        <v>148.5</v>
      </c>
      <c r="I40" s="25">
        <f t="shared" si="2"/>
        <v>296</v>
      </c>
      <c r="J40" s="24">
        <f t="shared" si="0"/>
        <v>4576</v>
      </c>
      <c r="K40" s="23">
        <v>10</v>
      </c>
      <c r="L40" s="22">
        <f t="shared" si="3"/>
        <v>2970</v>
      </c>
      <c r="N40" s="312">
        <v>0</v>
      </c>
      <c r="O40" s="313">
        <v>0</v>
      </c>
      <c r="P40" s="313">
        <v>0</v>
      </c>
      <c r="Q40" s="442"/>
    </row>
    <row r="41" spans="1:17" ht="20.25" customHeight="1" x14ac:dyDescent="0.25">
      <c r="A41" s="1390"/>
      <c r="B41" s="29">
        <v>21</v>
      </c>
      <c r="C41" s="28" t="s">
        <v>6</v>
      </c>
      <c r="D41" s="27" t="str">
        <v>05/08/22</v>
      </c>
      <c r="E41" s="26">
        <f t="shared" si="1"/>
        <v>4576</v>
      </c>
      <c r="F41" s="24">
        <v>135</v>
      </c>
      <c r="G41" s="24">
        <v>2.5</v>
      </c>
      <c r="H41" s="24">
        <v>148.5</v>
      </c>
      <c r="I41" s="25">
        <f t="shared" si="2"/>
        <v>296</v>
      </c>
      <c r="J41" s="24">
        <f t="shared" si="0"/>
        <v>4290</v>
      </c>
      <c r="K41" s="23">
        <v>10</v>
      </c>
      <c r="L41" s="22">
        <f t="shared" si="3"/>
        <v>3118.5</v>
      </c>
      <c r="N41" s="312">
        <v>0</v>
      </c>
      <c r="O41" s="313">
        <v>0</v>
      </c>
      <c r="P41" s="313">
        <v>0</v>
      </c>
      <c r="Q41" s="442"/>
    </row>
    <row r="42" spans="1:17" ht="20.25" customHeight="1" x14ac:dyDescent="0.25">
      <c r="A42" s="1390"/>
      <c r="B42" s="29">
        <v>22</v>
      </c>
      <c r="C42" s="28" t="s">
        <v>5</v>
      </c>
      <c r="D42" s="27" t="str">
        <v>14/09/22</v>
      </c>
      <c r="E42" s="26">
        <f t="shared" si="1"/>
        <v>4290</v>
      </c>
      <c r="F42" s="24">
        <v>135</v>
      </c>
      <c r="G42" s="24">
        <v>2.5</v>
      </c>
      <c r="H42" s="24">
        <v>148.5</v>
      </c>
      <c r="I42" s="25">
        <f t="shared" si="2"/>
        <v>296</v>
      </c>
      <c r="J42" s="24">
        <f t="shared" si="0"/>
        <v>4004</v>
      </c>
      <c r="K42" s="23">
        <v>10</v>
      </c>
      <c r="L42" s="22">
        <f t="shared" si="3"/>
        <v>3267</v>
      </c>
      <c r="N42" s="312">
        <v>0</v>
      </c>
      <c r="O42" s="313">
        <v>0</v>
      </c>
      <c r="P42" s="313">
        <v>0</v>
      </c>
      <c r="Q42" s="442"/>
    </row>
    <row r="43" spans="1:17" ht="20.25" customHeight="1" x14ac:dyDescent="0.25">
      <c r="A43" s="1390"/>
      <c r="B43" s="29">
        <v>23</v>
      </c>
      <c r="C43" s="28" t="s">
        <v>4</v>
      </c>
      <c r="D43" s="83" t="str">
        <v>19/12/22</v>
      </c>
      <c r="E43" s="26">
        <f t="shared" si="1"/>
        <v>4004</v>
      </c>
      <c r="F43" s="24">
        <v>135</v>
      </c>
      <c r="G43" s="24">
        <v>2.5</v>
      </c>
      <c r="H43" s="24">
        <v>148.5</v>
      </c>
      <c r="I43" s="25">
        <f t="shared" si="2"/>
        <v>296</v>
      </c>
      <c r="J43" s="24">
        <f t="shared" si="0"/>
        <v>3718</v>
      </c>
      <c r="K43" s="23">
        <v>10</v>
      </c>
      <c r="L43" s="22">
        <f t="shared" si="3"/>
        <v>3415.5</v>
      </c>
      <c r="N43" s="312">
        <v>0</v>
      </c>
      <c r="O43" s="313">
        <v>0</v>
      </c>
      <c r="P43" s="313">
        <v>0</v>
      </c>
      <c r="Q43" s="442"/>
    </row>
    <row r="44" spans="1:17" ht="20.25" customHeight="1" thickBot="1" x14ac:dyDescent="0.3">
      <c r="A44" s="1390"/>
      <c r="B44" s="29">
        <v>24</v>
      </c>
      <c r="C44" s="28" t="s">
        <v>3</v>
      </c>
      <c r="D44" s="83" t="str">
        <v/>
      </c>
      <c r="E44" s="26">
        <f t="shared" si="1"/>
        <v>3718</v>
      </c>
      <c r="F44" s="24">
        <v>135</v>
      </c>
      <c r="G44" s="24">
        <v>2.5</v>
      </c>
      <c r="H44" s="24">
        <v>148.5</v>
      </c>
      <c r="I44" s="25">
        <f t="shared" si="2"/>
        <v>296</v>
      </c>
      <c r="J44" s="24">
        <f t="shared" si="0"/>
        <v>3432</v>
      </c>
      <c r="K44" s="23">
        <v>10</v>
      </c>
      <c r="L44" s="22">
        <f t="shared" si="3"/>
        <v>3564</v>
      </c>
      <c r="N44" s="304"/>
      <c r="O44" s="305"/>
      <c r="P44" s="305"/>
      <c r="Q44" s="306"/>
    </row>
    <row r="45" spans="1:17" ht="20.25" customHeight="1" x14ac:dyDescent="0.25">
      <c r="A45" s="1390"/>
      <c r="B45" s="29">
        <v>25</v>
      </c>
      <c r="C45" s="28" t="s">
        <v>14</v>
      </c>
      <c r="D45" s="27" t="str">
        <v/>
      </c>
      <c r="E45" s="26">
        <f t="shared" si="1"/>
        <v>3432</v>
      </c>
      <c r="F45" s="24">
        <v>135</v>
      </c>
      <c r="G45" s="24">
        <v>2.5</v>
      </c>
      <c r="H45" s="24">
        <v>148.5</v>
      </c>
      <c r="I45" s="25">
        <f t="shared" si="2"/>
        <v>296</v>
      </c>
      <c r="J45" s="24">
        <f t="shared" si="0"/>
        <v>3146</v>
      </c>
      <c r="K45" s="23">
        <v>10</v>
      </c>
      <c r="L45" s="22">
        <f t="shared" si="3"/>
        <v>3712.5</v>
      </c>
    </row>
    <row r="46" spans="1:17" ht="20.25" customHeight="1" thickBot="1" x14ac:dyDescent="0.3">
      <c r="A46" s="1391"/>
      <c r="B46" s="21">
        <v>26</v>
      </c>
      <c r="C46" s="20" t="s">
        <v>13</v>
      </c>
      <c r="D46" s="19" t="str">
        <v/>
      </c>
      <c r="E46" s="18">
        <f t="shared" si="1"/>
        <v>3146</v>
      </c>
      <c r="F46" s="16">
        <v>135</v>
      </c>
      <c r="G46" s="16">
        <v>2.5</v>
      </c>
      <c r="H46" s="16">
        <v>148.5</v>
      </c>
      <c r="I46" s="17">
        <f t="shared" si="2"/>
        <v>296</v>
      </c>
      <c r="J46" s="16">
        <f t="shared" si="0"/>
        <v>2860</v>
      </c>
      <c r="K46" s="15">
        <v>10</v>
      </c>
      <c r="L46" s="14">
        <f t="shared" si="3"/>
        <v>3861</v>
      </c>
    </row>
    <row r="47" spans="1:17" ht="20.25" customHeight="1" x14ac:dyDescent="0.25">
      <c r="A47" s="1389">
        <v>2023</v>
      </c>
      <c r="B47" s="37">
        <v>27</v>
      </c>
      <c r="C47" s="36" t="s">
        <v>12</v>
      </c>
      <c r="D47" s="35" t="str">
        <v/>
      </c>
      <c r="E47" s="34">
        <f t="shared" si="1"/>
        <v>2860</v>
      </c>
      <c r="F47" s="32">
        <v>135</v>
      </c>
      <c r="G47" s="32">
        <v>2.5</v>
      </c>
      <c r="H47" s="32">
        <v>148.5</v>
      </c>
      <c r="I47" s="33">
        <f t="shared" si="2"/>
        <v>296</v>
      </c>
      <c r="J47" s="32">
        <f t="shared" si="0"/>
        <v>2574</v>
      </c>
      <c r="K47" s="31">
        <v>10</v>
      </c>
      <c r="L47" s="30">
        <f t="shared" si="3"/>
        <v>4009.5</v>
      </c>
    </row>
    <row r="48" spans="1:17" ht="20.25" customHeight="1" x14ac:dyDescent="0.25">
      <c r="A48" s="1390"/>
      <c r="B48" s="29">
        <v>28</v>
      </c>
      <c r="C48" s="28" t="s">
        <v>11</v>
      </c>
      <c r="D48" s="27" t="str">
        <v/>
      </c>
      <c r="E48" s="26">
        <f t="shared" si="1"/>
        <v>2574</v>
      </c>
      <c r="F48" s="24">
        <v>135</v>
      </c>
      <c r="G48" s="24">
        <v>2.5</v>
      </c>
      <c r="H48" s="24">
        <v>148.5</v>
      </c>
      <c r="I48" s="25">
        <f t="shared" si="2"/>
        <v>296</v>
      </c>
      <c r="J48" s="24">
        <f t="shared" si="0"/>
        <v>2288</v>
      </c>
      <c r="K48" s="23">
        <v>10</v>
      </c>
      <c r="L48" s="22">
        <f t="shared" si="3"/>
        <v>4158</v>
      </c>
    </row>
    <row r="49" spans="1:12" ht="20.25" customHeight="1" x14ac:dyDescent="0.25">
      <c r="A49" s="1390"/>
      <c r="B49" s="29">
        <v>29</v>
      </c>
      <c r="C49" s="28" t="s">
        <v>10</v>
      </c>
      <c r="D49" s="27" t="str">
        <v/>
      </c>
      <c r="E49" s="26">
        <f t="shared" si="1"/>
        <v>2288</v>
      </c>
      <c r="F49" s="24">
        <v>135</v>
      </c>
      <c r="G49" s="24">
        <v>2.5</v>
      </c>
      <c r="H49" s="24">
        <v>148.5</v>
      </c>
      <c r="I49" s="25">
        <f t="shared" si="2"/>
        <v>296</v>
      </c>
      <c r="J49" s="24">
        <f t="shared" si="0"/>
        <v>2002</v>
      </c>
      <c r="K49" s="23">
        <v>10</v>
      </c>
      <c r="L49" s="22">
        <f t="shared" si="3"/>
        <v>4306.5</v>
      </c>
    </row>
    <row r="50" spans="1:12" ht="20.25" customHeight="1" x14ac:dyDescent="0.25">
      <c r="A50" s="1390"/>
      <c r="B50" s="29">
        <v>30</v>
      </c>
      <c r="C50" s="28" t="s">
        <v>9</v>
      </c>
      <c r="D50" s="27" t="str">
        <v/>
      </c>
      <c r="E50" s="26">
        <f t="shared" si="1"/>
        <v>2002</v>
      </c>
      <c r="F50" s="24">
        <v>135</v>
      </c>
      <c r="G50" s="24">
        <v>2.5</v>
      </c>
      <c r="H50" s="24">
        <v>148.5</v>
      </c>
      <c r="I50" s="25">
        <f t="shared" si="2"/>
        <v>296</v>
      </c>
      <c r="J50" s="24">
        <f t="shared" si="0"/>
        <v>1716</v>
      </c>
      <c r="K50" s="23">
        <v>10</v>
      </c>
      <c r="L50" s="22">
        <f t="shared" si="3"/>
        <v>4455</v>
      </c>
    </row>
    <row r="51" spans="1:12" ht="20.25" customHeight="1" x14ac:dyDescent="0.25">
      <c r="A51" s="1390"/>
      <c r="B51" s="29">
        <v>31</v>
      </c>
      <c r="C51" s="28" t="s">
        <v>8</v>
      </c>
      <c r="D51" s="27" t="str">
        <v/>
      </c>
      <c r="E51" s="26">
        <f t="shared" si="1"/>
        <v>1716</v>
      </c>
      <c r="F51" s="24">
        <v>135</v>
      </c>
      <c r="G51" s="24">
        <v>2.5</v>
      </c>
      <c r="H51" s="24">
        <v>148.5</v>
      </c>
      <c r="I51" s="25">
        <f t="shared" si="2"/>
        <v>296</v>
      </c>
      <c r="J51" s="24">
        <f t="shared" si="0"/>
        <v>1430</v>
      </c>
      <c r="K51" s="23">
        <v>10</v>
      </c>
      <c r="L51" s="22">
        <f t="shared" si="3"/>
        <v>4603.5</v>
      </c>
    </row>
    <row r="52" spans="1:12" ht="20.25" customHeight="1" x14ac:dyDescent="0.25">
      <c r="A52" s="1390"/>
      <c r="B52" s="29">
        <v>32</v>
      </c>
      <c r="C52" s="28" t="s">
        <v>7</v>
      </c>
      <c r="D52" s="27" t="str">
        <v/>
      </c>
      <c r="E52" s="26">
        <f t="shared" si="1"/>
        <v>1430</v>
      </c>
      <c r="F52" s="24">
        <v>135</v>
      </c>
      <c r="G52" s="24">
        <v>2.5</v>
      </c>
      <c r="H52" s="24">
        <v>148.5</v>
      </c>
      <c r="I52" s="25">
        <f t="shared" si="2"/>
        <v>296</v>
      </c>
      <c r="J52" s="24">
        <f t="shared" si="0"/>
        <v>1144</v>
      </c>
      <c r="K52" s="23">
        <v>10</v>
      </c>
      <c r="L52" s="22">
        <f t="shared" si="3"/>
        <v>4752</v>
      </c>
    </row>
    <row r="53" spans="1:12" ht="20.25" customHeight="1" x14ac:dyDescent="0.25">
      <c r="A53" s="1390"/>
      <c r="B53" s="29">
        <v>33</v>
      </c>
      <c r="C53" s="28" t="s">
        <v>6</v>
      </c>
      <c r="D53" s="27" t="str">
        <v/>
      </c>
      <c r="E53" s="26">
        <f t="shared" si="1"/>
        <v>1144</v>
      </c>
      <c r="F53" s="24">
        <v>135</v>
      </c>
      <c r="G53" s="24">
        <v>2.5</v>
      </c>
      <c r="H53" s="24">
        <v>148.5</v>
      </c>
      <c r="I53" s="25">
        <f t="shared" si="2"/>
        <v>296</v>
      </c>
      <c r="J53" s="24">
        <f t="shared" si="0"/>
        <v>858</v>
      </c>
      <c r="K53" s="23">
        <v>10</v>
      </c>
      <c r="L53" s="22">
        <f t="shared" si="3"/>
        <v>4900.5</v>
      </c>
    </row>
    <row r="54" spans="1:12" ht="20.25" customHeight="1" x14ac:dyDescent="0.25">
      <c r="A54" s="1390"/>
      <c r="B54" s="29">
        <v>34</v>
      </c>
      <c r="C54" s="28" t="s">
        <v>5</v>
      </c>
      <c r="D54" s="27" t="str">
        <v/>
      </c>
      <c r="E54" s="26">
        <f t="shared" si="1"/>
        <v>858</v>
      </c>
      <c r="F54" s="24">
        <v>135</v>
      </c>
      <c r="G54" s="24">
        <v>2.5</v>
      </c>
      <c r="H54" s="24">
        <v>148.5</v>
      </c>
      <c r="I54" s="25">
        <f t="shared" si="2"/>
        <v>296</v>
      </c>
      <c r="J54" s="24">
        <f t="shared" si="0"/>
        <v>572</v>
      </c>
      <c r="K54" s="23">
        <v>10</v>
      </c>
      <c r="L54" s="22">
        <f t="shared" si="3"/>
        <v>5049</v>
      </c>
    </row>
    <row r="55" spans="1:12" ht="20.25" customHeight="1" x14ac:dyDescent="0.25">
      <c r="A55" s="1390"/>
      <c r="B55" s="29">
        <v>35</v>
      </c>
      <c r="C55" s="28" t="s">
        <v>4</v>
      </c>
      <c r="D55" s="27" t="str">
        <v/>
      </c>
      <c r="E55" s="26">
        <f t="shared" si="1"/>
        <v>572</v>
      </c>
      <c r="F55" s="24">
        <v>135</v>
      </c>
      <c r="G55" s="24">
        <v>2.5</v>
      </c>
      <c r="H55" s="24">
        <v>148.5</v>
      </c>
      <c r="I55" s="25">
        <f t="shared" si="2"/>
        <v>296</v>
      </c>
      <c r="J55" s="24">
        <f t="shared" si="0"/>
        <v>286</v>
      </c>
      <c r="K55" s="23">
        <v>10</v>
      </c>
      <c r="L55" s="22">
        <f t="shared" si="3"/>
        <v>5197.5</v>
      </c>
    </row>
    <row r="56" spans="1:12" ht="20.25" customHeight="1" thickBot="1" x14ac:dyDescent="0.3">
      <c r="A56" s="1391"/>
      <c r="B56" s="21">
        <v>36</v>
      </c>
      <c r="C56" s="20" t="s">
        <v>3</v>
      </c>
      <c r="D56" s="19" t="str">
        <v/>
      </c>
      <c r="E56" s="18">
        <f t="shared" si="1"/>
        <v>286</v>
      </c>
      <c r="F56" s="16">
        <v>135</v>
      </c>
      <c r="G56" s="16">
        <v>2.5</v>
      </c>
      <c r="H56" s="16">
        <v>148.5</v>
      </c>
      <c r="I56" s="17">
        <f t="shared" si="2"/>
        <v>296</v>
      </c>
      <c r="J56" s="16">
        <f t="shared" si="0"/>
        <v>0</v>
      </c>
      <c r="K56" s="15">
        <v>10</v>
      </c>
      <c r="L56" s="14">
        <f t="shared" si="3"/>
        <v>5346</v>
      </c>
    </row>
    <row r="57" spans="1:12" s="10" customFormat="1" ht="20.25" customHeight="1" x14ac:dyDescent="0.25">
      <c r="D57" s="13"/>
      <c r="E57" s="13"/>
      <c r="F57" s="11">
        <f>SUM(F21:F56)</f>
        <v>4860</v>
      </c>
      <c r="G57" s="11">
        <f>SUM(G21:G56)</f>
        <v>90</v>
      </c>
      <c r="H57" s="11">
        <f>SUM(H21:H56)</f>
        <v>5346</v>
      </c>
      <c r="I57" s="12"/>
      <c r="J57" s="11"/>
      <c r="K57" s="11">
        <f>SUM(K21:K56)</f>
        <v>360</v>
      </c>
    </row>
    <row r="58" spans="1:12" x14ac:dyDescent="0.25">
      <c r="D58" s="1446" t="s">
        <v>2</v>
      </c>
      <c r="E58" s="1446"/>
      <c r="F58" s="7">
        <f>SUM(F21:F43)</f>
        <v>3105</v>
      </c>
      <c r="G58" s="7">
        <f t="shared" ref="G58:H58" si="4">SUM(G21:G43)</f>
        <v>57.5</v>
      </c>
      <c r="H58" s="7">
        <f t="shared" si="4"/>
        <v>3415.5</v>
      </c>
      <c r="I58" s="9"/>
      <c r="J58" s="8"/>
      <c r="K58" s="7">
        <f>SUM(K21:K43)</f>
        <v>230</v>
      </c>
    </row>
    <row r="59" spans="1:12" x14ac:dyDescent="0.25">
      <c r="D59" s="1435" t="s">
        <v>1</v>
      </c>
      <c r="E59" s="1435"/>
      <c r="F59" s="6">
        <f>SUM(F57-F58)</f>
        <v>1755</v>
      </c>
      <c r="G59" s="6">
        <f>SUM(G57-G58)</f>
        <v>32.5</v>
      </c>
      <c r="H59" s="6">
        <f>SUM(H57-H58)</f>
        <v>1930.5</v>
      </c>
      <c r="I59" s="1451" t="s">
        <v>1</v>
      </c>
      <c r="J59" s="1451"/>
      <c r="K59" s="5">
        <f>SUM(K57-K58)</f>
        <v>130</v>
      </c>
    </row>
    <row r="60" spans="1:12" ht="15.75" customHeight="1" thickBot="1" x14ac:dyDescent="0.3">
      <c r="D60" s="4"/>
      <c r="E60" s="4"/>
      <c r="F60" s="2"/>
      <c r="G60" s="2"/>
      <c r="H60" s="2"/>
      <c r="I60" s="3"/>
      <c r="J60" s="3"/>
      <c r="K60" s="2"/>
    </row>
    <row r="61" spans="1:12" ht="20.25" customHeight="1" thickTop="1" thickBot="1" x14ac:dyDescent="0.3">
      <c r="C61" s="1415" t="s">
        <v>0</v>
      </c>
      <c r="D61" s="1415"/>
      <c r="E61" s="1416"/>
      <c r="F61" s="1452">
        <f>SUM(F59:H59)</f>
        <v>3718</v>
      </c>
      <c r="G61" s="1453"/>
      <c r="H61" s="1454"/>
      <c r="I61" s="1"/>
    </row>
    <row r="62" spans="1:12" ht="15.75" thickTop="1" x14ac:dyDescent="0.25"/>
  </sheetData>
  <mergeCells count="18">
    <mergeCell ref="I59:J59"/>
    <mergeCell ref="F61:H61"/>
    <mergeCell ref="C61:E61"/>
    <mergeCell ref="D18:F18"/>
    <mergeCell ref="A21:A22"/>
    <mergeCell ref="A23:A34"/>
    <mergeCell ref="A35:A46"/>
    <mergeCell ref="A47:A56"/>
    <mergeCell ref="D59:E59"/>
    <mergeCell ref="D58:E58"/>
    <mergeCell ref="A12:B12"/>
    <mergeCell ref="A17:B17"/>
    <mergeCell ref="A8:L8"/>
    <mergeCell ref="A11:B11"/>
    <mergeCell ref="A13:B13"/>
    <mergeCell ref="A15:B15"/>
    <mergeCell ref="A16:B16"/>
    <mergeCell ref="D17:F17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O47"/>
  <sheetViews>
    <sheetView zoomScaleNormal="100" workbookViewId="0">
      <selection activeCell="I16" sqref="I16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  <col min="14" max="14" width="5.42578125" customWidth="1"/>
    <col min="15" max="15" width="10.5703125" bestFit="1" customWidth="1"/>
  </cols>
  <sheetData>
    <row r="1" spans="1:15" ht="21" x14ac:dyDescent="0.35">
      <c r="A1" s="63" t="s">
        <v>40</v>
      </c>
    </row>
    <row r="3" spans="1:15" ht="21" x14ac:dyDescent="0.35">
      <c r="A3" s="62" t="s">
        <v>39</v>
      </c>
    </row>
    <row r="4" spans="1:15" ht="12.75" customHeight="1" x14ac:dyDescent="0.35">
      <c r="A4" s="62"/>
    </row>
    <row r="5" spans="1:15" ht="17.25" x14ac:dyDescent="0.3">
      <c r="A5" s="500" t="s">
        <v>268</v>
      </c>
    </row>
    <row r="6" spans="1:15" ht="17.25" x14ac:dyDescent="0.3">
      <c r="A6" s="500" t="s">
        <v>269</v>
      </c>
    </row>
    <row r="8" spans="1:15" ht="20.25" customHeight="1" x14ac:dyDescent="0.25">
      <c r="A8" s="1425" t="s">
        <v>162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5" ht="20.25" customHeight="1" x14ac:dyDescent="0.25">
      <c r="A9" s="59" t="s">
        <v>37</v>
      </c>
      <c r="B9" s="60"/>
      <c r="C9" s="59"/>
      <c r="D9" s="324"/>
      <c r="E9" s="51"/>
      <c r="F9" s="58"/>
      <c r="G9" s="58"/>
      <c r="H9" s="48"/>
      <c r="I9" s="48"/>
      <c r="J9" s="48"/>
      <c r="K9" s="48"/>
      <c r="L9" s="48"/>
      <c r="M9" s="59"/>
    </row>
    <row r="10" spans="1:15" ht="20.25" customHeight="1" x14ac:dyDescent="0.25">
      <c r="A10" s="61" t="s">
        <v>163</v>
      </c>
      <c r="B10" s="60"/>
      <c r="C10" s="59"/>
      <c r="D10" s="324"/>
      <c r="E10" s="51"/>
      <c r="F10" s="58"/>
      <c r="G10" s="58"/>
      <c r="H10" s="48"/>
      <c r="I10" s="48"/>
      <c r="J10" s="48"/>
      <c r="K10" s="48"/>
      <c r="L10" s="48"/>
      <c r="M10" s="57"/>
      <c r="O10" s="56"/>
    </row>
    <row r="11" spans="1:15" ht="20.25" customHeight="1" x14ac:dyDescent="0.25">
      <c r="A11" s="1426" t="s">
        <v>35</v>
      </c>
      <c r="B11" s="1426"/>
      <c r="C11" s="54">
        <v>1870</v>
      </c>
      <c r="D11" s="324"/>
      <c r="E11" s="51"/>
      <c r="J11" s="48"/>
      <c r="K11" s="48"/>
      <c r="L11" s="48"/>
    </row>
    <row r="12" spans="1:15" ht="20.25" customHeight="1" x14ac:dyDescent="0.25">
      <c r="A12" s="1426" t="s">
        <v>33</v>
      </c>
      <c r="B12" s="1426"/>
      <c r="C12" s="54">
        <v>187</v>
      </c>
      <c r="E12" s="51"/>
      <c r="J12" s="48"/>
      <c r="K12" s="48"/>
      <c r="L12" s="48"/>
    </row>
    <row r="13" spans="1:15" ht="20.25" customHeight="1" x14ac:dyDescent="0.25">
      <c r="A13" s="322"/>
      <c r="B13" s="322"/>
      <c r="C13" s="50">
        <f>SUM(C11:C12)</f>
        <v>2057</v>
      </c>
      <c r="E13" s="51"/>
      <c r="J13" s="48"/>
      <c r="K13" s="48"/>
      <c r="L13" s="48"/>
    </row>
    <row r="14" spans="1:15" ht="20.25" customHeight="1" x14ac:dyDescent="0.25">
      <c r="A14" s="1426" t="s">
        <v>31</v>
      </c>
      <c r="B14" s="1426"/>
      <c r="C14" s="49">
        <v>1234.2</v>
      </c>
      <c r="D14" s="52" t="s">
        <v>30</v>
      </c>
      <c r="E14" s="51"/>
      <c r="J14" s="48"/>
      <c r="K14" s="48"/>
      <c r="L14" s="48"/>
    </row>
    <row r="15" spans="1:15" ht="20.25" customHeight="1" x14ac:dyDescent="0.25">
      <c r="A15" s="1442" t="s">
        <v>29</v>
      </c>
      <c r="B15" s="1442"/>
      <c r="C15" s="50">
        <f>SUM(C13:C14)</f>
        <v>3291.2</v>
      </c>
      <c r="J15" s="48"/>
      <c r="K15" s="48"/>
      <c r="L15" s="48"/>
    </row>
    <row r="16" spans="1:15" ht="31.5" customHeight="1" x14ac:dyDescent="0.25">
      <c r="A16" s="1427" t="s">
        <v>164</v>
      </c>
      <c r="B16" s="1427"/>
      <c r="C16" s="49">
        <v>200</v>
      </c>
      <c r="D16" s="1437" t="s">
        <v>27</v>
      </c>
      <c r="E16" s="1437"/>
      <c r="F16" s="1437"/>
      <c r="J16" s="48"/>
      <c r="K16" s="48"/>
      <c r="L16" s="48"/>
    </row>
    <row r="17" spans="1:12" ht="20.25" customHeight="1" thickBot="1" x14ac:dyDescent="0.3">
      <c r="A17" s="47"/>
      <c r="B17" s="46"/>
      <c r="C17" s="45">
        <f>SUM(C15:C16)</f>
        <v>3491.2</v>
      </c>
      <c r="D17" s="1441">
        <f>C17/20</f>
        <v>174.56</v>
      </c>
      <c r="E17" s="1441"/>
      <c r="F17" s="1441"/>
    </row>
    <row r="18" spans="1:12" ht="17.25" thickTop="1" thickBot="1" x14ac:dyDescent="0.3">
      <c r="D18" s="44"/>
      <c r="E18" s="44"/>
      <c r="F18" s="44"/>
    </row>
    <row r="19" spans="1:12" ht="30.75" customHeight="1" thickBot="1" x14ac:dyDescent="0.3">
      <c r="A19" s="43" t="s">
        <v>26</v>
      </c>
      <c r="B19" s="42" t="s">
        <v>25</v>
      </c>
      <c r="C19" s="329" t="s">
        <v>24</v>
      </c>
      <c r="D19" s="41" t="s">
        <v>23</v>
      </c>
      <c r="E19" s="329" t="s">
        <v>22</v>
      </c>
      <c r="F19" s="39" t="s">
        <v>21</v>
      </c>
      <c r="G19" s="39" t="s">
        <v>20</v>
      </c>
      <c r="H19" s="329" t="s">
        <v>19</v>
      </c>
      <c r="I19" s="41" t="s">
        <v>18</v>
      </c>
      <c r="J19" s="329" t="s">
        <v>17</v>
      </c>
      <c r="K19" s="39" t="s">
        <v>16</v>
      </c>
      <c r="L19" s="38" t="s">
        <v>15</v>
      </c>
    </row>
    <row r="20" spans="1:12" ht="20.25" customHeight="1" x14ac:dyDescent="0.25">
      <c r="A20" s="1389">
        <v>2022</v>
      </c>
      <c r="B20" s="37">
        <v>1</v>
      </c>
      <c r="C20" s="328" t="s">
        <v>9</v>
      </c>
      <c r="D20" s="35" t="str">
        <f t="array" ref="D20:D39">TRANSPOSE('[1]2021-2022'!$F$119:$Y$119)</f>
        <v>08/04/22</v>
      </c>
      <c r="E20" s="34">
        <f>C15</f>
        <v>3291.2</v>
      </c>
      <c r="F20" s="32">
        <v>93.94</v>
      </c>
      <c r="G20" s="32">
        <v>9.35</v>
      </c>
      <c r="H20" s="32">
        <v>61.71</v>
      </c>
      <c r="I20" s="33">
        <f t="shared" ref="I20:I39" si="0">F20+H20+G20+K20</f>
        <v>175</v>
      </c>
      <c r="J20" s="32">
        <f t="shared" ref="J20:J39" si="1">E20-H20-G20-F20</f>
        <v>3126.2</v>
      </c>
      <c r="K20" s="31">
        <v>10</v>
      </c>
      <c r="L20" s="30">
        <f>H20</f>
        <v>61.71</v>
      </c>
    </row>
    <row r="21" spans="1:12" ht="20.25" customHeight="1" x14ac:dyDescent="0.25">
      <c r="A21" s="1390"/>
      <c r="B21" s="29">
        <v>2</v>
      </c>
      <c r="C21" s="327" t="s">
        <v>8</v>
      </c>
      <c r="D21" s="27" t="str">
        <v>07/05/22</v>
      </c>
      <c r="E21" s="26">
        <f t="shared" ref="E21:E39" si="2">J20</f>
        <v>3126.2</v>
      </c>
      <c r="F21" s="24">
        <v>93.94</v>
      </c>
      <c r="G21" s="24">
        <v>9.35</v>
      </c>
      <c r="H21" s="24">
        <v>61.71</v>
      </c>
      <c r="I21" s="25">
        <f t="shared" si="0"/>
        <v>175</v>
      </c>
      <c r="J21" s="24">
        <f t="shared" si="1"/>
        <v>2961.2</v>
      </c>
      <c r="K21" s="23">
        <v>10</v>
      </c>
      <c r="L21" s="22">
        <f t="shared" ref="L21:L39" si="3">L20+H21</f>
        <v>123.42</v>
      </c>
    </row>
    <row r="22" spans="1:12" ht="20.25" customHeight="1" x14ac:dyDescent="0.25">
      <c r="A22" s="1390"/>
      <c r="B22" s="29">
        <v>3</v>
      </c>
      <c r="C22" s="327" t="s">
        <v>7</v>
      </c>
      <c r="D22" s="27" t="str">
        <v>27/05/22</v>
      </c>
      <c r="E22" s="26">
        <f t="shared" si="2"/>
        <v>2961.2</v>
      </c>
      <c r="F22" s="24">
        <v>93.94</v>
      </c>
      <c r="G22" s="24">
        <v>9.35</v>
      </c>
      <c r="H22" s="24">
        <v>61.71</v>
      </c>
      <c r="I22" s="25">
        <f t="shared" si="0"/>
        <v>175</v>
      </c>
      <c r="J22" s="24">
        <f t="shared" si="1"/>
        <v>2796.2</v>
      </c>
      <c r="K22" s="23">
        <v>10</v>
      </c>
      <c r="L22" s="22">
        <f t="shared" si="3"/>
        <v>185.13</v>
      </c>
    </row>
    <row r="23" spans="1:12" ht="20.25" customHeight="1" x14ac:dyDescent="0.25">
      <c r="A23" s="1390"/>
      <c r="B23" s="29">
        <v>4</v>
      </c>
      <c r="C23" s="327" t="s">
        <v>6</v>
      </c>
      <c r="D23" s="27" t="str">
        <v>08/07/22</v>
      </c>
      <c r="E23" s="26">
        <f t="shared" si="2"/>
        <v>2796.2</v>
      </c>
      <c r="F23" s="24">
        <v>93.94</v>
      </c>
      <c r="G23" s="24">
        <v>9.35</v>
      </c>
      <c r="H23" s="24">
        <v>61.71</v>
      </c>
      <c r="I23" s="25">
        <f t="shared" si="0"/>
        <v>175</v>
      </c>
      <c r="J23" s="24">
        <f t="shared" si="1"/>
        <v>2631.2</v>
      </c>
      <c r="K23" s="23">
        <v>10</v>
      </c>
      <c r="L23" s="22">
        <f t="shared" si="3"/>
        <v>246.84</v>
      </c>
    </row>
    <row r="24" spans="1:12" ht="20.25" customHeight="1" x14ac:dyDescent="0.25">
      <c r="A24" s="1390"/>
      <c r="B24" s="29">
        <v>5</v>
      </c>
      <c r="C24" s="327" t="s">
        <v>5</v>
      </c>
      <c r="D24" s="27" t="str">
        <v>05/08/22</v>
      </c>
      <c r="E24" s="26">
        <f t="shared" si="2"/>
        <v>2631.2</v>
      </c>
      <c r="F24" s="24">
        <v>93.94</v>
      </c>
      <c r="G24" s="24">
        <v>9.35</v>
      </c>
      <c r="H24" s="24">
        <v>61.71</v>
      </c>
      <c r="I24" s="25">
        <f t="shared" si="0"/>
        <v>175</v>
      </c>
      <c r="J24" s="24">
        <f t="shared" si="1"/>
        <v>2466.1999999999998</v>
      </c>
      <c r="K24" s="23">
        <v>10</v>
      </c>
      <c r="L24" s="22">
        <f t="shared" si="3"/>
        <v>308.55</v>
      </c>
    </row>
    <row r="25" spans="1:12" ht="20.25" customHeight="1" x14ac:dyDescent="0.25">
      <c r="A25" s="1390"/>
      <c r="B25" s="29">
        <v>6</v>
      </c>
      <c r="C25" s="327" t="s">
        <v>4</v>
      </c>
      <c r="D25" s="27" t="str">
        <v>14/09/22</v>
      </c>
      <c r="E25" s="26">
        <f t="shared" si="2"/>
        <v>2466.1999999999998</v>
      </c>
      <c r="F25" s="24">
        <v>93.94</v>
      </c>
      <c r="G25" s="24">
        <v>9.35</v>
      </c>
      <c r="H25" s="24">
        <v>61.71</v>
      </c>
      <c r="I25" s="25">
        <f t="shared" si="0"/>
        <v>175</v>
      </c>
      <c r="J25" s="24">
        <f t="shared" si="1"/>
        <v>2301.1999999999998</v>
      </c>
      <c r="K25" s="23">
        <v>10</v>
      </c>
      <c r="L25" s="22">
        <f t="shared" si="3"/>
        <v>370.26</v>
      </c>
    </row>
    <row r="26" spans="1:12" ht="20.25" customHeight="1" x14ac:dyDescent="0.25">
      <c r="A26" s="1390"/>
      <c r="B26" s="29">
        <v>7</v>
      </c>
      <c r="C26" s="327" t="s">
        <v>3</v>
      </c>
      <c r="D26" s="27" t="str">
        <v>19/12/22</v>
      </c>
      <c r="E26" s="26">
        <f t="shared" si="2"/>
        <v>2301.1999999999998</v>
      </c>
      <c r="F26" s="24">
        <v>93.94</v>
      </c>
      <c r="G26" s="24">
        <v>9.35</v>
      </c>
      <c r="H26" s="24">
        <v>61.71</v>
      </c>
      <c r="I26" s="25">
        <f t="shared" si="0"/>
        <v>175</v>
      </c>
      <c r="J26" s="24">
        <f t="shared" si="1"/>
        <v>2136.1999999999998</v>
      </c>
      <c r="K26" s="23">
        <v>10</v>
      </c>
      <c r="L26" s="22">
        <f t="shared" si="3"/>
        <v>431.96999999999997</v>
      </c>
    </row>
    <row r="27" spans="1:12" ht="20.25" customHeight="1" x14ac:dyDescent="0.25">
      <c r="A27" s="1390"/>
      <c r="B27" s="29">
        <v>8</v>
      </c>
      <c r="C27" s="327" t="s">
        <v>14</v>
      </c>
      <c r="D27" s="27" t="str">
        <v/>
      </c>
      <c r="E27" s="26">
        <f t="shared" si="2"/>
        <v>2136.1999999999998</v>
      </c>
      <c r="F27" s="24">
        <v>93.94</v>
      </c>
      <c r="G27" s="24">
        <v>9.35</v>
      </c>
      <c r="H27" s="24">
        <v>61.71</v>
      </c>
      <c r="I27" s="25">
        <f t="shared" si="0"/>
        <v>175</v>
      </c>
      <c r="J27" s="24">
        <f t="shared" si="1"/>
        <v>1971.1999999999998</v>
      </c>
      <c r="K27" s="23">
        <v>10</v>
      </c>
      <c r="L27" s="22">
        <f t="shared" si="3"/>
        <v>493.67999999999995</v>
      </c>
    </row>
    <row r="28" spans="1:12" ht="20.25" customHeight="1" thickBot="1" x14ac:dyDescent="0.3">
      <c r="A28" s="1391"/>
      <c r="B28" s="21">
        <v>9</v>
      </c>
      <c r="C28" s="326" t="s">
        <v>13</v>
      </c>
      <c r="D28" s="19" t="str">
        <v/>
      </c>
      <c r="E28" s="18">
        <f t="shared" si="2"/>
        <v>1971.1999999999998</v>
      </c>
      <c r="F28" s="16">
        <v>93.94</v>
      </c>
      <c r="G28" s="16">
        <v>9.35</v>
      </c>
      <c r="H28" s="16">
        <v>61.71</v>
      </c>
      <c r="I28" s="17">
        <f t="shared" si="0"/>
        <v>175</v>
      </c>
      <c r="J28" s="16">
        <f t="shared" si="1"/>
        <v>1806.1999999999998</v>
      </c>
      <c r="K28" s="15">
        <v>10</v>
      </c>
      <c r="L28" s="14">
        <f t="shared" si="3"/>
        <v>555.39</v>
      </c>
    </row>
    <row r="29" spans="1:12" ht="20.25" customHeight="1" x14ac:dyDescent="0.25">
      <c r="A29" s="1389">
        <v>2023</v>
      </c>
      <c r="B29" s="37">
        <v>10</v>
      </c>
      <c r="C29" s="328" t="s">
        <v>12</v>
      </c>
      <c r="D29" s="35" t="str">
        <v/>
      </c>
      <c r="E29" s="34">
        <f t="shared" si="2"/>
        <v>1806.1999999999998</v>
      </c>
      <c r="F29" s="32">
        <v>93.94</v>
      </c>
      <c r="G29" s="32">
        <v>9.35</v>
      </c>
      <c r="H29" s="32">
        <v>61.71</v>
      </c>
      <c r="I29" s="33">
        <f t="shared" si="0"/>
        <v>175</v>
      </c>
      <c r="J29" s="32">
        <f t="shared" si="1"/>
        <v>1641.1999999999998</v>
      </c>
      <c r="K29" s="31">
        <v>10</v>
      </c>
      <c r="L29" s="30">
        <f t="shared" si="3"/>
        <v>617.1</v>
      </c>
    </row>
    <row r="30" spans="1:12" ht="20.25" customHeight="1" x14ac:dyDescent="0.25">
      <c r="A30" s="1390"/>
      <c r="B30" s="29">
        <v>11</v>
      </c>
      <c r="C30" s="327" t="s">
        <v>11</v>
      </c>
      <c r="D30" s="27" t="str">
        <v/>
      </c>
      <c r="E30" s="26">
        <f t="shared" si="2"/>
        <v>1641.1999999999998</v>
      </c>
      <c r="F30" s="24">
        <v>93.94</v>
      </c>
      <c r="G30" s="24">
        <v>9.35</v>
      </c>
      <c r="H30" s="24">
        <v>61.71</v>
      </c>
      <c r="I30" s="25">
        <f t="shared" si="0"/>
        <v>175</v>
      </c>
      <c r="J30" s="24">
        <f t="shared" si="1"/>
        <v>1476.1999999999998</v>
      </c>
      <c r="K30" s="23">
        <v>10</v>
      </c>
      <c r="L30" s="22">
        <f t="shared" si="3"/>
        <v>678.81000000000006</v>
      </c>
    </row>
    <row r="31" spans="1:12" ht="20.25" customHeight="1" x14ac:dyDescent="0.25">
      <c r="A31" s="1390"/>
      <c r="B31" s="29">
        <v>12</v>
      </c>
      <c r="C31" s="327" t="s">
        <v>10</v>
      </c>
      <c r="D31" s="27" t="str">
        <v/>
      </c>
      <c r="E31" s="26">
        <f t="shared" si="2"/>
        <v>1476.1999999999998</v>
      </c>
      <c r="F31" s="24">
        <v>93.94</v>
      </c>
      <c r="G31" s="24">
        <v>9.35</v>
      </c>
      <c r="H31" s="24">
        <v>61.71</v>
      </c>
      <c r="I31" s="25">
        <f t="shared" si="0"/>
        <v>175</v>
      </c>
      <c r="J31" s="24">
        <f t="shared" si="1"/>
        <v>1311.1999999999998</v>
      </c>
      <c r="K31" s="23">
        <v>10</v>
      </c>
      <c r="L31" s="22">
        <f t="shared" si="3"/>
        <v>740.5200000000001</v>
      </c>
    </row>
    <row r="32" spans="1:12" ht="20.25" customHeight="1" x14ac:dyDescent="0.25">
      <c r="A32" s="1390"/>
      <c r="B32" s="29">
        <v>13</v>
      </c>
      <c r="C32" s="327" t="s">
        <v>9</v>
      </c>
      <c r="D32" s="27" t="str">
        <v/>
      </c>
      <c r="E32" s="26">
        <f t="shared" si="2"/>
        <v>1311.1999999999998</v>
      </c>
      <c r="F32" s="24">
        <v>93.94</v>
      </c>
      <c r="G32" s="24">
        <v>9.35</v>
      </c>
      <c r="H32" s="24">
        <v>61.71</v>
      </c>
      <c r="I32" s="25">
        <f t="shared" si="0"/>
        <v>175</v>
      </c>
      <c r="J32" s="24">
        <f t="shared" si="1"/>
        <v>1146.1999999999998</v>
      </c>
      <c r="K32" s="23">
        <v>10</v>
      </c>
      <c r="L32" s="22">
        <f t="shared" si="3"/>
        <v>802.23000000000013</v>
      </c>
    </row>
    <row r="33" spans="1:12" ht="20.25" customHeight="1" x14ac:dyDescent="0.25">
      <c r="A33" s="1390"/>
      <c r="B33" s="29">
        <v>14</v>
      </c>
      <c r="C33" s="327" t="s">
        <v>8</v>
      </c>
      <c r="D33" s="27" t="str">
        <v/>
      </c>
      <c r="E33" s="26">
        <f t="shared" si="2"/>
        <v>1146.1999999999998</v>
      </c>
      <c r="F33" s="24">
        <v>93.94</v>
      </c>
      <c r="G33" s="24">
        <v>9.35</v>
      </c>
      <c r="H33" s="24">
        <v>61.71</v>
      </c>
      <c r="I33" s="25">
        <f t="shared" si="0"/>
        <v>175</v>
      </c>
      <c r="J33" s="24">
        <f t="shared" si="1"/>
        <v>981.19999999999982</v>
      </c>
      <c r="K33" s="23">
        <v>10</v>
      </c>
      <c r="L33" s="22">
        <f t="shared" si="3"/>
        <v>863.94000000000017</v>
      </c>
    </row>
    <row r="34" spans="1:12" ht="20.25" customHeight="1" x14ac:dyDescent="0.25">
      <c r="A34" s="1390"/>
      <c r="B34" s="29">
        <v>15</v>
      </c>
      <c r="C34" s="327" t="s">
        <v>7</v>
      </c>
      <c r="D34" s="27" t="str">
        <v/>
      </c>
      <c r="E34" s="26">
        <f t="shared" si="2"/>
        <v>981.19999999999982</v>
      </c>
      <c r="F34" s="24">
        <v>93.94</v>
      </c>
      <c r="G34" s="24">
        <v>9.35</v>
      </c>
      <c r="H34" s="24">
        <v>61.71</v>
      </c>
      <c r="I34" s="25">
        <f t="shared" si="0"/>
        <v>175</v>
      </c>
      <c r="J34" s="24">
        <f t="shared" si="1"/>
        <v>816.19999999999982</v>
      </c>
      <c r="K34" s="23">
        <v>10</v>
      </c>
      <c r="L34" s="22">
        <f t="shared" si="3"/>
        <v>925.6500000000002</v>
      </c>
    </row>
    <row r="35" spans="1:12" ht="20.25" customHeight="1" x14ac:dyDescent="0.25">
      <c r="A35" s="1390"/>
      <c r="B35" s="29">
        <v>16</v>
      </c>
      <c r="C35" s="327" t="s">
        <v>6</v>
      </c>
      <c r="D35" s="27" t="str">
        <v/>
      </c>
      <c r="E35" s="26">
        <f t="shared" si="2"/>
        <v>816.19999999999982</v>
      </c>
      <c r="F35" s="24">
        <v>93.94</v>
      </c>
      <c r="G35" s="24">
        <v>9.35</v>
      </c>
      <c r="H35" s="24">
        <v>61.71</v>
      </c>
      <c r="I35" s="25">
        <f t="shared" si="0"/>
        <v>175</v>
      </c>
      <c r="J35" s="24">
        <f t="shared" si="1"/>
        <v>651.19999999999982</v>
      </c>
      <c r="K35" s="23">
        <v>10</v>
      </c>
      <c r="L35" s="22">
        <f t="shared" si="3"/>
        <v>987.36000000000024</v>
      </c>
    </row>
    <row r="36" spans="1:12" ht="20.25" customHeight="1" x14ac:dyDescent="0.25">
      <c r="A36" s="1390"/>
      <c r="B36" s="29">
        <v>17</v>
      </c>
      <c r="C36" s="327" t="s">
        <v>5</v>
      </c>
      <c r="D36" s="27" t="str">
        <v/>
      </c>
      <c r="E36" s="26">
        <f t="shared" si="2"/>
        <v>651.19999999999982</v>
      </c>
      <c r="F36" s="24">
        <v>93.94</v>
      </c>
      <c r="G36" s="24">
        <v>9.35</v>
      </c>
      <c r="H36" s="24">
        <v>61.71</v>
      </c>
      <c r="I36" s="25">
        <f t="shared" si="0"/>
        <v>175</v>
      </c>
      <c r="J36" s="24">
        <f t="shared" si="1"/>
        <v>486.19999999999976</v>
      </c>
      <c r="K36" s="23">
        <v>10</v>
      </c>
      <c r="L36" s="22">
        <f t="shared" si="3"/>
        <v>1049.0700000000002</v>
      </c>
    </row>
    <row r="37" spans="1:12" ht="20.25" customHeight="1" x14ac:dyDescent="0.25">
      <c r="A37" s="1390"/>
      <c r="B37" s="29">
        <v>18</v>
      </c>
      <c r="C37" s="327" t="s">
        <v>4</v>
      </c>
      <c r="D37" s="27" t="str">
        <v/>
      </c>
      <c r="E37" s="26">
        <f t="shared" si="2"/>
        <v>486.19999999999976</v>
      </c>
      <c r="F37" s="24">
        <v>93.94</v>
      </c>
      <c r="G37" s="24">
        <v>9.35</v>
      </c>
      <c r="H37" s="24">
        <v>61.71</v>
      </c>
      <c r="I37" s="25">
        <f t="shared" si="0"/>
        <v>175</v>
      </c>
      <c r="J37" s="24">
        <f t="shared" si="1"/>
        <v>321.19999999999976</v>
      </c>
      <c r="K37" s="23">
        <v>10</v>
      </c>
      <c r="L37" s="22">
        <f t="shared" si="3"/>
        <v>1110.7800000000002</v>
      </c>
    </row>
    <row r="38" spans="1:12" ht="20.25" customHeight="1" x14ac:dyDescent="0.25">
      <c r="A38" s="1390"/>
      <c r="B38" s="29">
        <v>19</v>
      </c>
      <c r="C38" s="327" t="s">
        <v>3</v>
      </c>
      <c r="D38" s="27" t="str">
        <v/>
      </c>
      <c r="E38" s="26">
        <f t="shared" si="2"/>
        <v>321.19999999999976</v>
      </c>
      <c r="F38" s="24">
        <v>93.94</v>
      </c>
      <c r="G38" s="24">
        <v>9.35</v>
      </c>
      <c r="H38" s="24">
        <v>61.71</v>
      </c>
      <c r="I38" s="25">
        <f t="shared" si="0"/>
        <v>175</v>
      </c>
      <c r="J38" s="24">
        <f t="shared" si="1"/>
        <v>156.19999999999979</v>
      </c>
      <c r="K38" s="23">
        <v>10</v>
      </c>
      <c r="L38" s="22">
        <f t="shared" si="3"/>
        <v>1172.4900000000002</v>
      </c>
    </row>
    <row r="39" spans="1:12" ht="20.25" customHeight="1" thickBot="1" x14ac:dyDescent="0.3">
      <c r="A39" s="1391"/>
      <c r="B39" s="21">
        <v>20</v>
      </c>
      <c r="C39" s="326" t="s">
        <v>14</v>
      </c>
      <c r="D39" s="19" t="str">
        <v/>
      </c>
      <c r="E39" s="18">
        <f t="shared" si="2"/>
        <v>156.19999999999979</v>
      </c>
      <c r="F39" s="16">
        <v>93.94</v>
      </c>
      <c r="G39" s="16">
        <v>9.35</v>
      </c>
      <c r="H39" s="16">
        <v>61.71</v>
      </c>
      <c r="I39" s="17">
        <f t="shared" si="0"/>
        <v>175</v>
      </c>
      <c r="J39" s="16">
        <f t="shared" si="1"/>
        <v>-8.8000000000002103</v>
      </c>
      <c r="K39" s="15">
        <v>10</v>
      </c>
      <c r="L39" s="14">
        <f t="shared" si="3"/>
        <v>1234.2000000000003</v>
      </c>
    </row>
    <row r="40" spans="1:12" s="10" customFormat="1" ht="20.25" customHeight="1" x14ac:dyDescent="0.25">
      <c r="D40" s="13"/>
      <c r="E40" s="13"/>
      <c r="F40" s="11">
        <f>SUM(F20:F39)</f>
        <v>1878.8000000000006</v>
      </c>
      <c r="G40" s="11">
        <f>SUM(G20:G39)</f>
        <v>186.99999999999994</v>
      </c>
      <c r="H40" s="11">
        <f>SUM(H20:H39)</f>
        <v>1234.2000000000003</v>
      </c>
      <c r="I40" s="151"/>
      <c r="J40" s="11"/>
      <c r="K40" s="11">
        <f>SUM(K20:K39)</f>
        <v>200</v>
      </c>
    </row>
    <row r="41" spans="1:12" x14ac:dyDescent="0.25">
      <c r="D41" s="1446" t="s">
        <v>2</v>
      </c>
      <c r="E41" s="1446"/>
      <c r="F41" s="274">
        <f>SUM(F20:F26)</f>
        <v>657.57999999999993</v>
      </c>
      <c r="G41" s="274">
        <f t="shared" ref="G41:H41" si="4">SUM(G20:G26)</f>
        <v>65.45</v>
      </c>
      <c r="H41" s="274">
        <f t="shared" si="4"/>
        <v>431.96999999999997</v>
      </c>
      <c r="I41" s="272"/>
      <c r="J41" s="273"/>
      <c r="K41" s="274">
        <f>SUM(K20:K26)</f>
        <v>70</v>
      </c>
    </row>
    <row r="42" spans="1:12" x14ac:dyDescent="0.25">
      <c r="D42" s="1435" t="s">
        <v>1</v>
      </c>
      <c r="E42" s="1435"/>
      <c r="F42" s="6">
        <f>SUM(F40-F41)</f>
        <v>1221.2200000000007</v>
      </c>
      <c r="G42" s="6">
        <f>SUM(G40-G41)</f>
        <v>121.54999999999994</v>
      </c>
      <c r="H42" s="6">
        <f>SUM(H40-H41)</f>
        <v>802.23000000000025</v>
      </c>
      <c r="I42" s="1451" t="s">
        <v>1</v>
      </c>
      <c r="J42" s="1451"/>
      <c r="K42" s="5">
        <f>SUM(K40-K41)</f>
        <v>130</v>
      </c>
    </row>
    <row r="43" spans="1:12" ht="15.75" customHeight="1" x14ac:dyDescent="0.25">
      <c r="D43" s="325"/>
      <c r="E43" s="325"/>
      <c r="F43" s="2"/>
      <c r="G43" s="2"/>
      <c r="H43" s="2"/>
      <c r="I43" s="323"/>
      <c r="J43" s="323"/>
      <c r="K43" s="2"/>
    </row>
    <row r="44" spans="1:12" ht="20.25" customHeight="1" x14ac:dyDescent="0.25">
      <c r="C44" s="1415" t="s">
        <v>0</v>
      </c>
      <c r="D44" s="1415"/>
      <c r="E44" s="1447"/>
      <c r="F44" s="1448">
        <f>SUM(F42:H42)</f>
        <v>2145.0000000000009</v>
      </c>
      <c r="G44" s="1449"/>
      <c r="H44" s="1449"/>
      <c r="I44" s="1"/>
    </row>
    <row r="45" spans="1:12" ht="16.5" thickBot="1" x14ac:dyDescent="0.3">
      <c r="C45" s="76"/>
      <c r="D45" s="1435" t="s">
        <v>41</v>
      </c>
      <c r="E45" s="1435"/>
      <c r="F45" s="1423">
        <v>-8.8000000000000007</v>
      </c>
      <c r="G45" s="1423"/>
      <c r="H45" s="1423"/>
    </row>
    <row r="46" spans="1:12" ht="17.25" thickTop="1" thickBot="1" x14ac:dyDescent="0.3">
      <c r="C46" s="1415" t="s">
        <v>0</v>
      </c>
      <c r="D46" s="1415"/>
      <c r="E46" s="1416"/>
      <c r="F46" s="1417">
        <f>SUM(F44:H45)</f>
        <v>2136.2000000000007</v>
      </c>
      <c r="G46" s="1418"/>
      <c r="H46" s="1419"/>
    </row>
    <row r="47" spans="1:12" ht="15.75" thickTop="1" x14ac:dyDescent="0.25"/>
  </sheetData>
  <mergeCells count="19">
    <mergeCell ref="D45:E45"/>
    <mergeCell ref="F45:H45"/>
    <mergeCell ref="C46:E46"/>
    <mergeCell ref="F46:H46"/>
    <mergeCell ref="A29:A39"/>
    <mergeCell ref="A20:A28"/>
    <mergeCell ref="D41:E41"/>
    <mergeCell ref="D42:E42"/>
    <mergeCell ref="I42:J42"/>
    <mergeCell ref="C44:E44"/>
    <mergeCell ref="F44:H44"/>
    <mergeCell ref="A16:B16"/>
    <mergeCell ref="D16:F16"/>
    <mergeCell ref="D17:F17"/>
    <mergeCell ref="A8:L8"/>
    <mergeCell ref="A11:B11"/>
    <mergeCell ref="A12:B12"/>
    <mergeCell ref="A14:B14"/>
    <mergeCell ref="A15:B15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M78"/>
  <sheetViews>
    <sheetView zoomScale="90" zoomScaleNormal="90" workbookViewId="0">
      <selection activeCell="A3" sqref="A3:A6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1127</v>
      </c>
    </row>
    <row r="4" spans="1:13" ht="12.6" customHeight="1" x14ac:dyDescent="0.35">
      <c r="A4" s="62"/>
    </row>
    <row r="5" spans="1:13" ht="17.25" x14ac:dyDescent="0.3">
      <c r="A5" s="500" t="s">
        <v>1128</v>
      </c>
    </row>
    <row r="6" spans="1:13" ht="17.25" x14ac:dyDescent="0.3">
      <c r="A6" s="500" t="s">
        <v>1129</v>
      </c>
    </row>
    <row r="8" spans="1:13" ht="20.25" customHeight="1" x14ac:dyDescent="0.25">
      <c r="A8" s="1425" t="s">
        <v>1130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939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60</v>
      </c>
      <c r="B10" s="60"/>
      <c r="C10" s="59"/>
      <c r="D10" s="939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12000</v>
      </c>
      <c r="D11" s="939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720</v>
      </c>
      <c r="D12" s="487" t="s">
        <v>1131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720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720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938"/>
      <c r="B15" s="938"/>
      <c r="C15" s="50">
        <f>SUM(C11:C14)</f>
        <v>14160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16992</v>
      </c>
      <c r="D16" s="52" t="s">
        <v>113</v>
      </c>
      <c r="E16" s="51"/>
      <c r="I16" s="48"/>
      <c r="L16" s="48"/>
      <c r="M16" s="48"/>
    </row>
    <row r="17" spans="1:13" ht="20.25" customHeight="1" x14ac:dyDescent="0.25">
      <c r="A17" s="938"/>
      <c r="B17" s="938"/>
      <c r="C17" s="50">
        <f>SUM(C15:C16)</f>
        <v>31152</v>
      </c>
      <c r="D17" s="52"/>
      <c r="E17" s="51"/>
      <c r="I17" s="48"/>
      <c r="L17" s="48"/>
      <c r="M17" s="48"/>
    </row>
    <row r="18" spans="1:13" ht="20.25" customHeight="1" x14ac:dyDescent="0.25">
      <c r="A18" s="1426" t="s">
        <v>937</v>
      </c>
      <c r="B18" s="1426"/>
      <c r="C18" s="49">
        <v>480</v>
      </c>
      <c r="D18" s="52"/>
      <c r="E18" s="51"/>
      <c r="F18" s="1428" t="s">
        <v>27</v>
      </c>
      <c r="G18" s="1428"/>
      <c r="I18" s="48"/>
      <c r="L18" s="48"/>
      <c r="M18" s="48"/>
    </row>
    <row r="19" spans="1:13" ht="20.25" customHeight="1" thickBot="1" x14ac:dyDescent="0.3">
      <c r="A19" s="360"/>
      <c r="B19" s="360"/>
      <c r="C19" s="45">
        <f>SUM(C17:C18)</f>
        <v>31632</v>
      </c>
      <c r="F19" s="1443">
        <f>C19/48+1</f>
        <v>660</v>
      </c>
      <c r="G19" s="1443"/>
      <c r="I19" s="48"/>
      <c r="L19" s="48"/>
      <c r="M19" s="48"/>
    </row>
    <row r="20" spans="1:13" s="93" customFormat="1" ht="15" customHeight="1" thickTop="1" thickBot="1" x14ac:dyDescent="0.3">
      <c r="D20" s="95"/>
      <c r="E20" s="95"/>
      <c r="F20" s="94"/>
      <c r="G20" s="94"/>
    </row>
    <row r="21" spans="1:13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</row>
    <row r="22" spans="1:13" ht="35.25" customHeight="1" thickBot="1" x14ac:dyDescent="0.3">
      <c r="A22" s="1431"/>
      <c r="B22" s="1433"/>
      <c r="C22" s="1393"/>
      <c r="D22" s="1401"/>
      <c r="E22" s="1393"/>
      <c r="F22" s="1434"/>
      <c r="G22" s="937" t="s">
        <v>597</v>
      </c>
      <c r="H22" s="937" t="s">
        <v>20</v>
      </c>
      <c r="I22" s="937" t="s">
        <v>16</v>
      </c>
      <c r="J22" s="1393"/>
      <c r="K22" s="1401"/>
      <c r="L22" s="1393"/>
      <c r="M22" s="1395"/>
    </row>
    <row r="23" spans="1:13" ht="20.25" customHeight="1" x14ac:dyDescent="0.25">
      <c r="A23" s="1389">
        <v>2024</v>
      </c>
      <c r="B23" s="37">
        <v>1</v>
      </c>
      <c r="C23" s="940" t="s">
        <v>5</v>
      </c>
      <c r="D23" s="35" t="str">
        <f t="array" ref="D23:D70">TRANSPOSE('[1]2024-2025'!$F$63:$BA$63)</f>
        <v>23/08/24</v>
      </c>
      <c r="E23" s="34">
        <f>C19</f>
        <v>31632</v>
      </c>
      <c r="F23" s="32">
        <v>266</v>
      </c>
      <c r="G23" s="32">
        <v>15</v>
      </c>
      <c r="H23" s="32">
        <v>15</v>
      </c>
      <c r="I23" s="31">
        <v>10</v>
      </c>
      <c r="J23" s="32">
        <v>354</v>
      </c>
      <c r="K23" s="33">
        <f>F23+J23+H23+I23+G23</f>
        <v>660</v>
      </c>
      <c r="L23" s="32">
        <f>E23-J23-H23-F23-I23-G23</f>
        <v>30972</v>
      </c>
      <c r="M23" s="30">
        <f>J23</f>
        <v>354</v>
      </c>
    </row>
    <row r="24" spans="1:13" ht="20.25" customHeight="1" x14ac:dyDescent="0.25">
      <c r="A24" s="1390"/>
      <c r="B24" s="29">
        <v>2</v>
      </c>
      <c r="C24" s="941" t="s">
        <v>4</v>
      </c>
      <c r="D24" s="83" t="str">
        <v>25/09/24</v>
      </c>
      <c r="E24" s="26">
        <f t="shared" ref="E24:E70" si="0">L23</f>
        <v>30972</v>
      </c>
      <c r="F24" s="24">
        <v>266</v>
      </c>
      <c r="G24" s="24">
        <v>15</v>
      </c>
      <c r="H24" s="24">
        <v>15</v>
      </c>
      <c r="I24" s="23">
        <v>10</v>
      </c>
      <c r="J24" s="24">
        <v>354</v>
      </c>
      <c r="K24" s="25">
        <f t="shared" ref="K24:K70" si="1">F24+J24+H24+I24+G24</f>
        <v>660</v>
      </c>
      <c r="L24" s="24">
        <f t="shared" ref="L24:L70" si="2">E24-J24-H24-F24-I24-G24</f>
        <v>30312</v>
      </c>
      <c r="M24" s="22">
        <f>M23+J24</f>
        <v>708</v>
      </c>
    </row>
    <row r="25" spans="1:13" ht="20.25" customHeight="1" x14ac:dyDescent="0.25">
      <c r="A25" s="1390"/>
      <c r="B25" s="29">
        <v>3</v>
      </c>
      <c r="C25" s="941" t="s">
        <v>3</v>
      </c>
      <c r="D25" s="27" t="str">
        <v>24/10/24</v>
      </c>
      <c r="E25" s="26">
        <f t="shared" si="0"/>
        <v>30312</v>
      </c>
      <c r="F25" s="24">
        <v>266</v>
      </c>
      <c r="G25" s="24">
        <v>15</v>
      </c>
      <c r="H25" s="24">
        <v>15</v>
      </c>
      <c r="I25" s="23">
        <v>10</v>
      </c>
      <c r="J25" s="24">
        <v>354</v>
      </c>
      <c r="K25" s="25">
        <f t="shared" si="1"/>
        <v>660</v>
      </c>
      <c r="L25" s="24">
        <f t="shared" si="2"/>
        <v>29652</v>
      </c>
      <c r="M25" s="22">
        <f>M24+J25</f>
        <v>1062</v>
      </c>
    </row>
    <row r="26" spans="1:13" ht="20.25" customHeight="1" x14ac:dyDescent="0.25">
      <c r="A26" s="1390"/>
      <c r="B26" s="29">
        <v>4</v>
      </c>
      <c r="C26" s="941" t="s">
        <v>14</v>
      </c>
      <c r="D26" s="27" t="str">
        <v>25/11/24</v>
      </c>
      <c r="E26" s="26">
        <f t="shared" si="0"/>
        <v>29652</v>
      </c>
      <c r="F26" s="24">
        <v>266</v>
      </c>
      <c r="G26" s="24">
        <v>15</v>
      </c>
      <c r="H26" s="24">
        <v>15</v>
      </c>
      <c r="I26" s="23">
        <v>10</v>
      </c>
      <c r="J26" s="24">
        <v>354</v>
      </c>
      <c r="K26" s="25">
        <f t="shared" si="1"/>
        <v>660</v>
      </c>
      <c r="L26" s="24">
        <f t="shared" si="2"/>
        <v>28992</v>
      </c>
      <c r="M26" s="22">
        <f>M25+J26</f>
        <v>1416</v>
      </c>
    </row>
    <row r="27" spans="1:13" ht="20.25" customHeight="1" thickBot="1" x14ac:dyDescent="0.3">
      <c r="A27" s="1391"/>
      <c r="B27" s="21">
        <v>5</v>
      </c>
      <c r="C27" s="942" t="s">
        <v>13</v>
      </c>
      <c r="D27" s="19" t="str">
        <v>19/12/24</v>
      </c>
      <c r="E27" s="18">
        <f t="shared" si="0"/>
        <v>28992</v>
      </c>
      <c r="F27" s="16">
        <v>266</v>
      </c>
      <c r="G27" s="16">
        <v>15</v>
      </c>
      <c r="H27" s="16">
        <v>15</v>
      </c>
      <c r="I27" s="15">
        <v>10</v>
      </c>
      <c r="J27" s="16">
        <v>354</v>
      </c>
      <c r="K27" s="17">
        <f t="shared" si="1"/>
        <v>660</v>
      </c>
      <c r="L27" s="16">
        <f t="shared" si="2"/>
        <v>28332</v>
      </c>
      <c r="M27" s="14">
        <f>M26+J27</f>
        <v>1770</v>
      </c>
    </row>
    <row r="28" spans="1:13" ht="20.25" customHeight="1" x14ac:dyDescent="0.25">
      <c r="A28" s="1389">
        <v>2025</v>
      </c>
      <c r="B28" s="37">
        <v>6</v>
      </c>
      <c r="C28" s="940" t="s">
        <v>12</v>
      </c>
      <c r="D28" s="35" t="str">
        <v>22/01/25</v>
      </c>
      <c r="E28" s="34">
        <f t="shared" si="0"/>
        <v>28332</v>
      </c>
      <c r="F28" s="32">
        <v>266</v>
      </c>
      <c r="G28" s="32">
        <v>15</v>
      </c>
      <c r="H28" s="32">
        <v>15</v>
      </c>
      <c r="I28" s="31">
        <v>10</v>
      </c>
      <c r="J28" s="32">
        <v>354</v>
      </c>
      <c r="K28" s="33">
        <f t="shared" si="1"/>
        <v>660</v>
      </c>
      <c r="L28" s="32">
        <f t="shared" si="2"/>
        <v>27672</v>
      </c>
      <c r="M28" s="30">
        <f>M27+J28</f>
        <v>2124</v>
      </c>
    </row>
    <row r="29" spans="1:13" ht="20.25" customHeight="1" x14ac:dyDescent="0.25">
      <c r="A29" s="1390"/>
      <c r="B29" s="29">
        <v>7</v>
      </c>
      <c r="C29" s="941" t="s">
        <v>11</v>
      </c>
      <c r="D29" s="27" t="str">
        <v>25/02/25</v>
      </c>
      <c r="E29" s="26">
        <f t="shared" si="0"/>
        <v>27672</v>
      </c>
      <c r="F29" s="24">
        <v>266</v>
      </c>
      <c r="G29" s="24">
        <v>15</v>
      </c>
      <c r="H29" s="24">
        <v>15</v>
      </c>
      <c r="I29" s="23">
        <v>10</v>
      </c>
      <c r="J29" s="24">
        <v>354</v>
      </c>
      <c r="K29" s="25">
        <f t="shared" si="1"/>
        <v>660</v>
      </c>
      <c r="L29" s="24">
        <f t="shared" si="2"/>
        <v>27012</v>
      </c>
      <c r="M29" s="22">
        <f t="shared" ref="M29:M70" si="3">M28+J29</f>
        <v>2478</v>
      </c>
    </row>
    <row r="30" spans="1:13" ht="20.25" customHeight="1" x14ac:dyDescent="0.25">
      <c r="A30" s="1390"/>
      <c r="B30" s="29">
        <v>8</v>
      </c>
      <c r="C30" s="941" t="s">
        <v>10</v>
      </c>
      <c r="D30" s="27" t="str">
        <v>24/03/25</v>
      </c>
      <c r="E30" s="26">
        <f t="shared" si="0"/>
        <v>27012</v>
      </c>
      <c r="F30" s="24">
        <v>266</v>
      </c>
      <c r="G30" s="24">
        <v>15</v>
      </c>
      <c r="H30" s="24">
        <v>15</v>
      </c>
      <c r="I30" s="23">
        <v>10</v>
      </c>
      <c r="J30" s="24">
        <v>354</v>
      </c>
      <c r="K30" s="25">
        <f t="shared" si="1"/>
        <v>660</v>
      </c>
      <c r="L30" s="24">
        <f t="shared" si="2"/>
        <v>26352</v>
      </c>
      <c r="M30" s="22">
        <f t="shared" si="3"/>
        <v>2832</v>
      </c>
    </row>
    <row r="31" spans="1:13" ht="20.25" customHeight="1" x14ac:dyDescent="0.25">
      <c r="A31" s="1390"/>
      <c r="B31" s="29">
        <v>9</v>
      </c>
      <c r="C31" s="941" t="s">
        <v>9</v>
      </c>
      <c r="D31" s="27" t="str">
        <v>24/04/25</v>
      </c>
      <c r="E31" s="26">
        <f t="shared" si="0"/>
        <v>26352</v>
      </c>
      <c r="F31" s="24">
        <v>266</v>
      </c>
      <c r="G31" s="24">
        <v>15</v>
      </c>
      <c r="H31" s="24">
        <v>15</v>
      </c>
      <c r="I31" s="23">
        <v>10</v>
      </c>
      <c r="J31" s="24">
        <v>354</v>
      </c>
      <c r="K31" s="25">
        <f t="shared" si="1"/>
        <v>660</v>
      </c>
      <c r="L31" s="24">
        <f t="shared" si="2"/>
        <v>25692</v>
      </c>
      <c r="M31" s="22">
        <f t="shared" si="3"/>
        <v>3186</v>
      </c>
    </row>
    <row r="32" spans="1:13" ht="20.25" customHeight="1" x14ac:dyDescent="0.25">
      <c r="A32" s="1390"/>
      <c r="B32" s="29">
        <v>10</v>
      </c>
      <c r="C32" s="941" t="s">
        <v>8</v>
      </c>
      <c r="D32" s="27" t="str">
        <v>22/05/25</v>
      </c>
      <c r="E32" s="26">
        <f t="shared" si="0"/>
        <v>25692</v>
      </c>
      <c r="F32" s="24">
        <v>266</v>
      </c>
      <c r="G32" s="24">
        <v>15</v>
      </c>
      <c r="H32" s="24">
        <v>15</v>
      </c>
      <c r="I32" s="23">
        <v>10</v>
      </c>
      <c r="J32" s="24">
        <v>354</v>
      </c>
      <c r="K32" s="25">
        <f t="shared" si="1"/>
        <v>660</v>
      </c>
      <c r="L32" s="24">
        <f t="shared" si="2"/>
        <v>25032</v>
      </c>
      <c r="M32" s="22">
        <f t="shared" si="3"/>
        <v>3540</v>
      </c>
    </row>
    <row r="33" spans="1:13" ht="20.25" customHeight="1" x14ac:dyDescent="0.25">
      <c r="A33" s="1390"/>
      <c r="B33" s="29">
        <v>11</v>
      </c>
      <c r="C33" s="941" t="s">
        <v>7</v>
      </c>
      <c r="D33" s="27" t="str">
        <v>25/06/25</v>
      </c>
      <c r="E33" s="26">
        <f t="shared" si="0"/>
        <v>25032</v>
      </c>
      <c r="F33" s="24">
        <v>266</v>
      </c>
      <c r="G33" s="24">
        <v>15</v>
      </c>
      <c r="H33" s="24">
        <v>15</v>
      </c>
      <c r="I33" s="23">
        <v>10</v>
      </c>
      <c r="J33" s="24">
        <v>354</v>
      </c>
      <c r="K33" s="25">
        <f t="shared" si="1"/>
        <v>660</v>
      </c>
      <c r="L33" s="24">
        <f t="shared" si="2"/>
        <v>24372</v>
      </c>
      <c r="M33" s="22">
        <f t="shared" si="3"/>
        <v>3894</v>
      </c>
    </row>
    <row r="34" spans="1:13" ht="20.25" customHeight="1" x14ac:dyDescent="0.25">
      <c r="A34" s="1390"/>
      <c r="B34" s="29">
        <v>12</v>
      </c>
      <c r="C34" s="941" t="s">
        <v>6</v>
      </c>
      <c r="D34" s="27" t="str">
        <v>24/07/25</v>
      </c>
      <c r="E34" s="26">
        <f t="shared" si="0"/>
        <v>24372</v>
      </c>
      <c r="F34" s="24">
        <v>266</v>
      </c>
      <c r="G34" s="24">
        <v>15</v>
      </c>
      <c r="H34" s="24">
        <v>15</v>
      </c>
      <c r="I34" s="23">
        <v>10</v>
      </c>
      <c r="J34" s="24">
        <v>354</v>
      </c>
      <c r="K34" s="25">
        <f t="shared" si="1"/>
        <v>660</v>
      </c>
      <c r="L34" s="24">
        <f t="shared" si="2"/>
        <v>23712</v>
      </c>
      <c r="M34" s="22">
        <f t="shared" si="3"/>
        <v>4248</v>
      </c>
    </row>
    <row r="35" spans="1:13" ht="20.25" customHeight="1" x14ac:dyDescent="0.25">
      <c r="A35" s="1390"/>
      <c r="B35" s="29">
        <v>13</v>
      </c>
      <c r="C35" s="941" t="s">
        <v>5</v>
      </c>
      <c r="D35" s="27" t="str">
        <v>25/08/25</v>
      </c>
      <c r="E35" s="26">
        <f t="shared" si="0"/>
        <v>23712</v>
      </c>
      <c r="F35" s="24">
        <v>266</v>
      </c>
      <c r="G35" s="24">
        <v>15</v>
      </c>
      <c r="H35" s="24">
        <v>15</v>
      </c>
      <c r="I35" s="23">
        <v>10</v>
      </c>
      <c r="J35" s="24">
        <v>354</v>
      </c>
      <c r="K35" s="25">
        <f t="shared" si="1"/>
        <v>660</v>
      </c>
      <c r="L35" s="24">
        <f t="shared" si="2"/>
        <v>23052</v>
      </c>
      <c r="M35" s="22">
        <f t="shared" si="3"/>
        <v>4602</v>
      </c>
    </row>
    <row r="36" spans="1:13" ht="20.25" customHeight="1" x14ac:dyDescent="0.25">
      <c r="A36" s="1390"/>
      <c r="B36" s="29">
        <v>14</v>
      </c>
      <c r="C36" s="941" t="s">
        <v>4</v>
      </c>
      <c r="D36" s="27" t="str">
        <v>25/09/25</v>
      </c>
      <c r="E36" s="26">
        <f t="shared" si="0"/>
        <v>23052</v>
      </c>
      <c r="F36" s="24">
        <v>266</v>
      </c>
      <c r="G36" s="24">
        <v>15</v>
      </c>
      <c r="H36" s="24">
        <v>15</v>
      </c>
      <c r="I36" s="23">
        <v>10</v>
      </c>
      <c r="J36" s="24">
        <v>354</v>
      </c>
      <c r="K36" s="25">
        <f t="shared" si="1"/>
        <v>660</v>
      </c>
      <c r="L36" s="24">
        <f t="shared" si="2"/>
        <v>22392</v>
      </c>
      <c r="M36" s="22">
        <f t="shared" si="3"/>
        <v>4956</v>
      </c>
    </row>
    <row r="37" spans="1:13" ht="20.25" customHeight="1" x14ac:dyDescent="0.25">
      <c r="A37" s="1390"/>
      <c r="B37" s="29">
        <v>15</v>
      </c>
      <c r="C37" s="941" t="s">
        <v>3</v>
      </c>
      <c r="D37" s="27" t="str">
        <v>16/10/25</v>
      </c>
      <c r="E37" s="26">
        <f t="shared" si="0"/>
        <v>22392</v>
      </c>
      <c r="F37" s="24">
        <v>266</v>
      </c>
      <c r="G37" s="24">
        <v>15</v>
      </c>
      <c r="H37" s="24">
        <v>15</v>
      </c>
      <c r="I37" s="23">
        <v>10</v>
      </c>
      <c r="J37" s="24">
        <v>354</v>
      </c>
      <c r="K37" s="25">
        <f t="shared" si="1"/>
        <v>660</v>
      </c>
      <c r="L37" s="24">
        <f t="shared" si="2"/>
        <v>21732</v>
      </c>
      <c r="M37" s="22">
        <f t="shared" si="3"/>
        <v>5310</v>
      </c>
    </row>
    <row r="38" spans="1:13" ht="20.25" customHeight="1" x14ac:dyDescent="0.25">
      <c r="A38" s="1390"/>
      <c r="B38" s="29">
        <v>16</v>
      </c>
      <c r="C38" s="941" t="s">
        <v>14</v>
      </c>
      <c r="D38" s="27" t="str">
        <v>20/11/25</v>
      </c>
      <c r="E38" s="26">
        <f t="shared" si="0"/>
        <v>21732</v>
      </c>
      <c r="F38" s="24">
        <v>266</v>
      </c>
      <c r="G38" s="24">
        <v>15</v>
      </c>
      <c r="H38" s="24">
        <v>15</v>
      </c>
      <c r="I38" s="23">
        <v>10</v>
      </c>
      <c r="J38" s="24">
        <v>354</v>
      </c>
      <c r="K38" s="25">
        <f t="shared" si="1"/>
        <v>660</v>
      </c>
      <c r="L38" s="24">
        <f t="shared" si="2"/>
        <v>21072</v>
      </c>
      <c r="M38" s="22">
        <f t="shared" si="3"/>
        <v>5664</v>
      </c>
    </row>
    <row r="39" spans="1:13" ht="20.25" customHeight="1" thickBot="1" x14ac:dyDescent="0.3">
      <c r="A39" s="1391"/>
      <c r="B39" s="21">
        <v>17</v>
      </c>
      <c r="C39" s="942" t="s">
        <v>13</v>
      </c>
      <c r="D39" s="19" t="str">
        <v>18/12/25</v>
      </c>
      <c r="E39" s="18">
        <f t="shared" si="0"/>
        <v>21072</v>
      </c>
      <c r="F39" s="16">
        <v>266</v>
      </c>
      <c r="G39" s="16">
        <v>15</v>
      </c>
      <c r="H39" s="16">
        <v>15</v>
      </c>
      <c r="I39" s="15">
        <v>10</v>
      </c>
      <c r="J39" s="16">
        <v>354</v>
      </c>
      <c r="K39" s="17">
        <f t="shared" si="1"/>
        <v>660</v>
      </c>
      <c r="L39" s="16">
        <f t="shared" si="2"/>
        <v>20412</v>
      </c>
      <c r="M39" s="14">
        <f t="shared" si="3"/>
        <v>6018</v>
      </c>
    </row>
    <row r="40" spans="1:13" ht="20.25" customHeight="1" x14ac:dyDescent="0.25">
      <c r="A40" s="1389">
        <v>2026</v>
      </c>
      <c r="B40" s="37">
        <v>18</v>
      </c>
      <c r="C40" s="940" t="s">
        <v>12</v>
      </c>
      <c r="D40" s="35" t="str">
        <v>22/01/26</v>
      </c>
      <c r="E40" s="34">
        <f t="shared" si="0"/>
        <v>20412</v>
      </c>
      <c r="F40" s="32">
        <v>266</v>
      </c>
      <c r="G40" s="32">
        <v>15</v>
      </c>
      <c r="H40" s="32">
        <v>15</v>
      </c>
      <c r="I40" s="31">
        <v>10</v>
      </c>
      <c r="J40" s="32">
        <v>354</v>
      </c>
      <c r="K40" s="33">
        <f t="shared" si="1"/>
        <v>660</v>
      </c>
      <c r="L40" s="32">
        <f t="shared" si="2"/>
        <v>19752</v>
      </c>
      <c r="M40" s="30">
        <f t="shared" si="3"/>
        <v>6372</v>
      </c>
    </row>
    <row r="41" spans="1:13" ht="20.25" customHeight="1" x14ac:dyDescent="0.25">
      <c r="A41" s="1390"/>
      <c r="B41" s="29">
        <v>19</v>
      </c>
      <c r="C41" s="941" t="s">
        <v>11</v>
      </c>
      <c r="D41" s="27" t="str">
        <v>12/02/26</v>
      </c>
      <c r="E41" s="26">
        <f t="shared" si="0"/>
        <v>19752</v>
      </c>
      <c r="F41" s="24">
        <v>266</v>
      </c>
      <c r="G41" s="24">
        <v>15</v>
      </c>
      <c r="H41" s="24">
        <v>15</v>
      </c>
      <c r="I41" s="23">
        <v>10</v>
      </c>
      <c r="J41" s="24">
        <v>354</v>
      </c>
      <c r="K41" s="25">
        <f t="shared" si="1"/>
        <v>660</v>
      </c>
      <c r="L41" s="24">
        <f t="shared" si="2"/>
        <v>19092</v>
      </c>
      <c r="M41" s="22">
        <f t="shared" si="3"/>
        <v>6726</v>
      </c>
    </row>
    <row r="42" spans="1:13" ht="20.25" customHeight="1" x14ac:dyDescent="0.25">
      <c r="A42" s="1390"/>
      <c r="B42" s="29">
        <v>20</v>
      </c>
      <c r="C42" s="941" t="s">
        <v>10</v>
      </c>
      <c r="D42" s="27" t="str">
        <v>13/03/26</v>
      </c>
      <c r="E42" s="26">
        <f t="shared" si="0"/>
        <v>19092</v>
      </c>
      <c r="F42" s="24">
        <v>266</v>
      </c>
      <c r="G42" s="24">
        <v>15</v>
      </c>
      <c r="H42" s="24">
        <v>15</v>
      </c>
      <c r="I42" s="23">
        <v>10</v>
      </c>
      <c r="J42" s="24">
        <v>354</v>
      </c>
      <c r="K42" s="25">
        <f t="shared" si="1"/>
        <v>660</v>
      </c>
      <c r="L42" s="24">
        <f t="shared" si="2"/>
        <v>18432</v>
      </c>
      <c r="M42" s="22">
        <f t="shared" si="3"/>
        <v>7080</v>
      </c>
    </row>
    <row r="43" spans="1:13" ht="20.25" customHeight="1" x14ac:dyDescent="0.25">
      <c r="A43" s="1390"/>
      <c r="B43" s="29">
        <v>21</v>
      </c>
      <c r="C43" s="941" t="s">
        <v>9</v>
      </c>
      <c r="D43" s="27" t="str">
        <v/>
      </c>
      <c r="E43" s="26">
        <f t="shared" si="0"/>
        <v>18432</v>
      </c>
      <c r="F43" s="24">
        <v>266</v>
      </c>
      <c r="G43" s="24">
        <v>15</v>
      </c>
      <c r="H43" s="24">
        <v>15</v>
      </c>
      <c r="I43" s="23">
        <v>10</v>
      </c>
      <c r="J43" s="24">
        <v>354</v>
      </c>
      <c r="K43" s="25">
        <f t="shared" si="1"/>
        <v>660</v>
      </c>
      <c r="L43" s="24">
        <f t="shared" si="2"/>
        <v>17772</v>
      </c>
      <c r="M43" s="22">
        <f t="shared" si="3"/>
        <v>7434</v>
      </c>
    </row>
    <row r="44" spans="1:13" ht="20.25" customHeight="1" x14ac:dyDescent="0.25">
      <c r="A44" s="1390"/>
      <c r="B44" s="29">
        <v>22</v>
      </c>
      <c r="C44" s="941" t="s">
        <v>8</v>
      </c>
      <c r="D44" s="27" t="str">
        <v/>
      </c>
      <c r="E44" s="26">
        <f t="shared" si="0"/>
        <v>17772</v>
      </c>
      <c r="F44" s="24">
        <v>266</v>
      </c>
      <c r="G44" s="24">
        <v>15</v>
      </c>
      <c r="H44" s="24">
        <v>15</v>
      </c>
      <c r="I44" s="23">
        <v>10</v>
      </c>
      <c r="J44" s="24">
        <v>354</v>
      </c>
      <c r="K44" s="25">
        <f t="shared" si="1"/>
        <v>660</v>
      </c>
      <c r="L44" s="24">
        <f t="shared" si="2"/>
        <v>17112</v>
      </c>
      <c r="M44" s="22">
        <f t="shared" si="3"/>
        <v>7788</v>
      </c>
    </row>
    <row r="45" spans="1:13" ht="20.25" customHeight="1" x14ac:dyDescent="0.25">
      <c r="A45" s="1390"/>
      <c r="B45" s="29">
        <v>23</v>
      </c>
      <c r="C45" s="941" t="s">
        <v>7</v>
      </c>
      <c r="D45" s="27" t="str">
        <v/>
      </c>
      <c r="E45" s="26">
        <f t="shared" si="0"/>
        <v>17112</v>
      </c>
      <c r="F45" s="24">
        <v>266</v>
      </c>
      <c r="G45" s="24">
        <v>15</v>
      </c>
      <c r="H45" s="24">
        <v>15</v>
      </c>
      <c r="I45" s="23">
        <v>10</v>
      </c>
      <c r="J45" s="24">
        <v>354</v>
      </c>
      <c r="K45" s="25">
        <f t="shared" si="1"/>
        <v>660</v>
      </c>
      <c r="L45" s="24">
        <f t="shared" si="2"/>
        <v>16452</v>
      </c>
      <c r="M45" s="22">
        <f t="shared" si="3"/>
        <v>8142</v>
      </c>
    </row>
    <row r="46" spans="1:13" ht="20.25" customHeight="1" x14ac:dyDescent="0.25">
      <c r="A46" s="1390"/>
      <c r="B46" s="29">
        <v>24</v>
      </c>
      <c r="C46" s="941" t="s">
        <v>6</v>
      </c>
      <c r="D46" s="27" t="str">
        <v/>
      </c>
      <c r="E46" s="26">
        <f t="shared" si="0"/>
        <v>16452</v>
      </c>
      <c r="F46" s="24">
        <v>266</v>
      </c>
      <c r="G46" s="24">
        <v>15</v>
      </c>
      <c r="H46" s="24">
        <v>15</v>
      </c>
      <c r="I46" s="23">
        <v>10</v>
      </c>
      <c r="J46" s="24">
        <v>354</v>
      </c>
      <c r="K46" s="25">
        <f t="shared" si="1"/>
        <v>660</v>
      </c>
      <c r="L46" s="24">
        <f t="shared" si="2"/>
        <v>15792</v>
      </c>
      <c r="M46" s="22">
        <f t="shared" si="3"/>
        <v>8496</v>
      </c>
    </row>
    <row r="47" spans="1:13" ht="20.25" customHeight="1" x14ac:dyDescent="0.25">
      <c r="A47" s="1390"/>
      <c r="B47" s="29">
        <v>25</v>
      </c>
      <c r="C47" s="941" t="s">
        <v>5</v>
      </c>
      <c r="D47" s="27" t="str">
        <v/>
      </c>
      <c r="E47" s="26">
        <f t="shared" si="0"/>
        <v>15792</v>
      </c>
      <c r="F47" s="24">
        <v>266</v>
      </c>
      <c r="G47" s="24">
        <v>15</v>
      </c>
      <c r="H47" s="24">
        <v>15</v>
      </c>
      <c r="I47" s="23">
        <v>10</v>
      </c>
      <c r="J47" s="24">
        <v>354</v>
      </c>
      <c r="K47" s="25">
        <f t="shared" si="1"/>
        <v>660</v>
      </c>
      <c r="L47" s="24">
        <f t="shared" si="2"/>
        <v>15132</v>
      </c>
      <c r="M47" s="22">
        <f t="shared" si="3"/>
        <v>8850</v>
      </c>
    </row>
    <row r="48" spans="1:13" ht="20.25" customHeight="1" x14ac:dyDescent="0.25">
      <c r="A48" s="1390"/>
      <c r="B48" s="29">
        <v>26</v>
      </c>
      <c r="C48" s="941" t="s">
        <v>4</v>
      </c>
      <c r="D48" s="27" t="str">
        <v/>
      </c>
      <c r="E48" s="26">
        <f t="shared" si="0"/>
        <v>15132</v>
      </c>
      <c r="F48" s="24">
        <v>266</v>
      </c>
      <c r="G48" s="24">
        <v>15</v>
      </c>
      <c r="H48" s="24">
        <v>15</v>
      </c>
      <c r="I48" s="23">
        <v>10</v>
      </c>
      <c r="J48" s="24">
        <v>354</v>
      </c>
      <c r="K48" s="25">
        <f t="shared" si="1"/>
        <v>660</v>
      </c>
      <c r="L48" s="24">
        <f t="shared" si="2"/>
        <v>14472</v>
      </c>
      <c r="M48" s="22">
        <f t="shared" si="3"/>
        <v>9204</v>
      </c>
    </row>
    <row r="49" spans="1:13" ht="20.25" customHeight="1" x14ac:dyDescent="0.25">
      <c r="A49" s="1390"/>
      <c r="B49" s="29">
        <v>27</v>
      </c>
      <c r="C49" s="941" t="s">
        <v>3</v>
      </c>
      <c r="D49" s="27" t="str">
        <v/>
      </c>
      <c r="E49" s="26">
        <f t="shared" si="0"/>
        <v>14472</v>
      </c>
      <c r="F49" s="24">
        <v>266</v>
      </c>
      <c r="G49" s="24">
        <v>15</v>
      </c>
      <c r="H49" s="24">
        <v>15</v>
      </c>
      <c r="I49" s="23">
        <v>10</v>
      </c>
      <c r="J49" s="24">
        <v>354</v>
      </c>
      <c r="K49" s="25">
        <f t="shared" si="1"/>
        <v>660</v>
      </c>
      <c r="L49" s="24">
        <f t="shared" si="2"/>
        <v>13812</v>
      </c>
      <c r="M49" s="22">
        <f t="shared" si="3"/>
        <v>9558</v>
      </c>
    </row>
    <row r="50" spans="1:13" ht="20.25" customHeight="1" x14ac:dyDescent="0.25">
      <c r="A50" s="1390"/>
      <c r="B50" s="29">
        <v>28</v>
      </c>
      <c r="C50" s="941" t="s">
        <v>14</v>
      </c>
      <c r="D50" s="27" t="str">
        <v/>
      </c>
      <c r="E50" s="26">
        <f t="shared" si="0"/>
        <v>13812</v>
      </c>
      <c r="F50" s="24">
        <v>266</v>
      </c>
      <c r="G50" s="24">
        <v>15</v>
      </c>
      <c r="H50" s="24">
        <v>15</v>
      </c>
      <c r="I50" s="23">
        <v>10</v>
      </c>
      <c r="J50" s="24">
        <v>354</v>
      </c>
      <c r="K50" s="25">
        <f t="shared" si="1"/>
        <v>660</v>
      </c>
      <c r="L50" s="24">
        <f t="shared" si="2"/>
        <v>13152</v>
      </c>
      <c r="M50" s="22">
        <f t="shared" si="3"/>
        <v>9912</v>
      </c>
    </row>
    <row r="51" spans="1:13" ht="20.25" customHeight="1" thickBot="1" x14ac:dyDescent="0.3">
      <c r="A51" s="1391"/>
      <c r="B51" s="21">
        <v>29</v>
      </c>
      <c r="C51" s="942" t="s">
        <v>13</v>
      </c>
      <c r="D51" s="19" t="str">
        <v/>
      </c>
      <c r="E51" s="18">
        <f t="shared" si="0"/>
        <v>13152</v>
      </c>
      <c r="F51" s="16">
        <v>266</v>
      </c>
      <c r="G51" s="16">
        <v>15</v>
      </c>
      <c r="H51" s="16">
        <v>15</v>
      </c>
      <c r="I51" s="15">
        <v>10</v>
      </c>
      <c r="J51" s="16">
        <v>354</v>
      </c>
      <c r="K51" s="17">
        <f t="shared" si="1"/>
        <v>660</v>
      </c>
      <c r="L51" s="16">
        <f t="shared" si="2"/>
        <v>12492</v>
      </c>
      <c r="M51" s="14">
        <f t="shared" si="3"/>
        <v>10266</v>
      </c>
    </row>
    <row r="52" spans="1:13" ht="20.25" customHeight="1" x14ac:dyDescent="0.25">
      <c r="A52" s="1389">
        <v>2027</v>
      </c>
      <c r="B52" s="37">
        <v>30</v>
      </c>
      <c r="C52" s="940" t="s">
        <v>12</v>
      </c>
      <c r="D52" s="35" t="str">
        <v/>
      </c>
      <c r="E52" s="34">
        <f t="shared" si="0"/>
        <v>12492</v>
      </c>
      <c r="F52" s="32">
        <v>266</v>
      </c>
      <c r="G52" s="32">
        <v>15</v>
      </c>
      <c r="H52" s="32">
        <v>15</v>
      </c>
      <c r="I52" s="31">
        <v>10</v>
      </c>
      <c r="J52" s="32">
        <v>354</v>
      </c>
      <c r="K52" s="33">
        <f t="shared" si="1"/>
        <v>660</v>
      </c>
      <c r="L52" s="32">
        <f t="shared" si="2"/>
        <v>11832</v>
      </c>
      <c r="M52" s="30">
        <f t="shared" si="3"/>
        <v>10620</v>
      </c>
    </row>
    <row r="53" spans="1:13" ht="20.25" customHeight="1" x14ac:dyDescent="0.25">
      <c r="A53" s="1390"/>
      <c r="B53" s="29">
        <v>31</v>
      </c>
      <c r="C53" s="941" t="s">
        <v>11</v>
      </c>
      <c r="D53" s="27" t="str">
        <v/>
      </c>
      <c r="E53" s="26">
        <f t="shared" si="0"/>
        <v>11832</v>
      </c>
      <c r="F53" s="24">
        <v>266</v>
      </c>
      <c r="G53" s="24">
        <v>15</v>
      </c>
      <c r="H53" s="24">
        <v>15</v>
      </c>
      <c r="I53" s="23">
        <v>10</v>
      </c>
      <c r="J53" s="24">
        <v>354</v>
      </c>
      <c r="K53" s="25">
        <f t="shared" si="1"/>
        <v>660</v>
      </c>
      <c r="L53" s="24">
        <f t="shared" si="2"/>
        <v>11172</v>
      </c>
      <c r="M53" s="22">
        <f t="shared" si="3"/>
        <v>10974</v>
      </c>
    </row>
    <row r="54" spans="1:13" ht="20.25" customHeight="1" x14ac:dyDescent="0.25">
      <c r="A54" s="1390"/>
      <c r="B54" s="29">
        <v>32</v>
      </c>
      <c r="C54" s="941" t="s">
        <v>10</v>
      </c>
      <c r="D54" s="27" t="str">
        <v/>
      </c>
      <c r="E54" s="26">
        <f t="shared" si="0"/>
        <v>11172</v>
      </c>
      <c r="F54" s="24">
        <v>266</v>
      </c>
      <c r="G54" s="24">
        <v>15</v>
      </c>
      <c r="H54" s="24">
        <v>15</v>
      </c>
      <c r="I54" s="23">
        <v>10</v>
      </c>
      <c r="J54" s="24">
        <v>354</v>
      </c>
      <c r="K54" s="25">
        <f t="shared" si="1"/>
        <v>660</v>
      </c>
      <c r="L54" s="24">
        <f t="shared" si="2"/>
        <v>10512</v>
      </c>
      <c r="M54" s="22">
        <f t="shared" si="3"/>
        <v>11328</v>
      </c>
    </row>
    <row r="55" spans="1:13" ht="20.25" customHeight="1" x14ac:dyDescent="0.25">
      <c r="A55" s="1390"/>
      <c r="B55" s="29">
        <v>33</v>
      </c>
      <c r="C55" s="941" t="s">
        <v>9</v>
      </c>
      <c r="D55" s="27" t="str">
        <v/>
      </c>
      <c r="E55" s="26">
        <f t="shared" si="0"/>
        <v>10512</v>
      </c>
      <c r="F55" s="24">
        <v>266</v>
      </c>
      <c r="G55" s="24">
        <v>15</v>
      </c>
      <c r="H55" s="24">
        <v>15</v>
      </c>
      <c r="I55" s="23">
        <v>10</v>
      </c>
      <c r="J55" s="24">
        <v>354</v>
      </c>
      <c r="K55" s="25">
        <f t="shared" si="1"/>
        <v>660</v>
      </c>
      <c r="L55" s="24">
        <f t="shared" si="2"/>
        <v>9852</v>
      </c>
      <c r="M55" s="22">
        <f t="shared" si="3"/>
        <v>11682</v>
      </c>
    </row>
    <row r="56" spans="1:13" ht="20.25" customHeight="1" x14ac:dyDescent="0.25">
      <c r="A56" s="1390"/>
      <c r="B56" s="29">
        <v>34</v>
      </c>
      <c r="C56" s="941" t="s">
        <v>8</v>
      </c>
      <c r="D56" s="27" t="str">
        <v/>
      </c>
      <c r="E56" s="26">
        <f t="shared" si="0"/>
        <v>9852</v>
      </c>
      <c r="F56" s="24">
        <v>266</v>
      </c>
      <c r="G56" s="24">
        <v>15</v>
      </c>
      <c r="H56" s="24">
        <v>15</v>
      </c>
      <c r="I56" s="23">
        <v>10</v>
      </c>
      <c r="J56" s="24">
        <v>354</v>
      </c>
      <c r="K56" s="25">
        <f t="shared" si="1"/>
        <v>660</v>
      </c>
      <c r="L56" s="24">
        <f t="shared" si="2"/>
        <v>9192</v>
      </c>
      <c r="M56" s="22">
        <f t="shared" si="3"/>
        <v>12036</v>
      </c>
    </row>
    <row r="57" spans="1:13" ht="20.25" customHeight="1" x14ac:dyDescent="0.25">
      <c r="A57" s="1390"/>
      <c r="B57" s="29">
        <v>35</v>
      </c>
      <c r="C57" s="941" t="s">
        <v>7</v>
      </c>
      <c r="D57" s="27" t="str">
        <v/>
      </c>
      <c r="E57" s="26">
        <f t="shared" si="0"/>
        <v>9192</v>
      </c>
      <c r="F57" s="24">
        <v>266</v>
      </c>
      <c r="G57" s="24">
        <v>15</v>
      </c>
      <c r="H57" s="24">
        <v>15</v>
      </c>
      <c r="I57" s="23">
        <v>10</v>
      </c>
      <c r="J57" s="24">
        <v>354</v>
      </c>
      <c r="K57" s="25">
        <f t="shared" si="1"/>
        <v>660</v>
      </c>
      <c r="L57" s="24">
        <f t="shared" si="2"/>
        <v>8532</v>
      </c>
      <c r="M57" s="22">
        <f t="shared" si="3"/>
        <v>12390</v>
      </c>
    </row>
    <row r="58" spans="1:13" ht="20.25" customHeight="1" x14ac:dyDescent="0.25">
      <c r="A58" s="1390"/>
      <c r="B58" s="29">
        <v>36</v>
      </c>
      <c r="C58" s="941" t="s">
        <v>6</v>
      </c>
      <c r="D58" s="27" t="str">
        <v/>
      </c>
      <c r="E58" s="26">
        <f t="shared" si="0"/>
        <v>8532</v>
      </c>
      <c r="F58" s="24">
        <v>266</v>
      </c>
      <c r="G58" s="24">
        <v>15</v>
      </c>
      <c r="H58" s="24">
        <v>15</v>
      </c>
      <c r="I58" s="23">
        <v>10</v>
      </c>
      <c r="J58" s="24">
        <v>354</v>
      </c>
      <c r="K58" s="25">
        <f t="shared" si="1"/>
        <v>660</v>
      </c>
      <c r="L58" s="24">
        <f t="shared" si="2"/>
        <v>7872</v>
      </c>
      <c r="M58" s="22">
        <f t="shared" si="3"/>
        <v>12744</v>
      </c>
    </row>
    <row r="59" spans="1:13" ht="20.25" customHeight="1" x14ac:dyDescent="0.25">
      <c r="A59" s="1390"/>
      <c r="B59" s="29">
        <v>37</v>
      </c>
      <c r="C59" s="941" t="s">
        <v>5</v>
      </c>
      <c r="D59" s="27" t="str">
        <v/>
      </c>
      <c r="E59" s="26">
        <f t="shared" si="0"/>
        <v>7872</v>
      </c>
      <c r="F59" s="24">
        <v>266</v>
      </c>
      <c r="G59" s="24">
        <v>15</v>
      </c>
      <c r="H59" s="24">
        <v>15</v>
      </c>
      <c r="I59" s="23">
        <v>10</v>
      </c>
      <c r="J59" s="24">
        <v>354</v>
      </c>
      <c r="K59" s="25">
        <f t="shared" si="1"/>
        <v>660</v>
      </c>
      <c r="L59" s="24">
        <f t="shared" si="2"/>
        <v>7212</v>
      </c>
      <c r="M59" s="22">
        <f t="shared" si="3"/>
        <v>13098</v>
      </c>
    </row>
    <row r="60" spans="1:13" ht="20.25" customHeight="1" x14ac:dyDescent="0.25">
      <c r="A60" s="1390"/>
      <c r="B60" s="29">
        <v>38</v>
      </c>
      <c r="C60" s="941" t="s">
        <v>4</v>
      </c>
      <c r="D60" s="27" t="str">
        <v/>
      </c>
      <c r="E60" s="26">
        <f t="shared" si="0"/>
        <v>7212</v>
      </c>
      <c r="F60" s="24">
        <v>266</v>
      </c>
      <c r="G60" s="24">
        <v>15</v>
      </c>
      <c r="H60" s="24">
        <v>15</v>
      </c>
      <c r="I60" s="23">
        <v>10</v>
      </c>
      <c r="J60" s="24">
        <v>354</v>
      </c>
      <c r="K60" s="25">
        <f t="shared" si="1"/>
        <v>660</v>
      </c>
      <c r="L60" s="24">
        <f t="shared" si="2"/>
        <v>6552</v>
      </c>
      <c r="M60" s="22">
        <f t="shared" si="3"/>
        <v>13452</v>
      </c>
    </row>
    <row r="61" spans="1:13" ht="20.25" customHeight="1" x14ac:dyDescent="0.25">
      <c r="A61" s="1390"/>
      <c r="B61" s="29">
        <v>39</v>
      </c>
      <c r="C61" s="941" t="s">
        <v>3</v>
      </c>
      <c r="D61" s="27" t="str">
        <v/>
      </c>
      <c r="E61" s="26">
        <f t="shared" si="0"/>
        <v>6552</v>
      </c>
      <c r="F61" s="24">
        <v>266</v>
      </c>
      <c r="G61" s="24">
        <v>15</v>
      </c>
      <c r="H61" s="24">
        <v>15</v>
      </c>
      <c r="I61" s="23">
        <v>10</v>
      </c>
      <c r="J61" s="24">
        <v>354</v>
      </c>
      <c r="K61" s="25">
        <f t="shared" si="1"/>
        <v>660</v>
      </c>
      <c r="L61" s="24">
        <f t="shared" si="2"/>
        <v>5892</v>
      </c>
      <c r="M61" s="22">
        <f t="shared" si="3"/>
        <v>13806</v>
      </c>
    </row>
    <row r="62" spans="1:13" ht="20.25" customHeight="1" x14ac:dyDescent="0.25">
      <c r="A62" s="1390"/>
      <c r="B62" s="29">
        <v>40</v>
      </c>
      <c r="C62" s="941" t="s">
        <v>14</v>
      </c>
      <c r="D62" s="27" t="str">
        <v/>
      </c>
      <c r="E62" s="26">
        <f t="shared" si="0"/>
        <v>5892</v>
      </c>
      <c r="F62" s="24">
        <v>266</v>
      </c>
      <c r="G62" s="24">
        <v>15</v>
      </c>
      <c r="H62" s="24">
        <v>15</v>
      </c>
      <c r="I62" s="23">
        <v>10</v>
      </c>
      <c r="J62" s="24">
        <v>354</v>
      </c>
      <c r="K62" s="25">
        <f t="shared" si="1"/>
        <v>660</v>
      </c>
      <c r="L62" s="24">
        <f t="shared" si="2"/>
        <v>5232</v>
      </c>
      <c r="M62" s="22">
        <f t="shared" si="3"/>
        <v>14160</v>
      </c>
    </row>
    <row r="63" spans="1:13" ht="20.25" customHeight="1" thickBot="1" x14ac:dyDescent="0.3">
      <c r="A63" s="1391"/>
      <c r="B63" s="21">
        <v>41</v>
      </c>
      <c r="C63" s="942" t="s">
        <v>13</v>
      </c>
      <c r="D63" s="19" t="str">
        <v/>
      </c>
      <c r="E63" s="18">
        <f t="shared" si="0"/>
        <v>5232</v>
      </c>
      <c r="F63" s="16">
        <v>266</v>
      </c>
      <c r="G63" s="16">
        <v>15</v>
      </c>
      <c r="H63" s="16">
        <v>15</v>
      </c>
      <c r="I63" s="15">
        <v>10</v>
      </c>
      <c r="J63" s="16">
        <v>354</v>
      </c>
      <c r="K63" s="17">
        <f t="shared" si="1"/>
        <v>660</v>
      </c>
      <c r="L63" s="16">
        <f t="shared" si="2"/>
        <v>4572</v>
      </c>
      <c r="M63" s="14">
        <f t="shared" si="3"/>
        <v>14514</v>
      </c>
    </row>
    <row r="64" spans="1:13" ht="20.25" customHeight="1" x14ac:dyDescent="0.25">
      <c r="A64" s="1389">
        <v>2028</v>
      </c>
      <c r="B64" s="37">
        <v>42</v>
      </c>
      <c r="C64" s="940" t="s">
        <v>12</v>
      </c>
      <c r="D64" s="35" t="str">
        <v/>
      </c>
      <c r="E64" s="34">
        <f t="shared" si="0"/>
        <v>4572</v>
      </c>
      <c r="F64" s="32">
        <v>266</v>
      </c>
      <c r="G64" s="32">
        <v>15</v>
      </c>
      <c r="H64" s="32">
        <v>15</v>
      </c>
      <c r="I64" s="31">
        <v>10</v>
      </c>
      <c r="J64" s="32">
        <v>354</v>
      </c>
      <c r="K64" s="33">
        <f t="shared" si="1"/>
        <v>660</v>
      </c>
      <c r="L64" s="32">
        <f t="shared" si="2"/>
        <v>3912</v>
      </c>
      <c r="M64" s="30">
        <f t="shared" si="3"/>
        <v>14868</v>
      </c>
    </row>
    <row r="65" spans="1:13" ht="20.25" customHeight="1" x14ac:dyDescent="0.25">
      <c r="A65" s="1390"/>
      <c r="B65" s="29">
        <v>43</v>
      </c>
      <c r="C65" s="941" t="s">
        <v>11</v>
      </c>
      <c r="D65" s="27" t="str">
        <v/>
      </c>
      <c r="E65" s="26">
        <f t="shared" si="0"/>
        <v>3912</v>
      </c>
      <c r="F65" s="24">
        <v>266</v>
      </c>
      <c r="G65" s="24">
        <v>15</v>
      </c>
      <c r="H65" s="24">
        <v>15</v>
      </c>
      <c r="I65" s="23">
        <v>10</v>
      </c>
      <c r="J65" s="24">
        <v>354</v>
      </c>
      <c r="K65" s="25">
        <f t="shared" si="1"/>
        <v>660</v>
      </c>
      <c r="L65" s="24">
        <f t="shared" si="2"/>
        <v>3252</v>
      </c>
      <c r="M65" s="22">
        <f t="shared" si="3"/>
        <v>15222</v>
      </c>
    </row>
    <row r="66" spans="1:13" ht="20.25" customHeight="1" x14ac:dyDescent="0.25">
      <c r="A66" s="1390"/>
      <c r="B66" s="29">
        <v>44</v>
      </c>
      <c r="C66" s="941" t="s">
        <v>10</v>
      </c>
      <c r="D66" s="27" t="str">
        <v/>
      </c>
      <c r="E66" s="26">
        <f t="shared" si="0"/>
        <v>3252</v>
      </c>
      <c r="F66" s="24">
        <v>266</v>
      </c>
      <c r="G66" s="24">
        <v>15</v>
      </c>
      <c r="H66" s="24">
        <v>15</v>
      </c>
      <c r="I66" s="23">
        <v>10</v>
      </c>
      <c r="J66" s="24">
        <v>354</v>
      </c>
      <c r="K66" s="25">
        <f t="shared" si="1"/>
        <v>660</v>
      </c>
      <c r="L66" s="24">
        <f t="shared" si="2"/>
        <v>2592</v>
      </c>
      <c r="M66" s="22">
        <f t="shared" si="3"/>
        <v>15576</v>
      </c>
    </row>
    <row r="67" spans="1:13" ht="20.25" customHeight="1" x14ac:dyDescent="0.25">
      <c r="A67" s="1390"/>
      <c r="B67" s="29">
        <v>45</v>
      </c>
      <c r="C67" s="941" t="s">
        <v>9</v>
      </c>
      <c r="D67" s="27" t="str">
        <v/>
      </c>
      <c r="E67" s="26">
        <f t="shared" si="0"/>
        <v>2592</v>
      </c>
      <c r="F67" s="24">
        <v>266</v>
      </c>
      <c r="G67" s="24">
        <v>15</v>
      </c>
      <c r="H67" s="24">
        <v>15</v>
      </c>
      <c r="I67" s="23">
        <v>10</v>
      </c>
      <c r="J67" s="24">
        <v>354</v>
      </c>
      <c r="K67" s="25">
        <f t="shared" si="1"/>
        <v>660</v>
      </c>
      <c r="L67" s="24">
        <f t="shared" si="2"/>
        <v>1932</v>
      </c>
      <c r="M67" s="22">
        <f t="shared" si="3"/>
        <v>15930</v>
      </c>
    </row>
    <row r="68" spans="1:13" ht="20.25" customHeight="1" x14ac:dyDescent="0.25">
      <c r="A68" s="1390"/>
      <c r="B68" s="29">
        <v>46</v>
      </c>
      <c r="C68" s="941" t="s">
        <v>8</v>
      </c>
      <c r="D68" s="27" t="str">
        <v/>
      </c>
      <c r="E68" s="26">
        <f t="shared" si="0"/>
        <v>1932</v>
      </c>
      <c r="F68" s="24">
        <v>266</v>
      </c>
      <c r="G68" s="24">
        <v>15</v>
      </c>
      <c r="H68" s="24">
        <v>15</v>
      </c>
      <c r="I68" s="23">
        <v>10</v>
      </c>
      <c r="J68" s="24">
        <v>354</v>
      </c>
      <c r="K68" s="25">
        <f t="shared" si="1"/>
        <v>660</v>
      </c>
      <c r="L68" s="24">
        <f t="shared" si="2"/>
        <v>1272</v>
      </c>
      <c r="M68" s="22">
        <f t="shared" si="3"/>
        <v>16284</v>
      </c>
    </row>
    <row r="69" spans="1:13" ht="20.25" customHeight="1" x14ac:dyDescent="0.25">
      <c r="A69" s="1390"/>
      <c r="B69" s="29">
        <v>47</v>
      </c>
      <c r="C69" s="941" t="s">
        <v>7</v>
      </c>
      <c r="D69" s="27" t="str">
        <v/>
      </c>
      <c r="E69" s="26">
        <f t="shared" si="0"/>
        <v>1272</v>
      </c>
      <c r="F69" s="24">
        <v>266</v>
      </c>
      <c r="G69" s="24">
        <v>15</v>
      </c>
      <c r="H69" s="24">
        <v>15</v>
      </c>
      <c r="I69" s="23">
        <v>10</v>
      </c>
      <c r="J69" s="24">
        <v>354</v>
      </c>
      <c r="K69" s="25">
        <f t="shared" si="1"/>
        <v>660</v>
      </c>
      <c r="L69" s="24">
        <f t="shared" si="2"/>
        <v>612</v>
      </c>
      <c r="M69" s="22">
        <f t="shared" si="3"/>
        <v>16638</v>
      </c>
    </row>
    <row r="70" spans="1:13" ht="20.25" customHeight="1" thickBot="1" x14ac:dyDescent="0.3">
      <c r="A70" s="1391"/>
      <c r="B70" s="21">
        <v>48</v>
      </c>
      <c r="C70" s="942" t="s">
        <v>6</v>
      </c>
      <c r="D70" s="19" t="str">
        <v/>
      </c>
      <c r="E70" s="18">
        <f t="shared" si="0"/>
        <v>612</v>
      </c>
      <c r="F70" s="16">
        <v>266</v>
      </c>
      <c r="G70" s="16">
        <v>15</v>
      </c>
      <c r="H70" s="16">
        <v>15</v>
      </c>
      <c r="I70" s="15">
        <v>10</v>
      </c>
      <c r="J70" s="16">
        <v>354</v>
      </c>
      <c r="K70" s="17">
        <f t="shared" si="1"/>
        <v>660</v>
      </c>
      <c r="L70" s="16">
        <f t="shared" si="2"/>
        <v>-48</v>
      </c>
      <c r="M70" s="14">
        <f t="shared" si="3"/>
        <v>16992</v>
      </c>
    </row>
    <row r="71" spans="1:13" x14ac:dyDescent="0.25">
      <c r="D71" s="68"/>
      <c r="E71" s="68"/>
      <c r="F71" s="67">
        <f t="shared" ref="F71:I71" si="4">SUM(F23:F70)</f>
        <v>12768</v>
      </c>
      <c r="G71" s="67">
        <f t="shared" si="4"/>
        <v>720</v>
      </c>
      <c r="H71" s="67">
        <f t="shared" si="4"/>
        <v>720</v>
      </c>
      <c r="I71" s="67">
        <f t="shared" si="4"/>
        <v>480</v>
      </c>
      <c r="J71" s="67">
        <f>SUM(J23:J70)</f>
        <v>16992</v>
      </c>
    </row>
    <row r="72" spans="1:13" x14ac:dyDescent="0.25">
      <c r="D72" s="1420" t="s">
        <v>2</v>
      </c>
      <c r="E72" s="1420"/>
      <c r="F72" s="79">
        <v>0</v>
      </c>
      <c r="G72" s="79">
        <v>0</v>
      </c>
      <c r="H72" s="79">
        <v>0</v>
      </c>
      <c r="I72" s="79">
        <v>0</v>
      </c>
      <c r="J72" s="79">
        <v>0</v>
      </c>
    </row>
    <row r="73" spans="1:13" x14ac:dyDescent="0.25">
      <c r="D73" s="1421" t="s">
        <v>1</v>
      </c>
      <c r="E73" s="1421"/>
      <c r="F73" s="78">
        <f>SUM(F71-F72)</f>
        <v>12768</v>
      </c>
      <c r="G73" s="78">
        <f>SUM(G71-G72)</f>
        <v>720</v>
      </c>
      <c r="H73" s="78">
        <f>SUM(H71-H72)</f>
        <v>720</v>
      </c>
      <c r="I73" s="78">
        <f t="shared" ref="I73:J73" si="5">SUM(I71-I72)</f>
        <v>480</v>
      </c>
      <c r="J73" s="78">
        <f t="shared" si="5"/>
        <v>16992</v>
      </c>
    </row>
    <row r="75" spans="1:13" ht="15.75" x14ac:dyDescent="0.25">
      <c r="C75" s="76"/>
      <c r="D75" s="1435" t="s">
        <v>42</v>
      </c>
      <c r="E75" s="1435"/>
      <c r="F75" s="1423">
        <f>SUM(F73:J73)</f>
        <v>31680</v>
      </c>
      <c r="G75" s="1423"/>
      <c r="H75" s="1423"/>
      <c r="I75" s="485"/>
    </row>
    <row r="76" spans="1:13" ht="16.5" thickBot="1" x14ac:dyDescent="0.3">
      <c r="C76" s="76"/>
      <c r="D76" s="1435" t="s">
        <v>41</v>
      </c>
      <c r="E76" s="1435"/>
      <c r="F76" s="1436">
        <v>-48</v>
      </c>
      <c r="G76" s="1436"/>
      <c r="H76" s="1436"/>
      <c r="I76" s="485"/>
    </row>
    <row r="77" spans="1:13" ht="17.25" thickTop="1" thickBot="1" x14ac:dyDescent="0.3">
      <c r="C77" s="1415" t="s">
        <v>0</v>
      </c>
      <c r="D77" s="1415"/>
      <c r="E77" s="1416"/>
      <c r="F77" s="1417">
        <f>SUM(F75:I76)</f>
        <v>31632</v>
      </c>
      <c r="G77" s="1418"/>
      <c r="H77" s="1419"/>
      <c r="I77" s="486"/>
    </row>
    <row r="78" spans="1:13" ht="15.75" thickTop="1" x14ac:dyDescent="0.25"/>
  </sheetData>
  <mergeCells count="33">
    <mergeCell ref="F19:G19"/>
    <mergeCell ref="A23:A27"/>
    <mergeCell ref="A8:M8"/>
    <mergeCell ref="A11:B11"/>
    <mergeCell ref="A13:B13"/>
    <mergeCell ref="A14:B14"/>
    <mergeCell ref="A16:B16"/>
    <mergeCell ref="A18:B18"/>
    <mergeCell ref="A12:B12"/>
    <mergeCell ref="F18:G18"/>
    <mergeCell ref="M21:M22"/>
    <mergeCell ref="A21:A22"/>
    <mergeCell ref="B21:B22"/>
    <mergeCell ref="C21:C22"/>
    <mergeCell ref="D21:D22"/>
    <mergeCell ref="E21:E22"/>
    <mergeCell ref="L21:L22"/>
    <mergeCell ref="D72:E72"/>
    <mergeCell ref="D73:E73"/>
    <mergeCell ref="A64:A70"/>
    <mergeCell ref="A52:A63"/>
    <mergeCell ref="A40:A51"/>
    <mergeCell ref="F21:F22"/>
    <mergeCell ref="A28:A39"/>
    <mergeCell ref="G21:I21"/>
    <mergeCell ref="J21:J22"/>
    <mergeCell ref="K21:K22"/>
    <mergeCell ref="D75:E75"/>
    <mergeCell ref="F75:H75"/>
    <mergeCell ref="D76:E76"/>
    <mergeCell ref="F76:H76"/>
    <mergeCell ref="C77:E77"/>
    <mergeCell ref="F77:H77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L62"/>
  <sheetViews>
    <sheetView topLeftCell="A5" zoomScale="90" zoomScaleNormal="90" workbookViewId="0">
      <selection activeCell="J17" sqref="J17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5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1127</v>
      </c>
    </row>
    <row r="4" spans="1:12" ht="12.6" customHeight="1" x14ac:dyDescent="0.35">
      <c r="A4" s="62"/>
    </row>
    <row r="5" spans="1:12" ht="17.25" x14ac:dyDescent="0.3">
      <c r="A5" s="500" t="s">
        <v>1128</v>
      </c>
    </row>
    <row r="6" spans="1:12" ht="17.25" x14ac:dyDescent="0.3">
      <c r="A6" s="500" t="s">
        <v>1129</v>
      </c>
    </row>
    <row r="8" spans="1:12" ht="20.25" customHeight="1" x14ac:dyDescent="0.25">
      <c r="A8" s="1425" t="s">
        <v>1854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233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1855</v>
      </c>
      <c r="B10" s="60"/>
      <c r="C10" s="59"/>
      <c r="D10" s="1233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3000</v>
      </c>
      <c r="D11" s="1233"/>
      <c r="E11" s="51"/>
      <c r="I11" s="48"/>
      <c r="L11" s="48"/>
    </row>
    <row r="12" spans="1:12" ht="20.25" customHeight="1" x14ac:dyDescent="0.25">
      <c r="A12" s="1426" t="s">
        <v>33</v>
      </c>
      <c r="B12" s="1426"/>
      <c r="C12" s="54">
        <v>450</v>
      </c>
      <c r="D12" s="330" t="s">
        <v>32</v>
      </c>
      <c r="E12" s="51"/>
      <c r="I12" s="48"/>
      <c r="L12" s="48"/>
    </row>
    <row r="13" spans="1:12" ht="20.25" customHeight="1" x14ac:dyDescent="0.25">
      <c r="A13" s="1232"/>
      <c r="B13" s="1232"/>
      <c r="C13" s="50">
        <f>SUM(C11:C12)</f>
        <v>3450</v>
      </c>
      <c r="E13" s="51"/>
      <c r="I13" s="48"/>
      <c r="L13" s="48"/>
    </row>
    <row r="14" spans="1:12" ht="20.25" customHeight="1" x14ac:dyDescent="0.25">
      <c r="A14" s="1426" t="s">
        <v>31</v>
      </c>
      <c r="B14" s="1426"/>
      <c r="C14" s="189">
        <v>3187.8</v>
      </c>
      <c r="D14" s="52" t="s">
        <v>1856</v>
      </c>
      <c r="E14" s="51"/>
      <c r="L14" s="48"/>
    </row>
    <row r="15" spans="1:12" ht="20.25" customHeight="1" x14ac:dyDescent="0.25">
      <c r="A15" s="1232"/>
      <c r="B15" s="1232"/>
      <c r="C15" s="50">
        <f>SUM(C13:C14)</f>
        <v>6637.8</v>
      </c>
      <c r="D15" s="52"/>
      <c r="E15" s="51"/>
      <c r="L15" s="48"/>
    </row>
    <row r="16" spans="1:12" ht="20.25" customHeight="1" x14ac:dyDescent="0.25">
      <c r="A16" s="1426" t="s">
        <v>1857</v>
      </c>
      <c r="B16" s="1426"/>
      <c r="C16" s="49">
        <v>350</v>
      </c>
      <c r="D16" s="487"/>
      <c r="E16" s="1428" t="s">
        <v>27</v>
      </c>
      <c r="F16" s="1428"/>
      <c r="I16" s="48"/>
      <c r="L16" s="48"/>
    </row>
    <row r="17" spans="1:12" ht="20.25" customHeight="1" thickBot="1" x14ac:dyDescent="0.3">
      <c r="A17" s="360"/>
      <c r="B17" s="360"/>
      <c r="C17" s="45">
        <f>SUM(C15:C16)</f>
        <v>6987.8</v>
      </c>
      <c r="E17" s="1443">
        <f>C17/35</f>
        <v>199.65142857142857</v>
      </c>
      <c r="F17" s="1443"/>
      <c r="I17" s="48"/>
      <c r="L17" s="48"/>
    </row>
    <row r="18" spans="1:12" s="93" customFormat="1" ht="15" customHeight="1" thickTop="1" thickBot="1" x14ac:dyDescent="0.3">
      <c r="D18" s="95"/>
      <c r="E18" s="95"/>
      <c r="F18" s="94"/>
      <c r="G18" s="94"/>
    </row>
    <row r="19" spans="1:12" s="1231" customFormat="1" ht="43.5" customHeight="1" thickBot="1" x14ac:dyDescent="0.3">
      <c r="A19" s="1236" t="s">
        <v>26</v>
      </c>
      <c r="B19" s="1237" t="s">
        <v>25</v>
      </c>
      <c r="C19" s="1234" t="s">
        <v>24</v>
      </c>
      <c r="D19" s="1235" t="s">
        <v>23</v>
      </c>
      <c r="E19" s="1234" t="s">
        <v>22</v>
      </c>
      <c r="F19" s="39" t="s">
        <v>21</v>
      </c>
      <c r="G19" s="39" t="s">
        <v>20</v>
      </c>
      <c r="H19" s="1234" t="s">
        <v>19</v>
      </c>
      <c r="I19" s="1235" t="s">
        <v>18</v>
      </c>
      <c r="J19" s="1234" t="s">
        <v>17</v>
      </c>
      <c r="K19" s="967" t="s">
        <v>16</v>
      </c>
    </row>
    <row r="20" spans="1:12" ht="20.25" customHeight="1" x14ac:dyDescent="0.25">
      <c r="A20" s="1389">
        <v>2025</v>
      </c>
      <c r="B20" s="37">
        <v>1</v>
      </c>
      <c r="C20" s="1238" t="s">
        <v>4</v>
      </c>
      <c r="D20" s="35" t="str">
        <f t="array" ref="D20:D54">TRANSPOSE('[1]2025-2026'!$F$98:$AN$98)</f>
        <v>25/09/25</v>
      </c>
      <c r="E20" s="34">
        <f>SUM(C15)</f>
        <v>6637.8</v>
      </c>
      <c r="F20" s="32">
        <v>86.06</v>
      </c>
      <c r="G20" s="32">
        <v>12.86</v>
      </c>
      <c r="H20" s="32">
        <v>91.08</v>
      </c>
      <c r="I20" s="33">
        <f>F20+H20+G20+K20</f>
        <v>200</v>
      </c>
      <c r="J20" s="32">
        <f>E20-H20-G20-F20</f>
        <v>6447.8</v>
      </c>
      <c r="K20" s="1131">
        <v>10</v>
      </c>
    </row>
    <row r="21" spans="1:12" ht="20.25" customHeight="1" x14ac:dyDescent="0.25">
      <c r="A21" s="1390"/>
      <c r="B21" s="29">
        <v>2</v>
      </c>
      <c r="C21" s="1239" t="s">
        <v>3</v>
      </c>
      <c r="D21" s="27" t="str">
        <v>16/10/25</v>
      </c>
      <c r="E21" s="26">
        <f t="shared" ref="E21:E54" si="0">J20</f>
        <v>6447.8</v>
      </c>
      <c r="F21" s="24">
        <v>86.06</v>
      </c>
      <c r="G21" s="24">
        <v>12.86</v>
      </c>
      <c r="H21" s="24">
        <v>91.08</v>
      </c>
      <c r="I21" s="25">
        <f t="shared" ref="I21:I22" si="1">F21+H21+G21+K21</f>
        <v>200</v>
      </c>
      <c r="J21" s="24">
        <f>E21-H21-G21-F21</f>
        <v>6257.8</v>
      </c>
      <c r="K21" s="1132">
        <v>10</v>
      </c>
    </row>
    <row r="22" spans="1:12" ht="20.25" customHeight="1" x14ac:dyDescent="0.25">
      <c r="A22" s="1390"/>
      <c r="B22" s="29">
        <v>3</v>
      </c>
      <c r="C22" s="1239" t="s">
        <v>14</v>
      </c>
      <c r="D22" s="27" t="str">
        <v>20/11/25</v>
      </c>
      <c r="E22" s="26">
        <f t="shared" si="0"/>
        <v>6257.8</v>
      </c>
      <c r="F22" s="24">
        <v>86.06</v>
      </c>
      <c r="G22" s="24">
        <v>12.86</v>
      </c>
      <c r="H22" s="24">
        <v>91.08</v>
      </c>
      <c r="I22" s="25">
        <f t="shared" si="1"/>
        <v>200</v>
      </c>
      <c r="J22" s="24">
        <f t="shared" ref="J22:J54" si="2">E22-H22-G22-F22</f>
        <v>6067.8</v>
      </c>
      <c r="K22" s="1132">
        <v>10</v>
      </c>
    </row>
    <row r="23" spans="1:12" ht="20.25" customHeight="1" thickBot="1" x14ac:dyDescent="0.3">
      <c r="A23" s="1391"/>
      <c r="B23" s="21">
        <v>4</v>
      </c>
      <c r="C23" s="1240" t="s">
        <v>13</v>
      </c>
      <c r="D23" s="19" t="str">
        <v>18/12/25</v>
      </c>
      <c r="E23" s="18">
        <f t="shared" si="0"/>
        <v>6067.8</v>
      </c>
      <c r="F23" s="16">
        <v>86.06</v>
      </c>
      <c r="G23" s="16">
        <v>12.86</v>
      </c>
      <c r="H23" s="16">
        <v>91.08</v>
      </c>
      <c r="I23" s="17">
        <f t="shared" ref="I23:I54" si="3">F23+H23+G23+K23</f>
        <v>200</v>
      </c>
      <c r="J23" s="16">
        <f t="shared" si="2"/>
        <v>5877.8</v>
      </c>
      <c r="K23" s="1133">
        <v>10</v>
      </c>
    </row>
    <row r="24" spans="1:12" ht="20.25" customHeight="1" x14ac:dyDescent="0.25">
      <c r="A24" s="1389">
        <v>2026</v>
      </c>
      <c r="B24" s="37">
        <v>5</v>
      </c>
      <c r="C24" s="1238" t="s">
        <v>12</v>
      </c>
      <c r="D24" s="35" t="str">
        <v>22/01/26</v>
      </c>
      <c r="E24" s="34">
        <f t="shared" si="0"/>
        <v>5877.8</v>
      </c>
      <c r="F24" s="32">
        <v>86.06</v>
      </c>
      <c r="G24" s="32">
        <v>12.86</v>
      </c>
      <c r="H24" s="32">
        <v>91.08</v>
      </c>
      <c r="I24" s="33">
        <f t="shared" si="3"/>
        <v>200</v>
      </c>
      <c r="J24" s="32">
        <f t="shared" ref="J24:J47" si="4">E24-H24-G24-F24</f>
        <v>5687.8</v>
      </c>
      <c r="K24" s="1131">
        <v>10</v>
      </c>
    </row>
    <row r="25" spans="1:12" ht="20.25" customHeight="1" x14ac:dyDescent="0.25">
      <c r="A25" s="1390"/>
      <c r="B25" s="29">
        <v>6</v>
      </c>
      <c r="C25" s="1239" t="s">
        <v>11</v>
      </c>
      <c r="D25" s="27" t="str">
        <v>12/02/26</v>
      </c>
      <c r="E25" s="26">
        <f t="shared" si="0"/>
        <v>5687.8</v>
      </c>
      <c r="F25" s="24">
        <v>86.06</v>
      </c>
      <c r="G25" s="24">
        <v>12.86</v>
      </c>
      <c r="H25" s="24">
        <v>91.08</v>
      </c>
      <c r="I25" s="25">
        <f t="shared" si="3"/>
        <v>200</v>
      </c>
      <c r="J25" s="24">
        <f t="shared" si="4"/>
        <v>5497.8</v>
      </c>
      <c r="K25" s="1132">
        <v>10</v>
      </c>
    </row>
    <row r="26" spans="1:12" ht="20.25" customHeight="1" x14ac:dyDescent="0.25">
      <c r="A26" s="1390"/>
      <c r="B26" s="29">
        <v>7</v>
      </c>
      <c r="C26" s="1239" t="s">
        <v>10</v>
      </c>
      <c r="D26" s="27" t="str">
        <v>13/03/26</v>
      </c>
      <c r="E26" s="26">
        <f t="shared" si="0"/>
        <v>5497.8</v>
      </c>
      <c r="F26" s="24">
        <v>86.06</v>
      </c>
      <c r="G26" s="24">
        <v>12.86</v>
      </c>
      <c r="H26" s="24">
        <v>91.08</v>
      </c>
      <c r="I26" s="25">
        <f t="shared" si="3"/>
        <v>200</v>
      </c>
      <c r="J26" s="24">
        <f t="shared" si="4"/>
        <v>5307.8</v>
      </c>
      <c r="K26" s="1132">
        <v>10</v>
      </c>
    </row>
    <row r="27" spans="1:12" ht="20.25" customHeight="1" x14ac:dyDescent="0.25">
      <c r="A27" s="1390"/>
      <c r="B27" s="29">
        <v>8</v>
      </c>
      <c r="C27" s="1239" t="s">
        <v>9</v>
      </c>
      <c r="D27" s="27" t="str">
        <v/>
      </c>
      <c r="E27" s="26">
        <f t="shared" si="0"/>
        <v>5307.8</v>
      </c>
      <c r="F27" s="24">
        <v>86.06</v>
      </c>
      <c r="G27" s="24">
        <v>12.86</v>
      </c>
      <c r="H27" s="24">
        <v>91.08</v>
      </c>
      <c r="I27" s="25">
        <f t="shared" si="3"/>
        <v>200</v>
      </c>
      <c r="J27" s="24">
        <f t="shared" si="4"/>
        <v>5117.8</v>
      </c>
      <c r="K27" s="1132">
        <v>10</v>
      </c>
    </row>
    <row r="28" spans="1:12" ht="20.25" customHeight="1" x14ac:dyDescent="0.25">
      <c r="A28" s="1390"/>
      <c r="B28" s="29">
        <v>9</v>
      </c>
      <c r="C28" s="1239" t="s">
        <v>8</v>
      </c>
      <c r="D28" s="27" t="str">
        <v/>
      </c>
      <c r="E28" s="26">
        <f t="shared" si="0"/>
        <v>5117.8</v>
      </c>
      <c r="F28" s="24">
        <v>86.06</v>
      </c>
      <c r="G28" s="24">
        <v>12.86</v>
      </c>
      <c r="H28" s="24">
        <v>91.08</v>
      </c>
      <c r="I28" s="25">
        <f t="shared" si="3"/>
        <v>200</v>
      </c>
      <c r="J28" s="24">
        <f t="shared" si="4"/>
        <v>4927.8</v>
      </c>
      <c r="K28" s="1132">
        <v>10</v>
      </c>
    </row>
    <row r="29" spans="1:12" ht="20.25" customHeight="1" x14ac:dyDescent="0.25">
      <c r="A29" s="1390"/>
      <c r="B29" s="29">
        <v>10</v>
      </c>
      <c r="C29" s="1239" t="s">
        <v>7</v>
      </c>
      <c r="D29" s="27" t="str">
        <v/>
      </c>
      <c r="E29" s="26">
        <f t="shared" si="0"/>
        <v>4927.8</v>
      </c>
      <c r="F29" s="24">
        <v>86.06</v>
      </c>
      <c r="G29" s="24">
        <v>12.86</v>
      </c>
      <c r="H29" s="24">
        <v>91.08</v>
      </c>
      <c r="I29" s="25">
        <f t="shared" si="3"/>
        <v>200</v>
      </c>
      <c r="J29" s="24">
        <f t="shared" si="4"/>
        <v>4737.8</v>
      </c>
      <c r="K29" s="1132">
        <v>10</v>
      </c>
    </row>
    <row r="30" spans="1:12" ht="20.25" customHeight="1" x14ac:dyDescent="0.25">
      <c r="A30" s="1390"/>
      <c r="B30" s="29">
        <v>11</v>
      </c>
      <c r="C30" s="1239" t="s">
        <v>6</v>
      </c>
      <c r="D30" s="27" t="str">
        <v/>
      </c>
      <c r="E30" s="26">
        <f t="shared" si="0"/>
        <v>4737.8</v>
      </c>
      <c r="F30" s="24">
        <v>86.06</v>
      </c>
      <c r="G30" s="24">
        <v>12.86</v>
      </c>
      <c r="H30" s="24">
        <v>91.08</v>
      </c>
      <c r="I30" s="25">
        <f t="shared" si="3"/>
        <v>200</v>
      </c>
      <c r="J30" s="24">
        <f t="shared" si="4"/>
        <v>4547.8</v>
      </c>
      <c r="K30" s="1132">
        <v>10</v>
      </c>
    </row>
    <row r="31" spans="1:12" ht="20.25" customHeight="1" x14ac:dyDescent="0.25">
      <c r="A31" s="1390"/>
      <c r="B31" s="29">
        <v>12</v>
      </c>
      <c r="C31" s="1239" t="s">
        <v>5</v>
      </c>
      <c r="D31" s="27" t="str">
        <v/>
      </c>
      <c r="E31" s="26">
        <f t="shared" si="0"/>
        <v>4547.8</v>
      </c>
      <c r="F31" s="24">
        <v>86.06</v>
      </c>
      <c r="G31" s="24">
        <v>12.86</v>
      </c>
      <c r="H31" s="24">
        <v>91.08</v>
      </c>
      <c r="I31" s="25">
        <f t="shared" si="3"/>
        <v>200</v>
      </c>
      <c r="J31" s="24">
        <f t="shared" si="4"/>
        <v>4357.8</v>
      </c>
      <c r="K31" s="1132">
        <v>10</v>
      </c>
    </row>
    <row r="32" spans="1:12" ht="20.25" customHeight="1" x14ac:dyDescent="0.25">
      <c r="A32" s="1390"/>
      <c r="B32" s="29">
        <v>13</v>
      </c>
      <c r="C32" s="1239" t="s">
        <v>4</v>
      </c>
      <c r="D32" s="27" t="str">
        <v/>
      </c>
      <c r="E32" s="26">
        <f t="shared" si="0"/>
        <v>4357.8</v>
      </c>
      <c r="F32" s="24">
        <v>86.06</v>
      </c>
      <c r="G32" s="24">
        <v>12.86</v>
      </c>
      <c r="H32" s="24">
        <v>91.08</v>
      </c>
      <c r="I32" s="25">
        <f t="shared" si="3"/>
        <v>200</v>
      </c>
      <c r="J32" s="24">
        <f t="shared" si="4"/>
        <v>4167.8</v>
      </c>
      <c r="K32" s="1132">
        <v>10</v>
      </c>
    </row>
    <row r="33" spans="1:12" ht="20.25" customHeight="1" x14ac:dyDescent="0.25">
      <c r="A33" s="1390"/>
      <c r="B33" s="29">
        <v>14</v>
      </c>
      <c r="C33" s="1239" t="s">
        <v>3</v>
      </c>
      <c r="D33" s="27" t="str">
        <v/>
      </c>
      <c r="E33" s="26">
        <f t="shared" si="0"/>
        <v>4167.8</v>
      </c>
      <c r="F33" s="24">
        <v>86.06</v>
      </c>
      <c r="G33" s="24">
        <v>12.86</v>
      </c>
      <c r="H33" s="24">
        <v>91.08</v>
      </c>
      <c r="I33" s="25">
        <f t="shared" si="3"/>
        <v>200</v>
      </c>
      <c r="J33" s="24">
        <f t="shared" si="4"/>
        <v>3977.8</v>
      </c>
      <c r="K33" s="1132">
        <v>10</v>
      </c>
    </row>
    <row r="34" spans="1:12" ht="20.25" customHeight="1" x14ac:dyDescent="0.25">
      <c r="A34" s="1390"/>
      <c r="B34" s="29">
        <v>15</v>
      </c>
      <c r="C34" s="1239" t="s">
        <v>14</v>
      </c>
      <c r="D34" s="27" t="str">
        <v/>
      </c>
      <c r="E34" s="26">
        <f t="shared" si="0"/>
        <v>3977.8</v>
      </c>
      <c r="F34" s="24">
        <v>86.06</v>
      </c>
      <c r="G34" s="24">
        <v>12.86</v>
      </c>
      <c r="H34" s="24">
        <v>91.08</v>
      </c>
      <c r="I34" s="25">
        <f t="shared" si="3"/>
        <v>200</v>
      </c>
      <c r="J34" s="24">
        <f t="shared" si="4"/>
        <v>3787.8</v>
      </c>
      <c r="K34" s="1132">
        <v>10</v>
      </c>
    </row>
    <row r="35" spans="1:12" ht="20.25" customHeight="1" thickBot="1" x14ac:dyDescent="0.3">
      <c r="A35" s="1391"/>
      <c r="B35" s="21">
        <v>16</v>
      </c>
      <c r="C35" s="1240" t="s">
        <v>13</v>
      </c>
      <c r="D35" s="19" t="str">
        <v/>
      </c>
      <c r="E35" s="18">
        <f t="shared" si="0"/>
        <v>3787.8</v>
      </c>
      <c r="F35" s="16">
        <v>86.06</v>
      </c>
      <c r="G35" s="16">
        <v>12.86</v>
      </c>
      <c r="H35" s="16">
        <v>91.08</v>
      </c>
      <c r="I35" s="17">
        <f t="shared" si="3"/>
        <v>200</v>
      </c>
      <c r="J35" s="16">
        <f t="shared" si="4"/>
        <v>3597.8</v>
      </c>
      <c r="K35" s="1133">
        <v>10</v>
      </c>
    </row>
    <row r="36" spans="1:12" ht="20.25" customHeight="1" x14ac:dyDescent="0.25">
      <c r="A36" s="1389">
        <v>2027</v>
      </c>
      <c r="B36" s="37">
        <v>17</v>
      </c>
      <c r="C36" s="1238" t="s">
        <v>12</v>
      </c>
      <c r="D36" s="35" t="str">
        <v/>
      </c>
      <c r="E36" s="34">
        <f t="shared" si="0"/>
        <v>3597.8</v>
      </c>
      <c r="F36" s="32">
        <v>86.06</v>
      </c>
      <c r="G36" s="32">
        <v>12.86</v>
      </c>
      <c r="H36" s="32">
        <v>91.08</v>
      </c>
      <c r="I36" s="33">
        <f t="shared" si="3"/>
        <v>200</v>
      </c>
      <c r="J36" s="32">
        <f t="shared" si="4"/>
        <v>3407.8</v>
      </c>
      <c r="K36" s="1131">
        <v>10</v>
      </c>
    </row>
    <row r="37" spans="1:12" ht="20.25" customHeight="1" x14ac:dyDescent="0.25">
      <c r="A37" s="1390"/>
      <c r="B37" s="29">
        <v>18</v>
      </c>
      <c r="C37" s="1239" t="s">
        <v>11</v>
      </c>
      <c r="D37" s="27" t="str">
        <v/>
      </c>
      <c r="E37" s="26">
        <f t="shared" si="0"/>
        <v>3407.8</v>
      </c>
      <c r="F37" s="24">
        <v>86.06</v>
      </c>
      <c r="G37" s="24">
        <v>12.86</v>
      </c>
      <c r="H37" s="24">
        <v>91.08</v>
      </c>
      <c r="I37" s="25">
        <f t="shared" si="3"/>
        <v>200</v>
      </c>
      <c r="J37" s="24">
        <f t="shared" si="4"/>
        <v>3217.8</v>
      </c>
      <c r="K37" s="1132">
        <v>10</v>
      </c>
    </row>
    <row r="38" spans="1:12" ht="20.25" customHeight="1" x14ac:dyDescent="0.25">
      <c r="A38" s="1390"/>
      <c r="B38" s="29">
        <v>19</v>
      </c>
      <c r="C38" s="1239" t="s">
        <v>10</v>
      </c>
      <c r="D38" s="27" t="str">
        <v/>
      </c>
      <c r="E38" s="26">
        <f t="shared" si="0"/>
        <v>3217.8</v>
      </c>
      <c r="F38" s="24">
        <v>86.06</v>
      </c>
      <c r="G38" s="24">
        <v>12.86</v>
      </c>
      <c r="H38" s="24">
        <v>91.08</v>
      </c>
      <c r="I38" s="25">
        <f t="shared" si="3"/>
        <v>200</v>
      </c>
      <c r="J38" s="24">
        <f t="shared" si="4"/>
        <v>3027.8</v>
      </c>
      <c r="K38" s="1132">
        <v>10</v>
      </c>
    </row>
    <row r="39" spans="1:12" ht="20.25" customHeight="1" x14ac:dyDescent="0.25">
      <c r="A39" s="1390"/>
      <c r="B39" s="29">
        <v>20</v>
      </c>
      <c r="C39" s="1239" t="s">
        <v>9</v>
      </c>
      <c r="D39" s="27" t="str">
        <v/>
      </c>
      <c r="E39" s="26">
        <f t="shared" si="0"/>
        <v>3027.8</v>
      </c>
      <c r="F39" s="24">
        <v>86.06</v>
      </c>
      <c r="G39" s="24">
        <v>12.86</v>
      </c>
      <c r="H39" s="24">
        <v>91.08</v>
      </c>
      <c r="I39" s="25">
        <f t="shared" si="3"/>
        <v>200</v>
      </c>
      <c r="J39" s="24">
        <f t="shared" si="4"/>
        <v>2837.8</v>
      </c>
      <c r="K39" s="1132">
        <v>10</v>
      </c>
    </row>
    <row r="40" spans="1:12" ht="20.25" customHeight="1" x14ac:dyDescent="0.25">
      <c r="A40" s="1390"/>
      <c r="B40" s="29">
        <v>21</v>
      </c>
      <c r="C40" s="1239" t="s">
        <v>8</v>
      </c>
      <c r="D40" s="27" t="str">
        <v/>
      </c>
      <c r="E40" s="26">
        <f t="shared" si="0"/>
        <v>2837.8</v>
      </c>
      <c r="F40" s="24">
        <v>86.06</v>
      </c>
      <c r="G40" s="24">
        <v>12.86</v>
      </c>
      <c r="H40" s="24">
        <v>91.08</v>
      </c>
      <c r="I40" s="25">
        <f t="shared" si="3"/>
        <v>200</v>
      </c>
      <c r="J40" s="24">
        <f t="shared" si="4"/>
        <v>2647.8</v>
      </c>
      <c r="K40" s="1132">
        <v>10</v>
      </c>
    </row>
    <row r="41" spans="1:12" ht="20.25" customHeight="1" x14ac:dyDescent="0.25">
      <c r="A41" s="1390"/>
      <c r="B41" s="29">
        <v>22</v>
      </c>
      <c r="C41" s="1239" t="s">
        <v>7</v>
      </c>
      <c r="D41" s="27" t="str">
        <v/>
      </c>
      <c r="E41" s="26">
        <f t="shared" si="0"/>
        <v>2647.8</v>
      </c>
      <c r="F41" s="24">
        <v>86.06</v>
      </c>
      <c r="G41" s="24">
        <v>12.86</v>
      </c>
      <c r="H41" s="24">
        <v>91.08</v>
      </c>
      <c r="I41" s="25">
        <f t="shared" si="3"/>
        <v>200</v>
      </c>
      <c r="J41" s="24">
        <f t="shared" si="4"/>
        <v>2457.8000000000002</v>
      </c>
      <c r="K41" s="1132">
        <v>10</v>
      </c>
    </row>
    <row r="42" spans="1:12" ht="20.25" customHeight="1" x14ac:dyDescent="0.25">
      <c r="A42" s="1390"/>
      <c r="B42" s="29">
        <v>23</v>
      </c>
      <c r="C42" s="1239" t="s">
        <v>6</v>
      </c>
      <c r="D42" s="27" t="str">
        <v/>
      </c>
      <c r="E42" s="26">
        <f t="shared" si="0"/>
        <v>2457.8000000000002</v>
      </c>
      <c r="F42" s="24">
        <v>86.06</v>
      </c>
      <c r="G42" s="24">
        <v>12.86</v>
      </c>
      <c r="H42" s="24">
        <v>91.08</v>
      </c>
      <c r="I42" s="25">
        <f t="shared" si="3"/>
        <v>200</v>
      </c>
      <c r="J42" s="24">
        <f t="shared" si="4"/>
        <v>2267.8000000000002</v>
      </c>
      <c r="K42" s="1132">
        <v>10</v>
      </c>
    </row>
    <row r="43" spans="1:12" ht="20.25" customHeight="1" x14ac:dyDescent="0.25">
      <c r="A43" s="1390"/>
      <c r="B43" s="29">
        <v>24</v>
      </c>
      <c r="C43" s="1239" t="s">
        <v>5</v>
      </c>
      <c r="D43" s="27" t="str">
        <v/>
      </c>
      <c r="E43" s="26">
        <f t="shared" si="0"/>
        <v>2267.8000000000002</v>
      </c>
      <c r="F43" s="24">
        <v>86.06</v>
      </c>
      <c r="G43" s="24">
        <v>12.86</v>
      </c>
      <c r="H43" s="24">
        <v>91.08</v>
      </c>
      <c r="I43" s="25">
        <f t="shared" si="3"/>
        <v>200</v>
      </c>
      <c r="J43" s="24">
        <f t="shared" si="4"/>
        <v>2077.8000000000002</v>
      </c>
      <c r="K43" s="1132">
        <v>10</v>
      </c>
    </row>
    <row r="44" spans="1:12" ht="20.25" customHeight="1" x14ac:dyDescent="0.25">
      <c r="A44" s="1390"/>
      <c r="B44" s="29">
        <v>25</v>
      </c>
      <c r="C44" s="1239" t="s">
        <v>4</v>
      </c>
      <c r="D44" s="27" t="str">
        <v/>
      </c>
      <c r="E44" s="26">
        <f t="shared" si="0"/>
        <v>2077.8000000000002</v>
      </c>
      <c r="F44" s="24">
        <v>86.06</v>
      </c>
      <c r="G44" s="24">
        <v>12.86</v>
      </c>
      <c r="H44" s="24">
        <v>91.08</v>
      </c>
      <c r="I44" s="25">
        <f t="shared" si="3"/>
        <v>200</v>
      </c>
      <c r="J44" s="24">
        <f t="shared" si="4"/>
        <v>1887.8000000000004</v>
      </c>
      <c r="K44" s="1132">
        <v>10</v>
      </c>
    </row>
    <row r="45" spans="1:12" ht="20.25" customHeight="1" x14ac:dyDescent="0.25">
      <c r="A45" s="1390"/>
      <c r="B45" s="29">
        <v>26</v>
      </c>
      <c r="C45" s="1239" t="s">
        <v>3</v>
      </c>
      <c r="D45" s="27" t="str">
        <v/>
      </c>
      <c r="E45" s="26">
        <f t="shared" si="0"/>
        <v>1887.8000000000004</v>
      </c>
      <c r="F45" s="24">
        <v>86.06</v>
      </c>
      <c r="G45" s="24">
        <v>12.86</v>
      </c>
      <c r="H45" s="24">
        <v>91.08</v>
      </c>
      <c r="I45" s="25">
        <f t="shared" si="3"/>
        <v>200</v>
      </c>
      <c r="J45" s="24">
        <f t="shared" si="4"/>
        <v>1697.8000000000006</v>
      </c>
      <c r="K45" s="1132">
        <v>10</v>
      </c>
    </row>
    <row r="46" spans="1:12" ht="20.25" customHeight="1" x14ac:dyDescent="0.25">
      <c r="A46" s="1390"/>
      <c r="B46" s="29">
        <v>27</v>
      </c>
      <c r="C46" s="1239" t="s">
        <v>14</v>
      </c>
      <c r="D46" s="27" t="str">
        <v/>
      </c>
      <c r="E46" s="26">
        <f t="shared" si="0"/>
        <v>1697.8000000000006</v>
      </c>
      <c r="F46" s="24">
        <v>86.06</v>
      </c>
      <c r="G46" s="24">
        <v>12.86</v>
      </c>
      <c r="H46" s="24">
        <v>91.08</v>
      </c>
      <c r="I46" s="25">
        <f t="shared" si="3"/>
        <v>200</v>
      </c>
      <c r="J46" s="24">
        <f t="shared" si="4"/>
        <v>1507.8000000000009</v>
      </c>
      <c r="K46" s="1132">
        <v>10</v>
      </c>
    </row>
    <row r="47" spans="1:12" ht="20.25" customHeight="1" thickBot="1" x14ac:dyDescent="0.3">
      <c r="A47" s="1391"/>
      <c r="B47" s="21">
        <v>28</v>
      </c>
      <c r="C47" s="1240" t="s">
        <v>13</v>
      </c>
      <c r="D47" s="19" t="str">
        <v/>
      </c>
      <c r="E47" s="18">
        <f t="shared" si="0"/>
        <v>1507.8000000000009</v>
      </c>
      <c r="F47" s="16">
        <v>86.06</v>
      </c>
      <c r="G47" s="16">
        <v>12.86</v>
      </c>
      <c r="H47" s="16">
        <v>91.08</v>
      </c>
      <c r="I47" s="17">
        <f t="shared" si="3"/>
        <v>200</v>
      </c>
      <c r="J47" s="16">
        <f t="shared" si="4"/>
        <v>1317.8000000000011</v>
      </c>
      <c r="K47" s="1133">
        <v>10</v>
      </c>
    </row>
    <row r="48" spans="1:12" ht="20.25" customHeight="1" x14ac:dyDescent="0.25">
      <c r="A48" s="1389">
        <v>2028</v>
      </c>
      <c r="B48" s="37">
        <v>29</v>
      </c>
      <c r="C48" s="1238" t="s">
        <v>12</v>
      </c>
      <c r="D48" s="35" t="str">
        <v/>
      </c>
      <c r="E48" s="34">
        <f t="shared" si="0"/>
        <v>1317.8000000000011</v>
      </c>
      <c r="F48" s="32">
        <v>86.06</v>
      </c>
      <c r="G48" s="32">
        <v>12.86</v>
      </c>
      <c r="H48" s="32">
        <v>91.08</v>
      </c>
      <c r="I48" s="33">
        <f t="shared" si="3"/>
        <v>200</v>
      </c>
      <c r="J48" s="32">
        <f t="shared" si="2"/>
        <v>1127.8000000000013</v>
      </c>
      <c r="K48" s="1131">
        <v>10</v>
      </c>
      <c r="L48" s="1134"/>
    </row>
    <row r="49" spans="1:11" ht="20.25" customHeight="1" x14ac:dyDescent="0.25">
      <c r="A49" s="1390"/>
      <c r="B49" s="29">
        <v>30</v>
      </c>
      <c r="C49" s="1239" t="s">
        <v>11</v>
      </c>
      <c r="D49" s="27" t="str">
        <v/>
      </c>
      <c r="E49" s="26">
        <f t="shared" si="0"/>
        <v>1127.8000000000013</v>
      </c>
      <c r="F49" s="24">
        <v>86.06</v>
      </c>
      <c r="G49" s="24">
        <v>12.86</v>
      </c>
      <c r="H49" s="24">
        <v>91.08</v>
      </c>
      <c r="I49" s="25">
        <f t="shared" si="3"/>
        <v>200</v>
      </c>
      <c r="J49" s="24">
        <f t="shared" si="2"/>
        <v>937.80000000000132</v>
      </c>
      <c r="K49" s="1132">
        <v>10</v>
      </c>
    </row>
    <row r="50" spans="1:11" ht="20.25" customHeight="1" x14ac:dyDescent="0.25">
      <c r="A50" s="1390"/>
      <c r="B50" s="29">
        <v>31</v>
      </c>
      <c r="C50" s="1239" t="s">
        <v>10</v>
      </c>
      <c r="D50" s="27" t="str">
        <v/>
      </c>
      <c r="E50" s="26">
        <f t="shared" si="0"/>
        <v>937.80000000000132</v>
      </c>
      <c r="F50" s="24">
        <v>86.06</v>
      </c>
      <c r="G50" s="24">
        <v>12.86</v>
      </c>
      <c r="H50" s="24">
        <v>91.08</v>
      </c>
      <c r="I50" s="25">
        <f t="shared" si="3"/>
        <v>200</v>
      </c>
      <c r="J50" s="24">
        <f t="shared" si="2"/>
        <v>747.80000000000132</v>
      </c>
      <c r="K50" s="1132">
        <v>10</v>
      </c>
    </row>
    <row r="51" spans="1:11" ht="20.25" customHeight="1" x14ac:dyDescent="0.25">
      <c r="A51" s="1390"/>
      <c r="B51" s="29">
        <v>32</v>
      </c>
      <c r="C51" s="1239" t="s">
        <v>9</v>
      </c>
      <c r="D51" s="27" t="str">
        <v/>
      </c>
      <c r="E51" s="26">
        <f t="shared" si="0"/>
        <v>747.80000000000132</v>
      </c>
      <c r="F51" s="24">
        <v>86.06</v>
      </c>
      <c r="G51" s="24">
        <v>12.86</v>
      </c>
      <c r="H51" s="24">
        <v>91.08</v>
      </c>
      <c r="I51" s="25">
        <f t="shared" si="3"/>
        <v>200</v>
      </c>
      <c r="J51" s="24">
        <f t="shared" si="2"/>
        <v>557.80000000000132</v>
      </c>
      <c r="K51" s="1132">
        <v>10</v>
      </c>
    </row>
    <row r="52" spans="1:11" ht="20.25" customHeight="1" x14ac:dyDescent="0.25">
      <c r="A52" s="1390"/>
      <c r="B52" s="29">
        <v>33</v>
      </c>
      <c r="C52" s="1239" t="s">
        <v>8</v>
      </c>
      <c r="D52" s="27" t="str">
        <v/>
      </c>
      <c r="E52" s="26">
        <f t="shared" si="0"/>
        <v>557.80000000000132</v>
      </c>
      <c r="F52" s="24">
        <v>86.06</v>
      </c>
      <c r="G52" s="24">
        <v>12.86</v>
      </c>
      <c r="H52" s="24">
        <v>91.08</v>
      </c>
      <c r="I52" s="25">
        <f t="shared" si="3"/>
        <v>200</v>
      </c>
      <c r="J52" s="24">
        <f t="shared" si="2"/>
        <v>367.80000000000132</v>
      </c>
      <c r="K52" s="1132">
        <v>10</v>
      </c>
    </row>
    <row r="53" spans="1:11" ht="20.25" customHeight="1" x14ac:dyDescent="0.25">
      <c r="A53" s="1390"/>
      <c r="B53" s="29">
        <v>34</v>
      </c>
      <c r="C53" s="1239" t="s">
        <v>7</v>
      </c>
      <c r="D53" s="27" t="str">
        <v/>
      </c>
      <c r="E53" s="26">
        <f t="shared" si="0"/>
        <v>367.80000000000132</v>
      </c>
      <c r="F53" s="24">
        <v>86.06</v>
      </c>
      <c r="G53" s="24">
        <v>12.86</v>
      </c>
      <c r="H53" s="24">
        <v>91.08</v>
      </c>
      <c r="I53" s="25">
        <f t="shared" si="3"/>
        <v>200</v>
      </c>
      <c r="J53" s="24">
        <f t="shared" si="2"/>
        <v>177.80000000000132</v>
      </c>
      <c r="K53" s="1132">
        <v>10</v>
      </c>
    </row>
    <row r="54" spans="1:11" ht="20.25" customHeight="1" thickBot="1" x14ac:dyDescent="0.3">
      <c r="A54" s="1391"/>
      <c r="B54" s="21">
        <v>35</v>
      </c>
      <c r="C54" s="1240" t="s">
        <v>6</v>
      </c>
      <c r="D54" s="19" t="str">
        <v/>
      </c>
      <c r="E54" s="18">
        <f t="shared" si="0"/>
        <v>177.80000000000132</v>
      </c>
      <c r="F54" s="16">
        <v>86.16</v>
      </c>
      <c r="G54" s="16">
        <v>12.76</v>
      </c>
      <c r="H54" s="16">
        <v>91.08</v>
      </c>
      <c r="I54" s="17">
        <f t="shared" si="3"/>
        <v>200</v>
      </c>
      <c r="J54" s="16">
        <f t="shared" si="2"/>
        <v>-12.199999999998681</v>
      </c>
      <c r="K54" s="1133">
        <v>10</v>
      </c>
    </row>
    <row r="55" spans="1:11" ht="17.25" customHeight="1" x14ac:dyDescent="0.25">
      <c r="D55" s="68"/>
      <c r="E55" s="68"/>
      <c r="F55" s="67">
        <f>SUM(F20:F54)</f>
        <v>3012.1999999999985</v>
      </c>
      <c r="G55" s="67">
        <f>SUM(G20:G54)</f>
        <v>450.00000000000028</v>
      </c>
      <c r="H55" s="67">
        <f>SUM(H20:H54)</f>
        <v>3187.7999999999988</v>
      </c>
      <c r="K55" s="67">
        <f>SUM(K20:K54)</f>
        <v>350</v>
      </c>
    </row>
    <row r="56" spans="1:11" ht="17.25" customHeight="1" x14ac:dyDescent="0.25">
      <c r="D56" s="1420" t="s">
        <v>2</v>
      </c>
      <c r="E56" s="1420"/>
      <c r="F56" s="79">
        <v>0</v>
      </c>
      <c r="G56" s="79">
        <v>0</v>
      </c>
      <c r="H56" s="79">
        <v>0</v>
      </c>
      <c r="K56" s="79">
        <v>0</v>
      </c>
    </row>
    <row r="57" spans="1:11" ht="17.25" customHeight="1" x14ac:dyDescent="0.25">
      <c r="D57" s="1421" t="s">
        <v>1</v>
      </c>
      <c r="E57" s="1421"/>
      <c r="F57" s="78">
        <f>SUM(F55-F56)</f>
        <v>3012.1999999999985</v>
      </c>
      <c r="G57" s="78">
        <f>SUM(G55-G56)</f>
        <v>450.00000000000028</v>
      </c>
      <c r="H57" s="78">
        <f t="shared" ref="H57" si="5">SUM(H55-H56)</f>
        <v>3187.7999999999988</v>
      </c>
      <c r="K57" s="78">
        <f>SUM(K55-K56)</f>
        <v>350</v>
      </c>
    </row>
    <row r="58" spans="1:11" ht="17.25" customHeight="1" x14ac:dyDescent="0.25"/>
    <row r="59" spans="1:11" ht="17.25" customHeight="1" x14ac:dyDescent="0.25">
      <c r="C59" s="76"/>
      <c r="D59" s="1435" t="s">
        <v>42</v>
      </c>
      <c r="E59" s="1435"/>
      <c r="F59" s="1423">
        <f>SUM(F57:H57)</f>
        <v>6649.9999999999982</v>
      </c>
      <c r="G59" s="1423"/>
      <c r="H59" s="1423"/>
      <c r="I59" s="485"/>
    </row>
    <row r="60" spans="1:11" ht="17.25" customHeight="1" thickBot="1" x14ac:dyDescent="0.3">
      <c r="C60" s="76"/>
      <c r="D60" s="1435" t="s">
        <v>41</v>
      </c>
      <c r="E60" s="1435"/>
      <c r="F60" s="1436">
        <v>-12.2</v>
      </c>
      <c r="G60" s="1436"/>
      <c r="H60" s="1436"/>
      <c r="I60" s="485"/>
    </row>
    <row r="61" spans="1:11" ht="17.25" customHeight="1" thickTop="1" thickBot="1" x14ac:dyDescent="0.3">
      <c r="C61" s="1415" t="s">
        <v>0</v>
      </c>
      <c r="D61" s="1415"/>
      <c r="E61" s="1416"/>
      <c r="F61" s="1417">
        <f>SUM(F59:H60)</f>
        <v>6637.7999999999984</v>
      </c>
      <c r="G61" s="1418"/>
      <c r="H61" s="1419"/>
      <c r="I61" s="486"/>
    </row>
    <row r="62" spans="1:11" ht="15.75" thickTop="1" x14ac:dyDescent="0.25"/>
  </sheetData>
  <mergeCells count="19">
    <mergeCell ref="A8:L8"/>
    <mergeCell ref="A11:B11"/>
    <mergeCell ref="A12:B12"/>
    <mergeCell ref="A14:B14"/>
    <mergeCell ref="A16:B16"/>
    <mergeCell ref="E16:F16"/>
    <mergeCell ref="E17:F17"/>
    <mergeCell ref="D56:E56"/>
    <mergeCell ref="D57:E57"/>
    <mergeCell ref="D59:E59"/>
    <mergeCell ref="F59:H59"/>
    <mergeCell ref="A24:A35"/>
    <mergeCell ref="A20:A23"/>
    <mergeCell ref="D60:E60"/>
    <mergeCell ref="F60:H60"/>
    <mergeCell ref="C61:E61"/>
    <mergeCell ref="F61:H61"/>
    <mergeCell ref="A48:A54"/>
    <mergeCell ref="A36:A47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37"/>
  <sheetViews>
    <sheetView zoomScaleNormal="100" workbookViewId="0">
      <selection activeCell="L16" sqref="L16"/>
    </sheetView>
  </sheetViews>
  <sheetFormatPr defaultRowHeight="15" x14ac:dyDescent="0.25"/>
  <cols>
    <col min="3" max="3" width="12.140625" bestFit="1" customWidth="1"/>
    <col min="4" max="4" width="10" customWidth="1"/>
    <col min="5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114</v>
      </c>
    </row>
    <row r="5" spans="1:12" ht="18.75" x14ac:dyDescent="0.25">
      <c r="A5" s="1425" t="s">
        <v>112</v>
      </c>
      <c r="B5" s="1425"/>
      <c r="C5" s="1425"/>
      <c r="D5" s="1425"/>
      <c r="E5" s="1425"/>
      <c r="F5" s="1425"/>
      <c r="G5" s="1425"/>
      <c r="H5" s="1425"/>
      <c r="I5" s="1425"/>
      <c r="J5" s="1425"/>
      <c r="K5" s="1425"/>
      <c r="L5" s="1425"/>
    </row>
    <row r="6" spans="1:12" ht="19.5" customHeight="1" x14ac:dyDescent="0.25">
      <c r="A6" s="59" t="s">
        <v>37</v>
      </c>
      <c r="B6" s="60"/>
      <c r="C6" s="59"/>
      <c r="D6" s="203"/>
      <c r="E6" s="51"/>
      <c r="F6" s="58"/>
      <c r="G6" s="58"/>
    </row>
    <row r="7" spans="1:12" ht="19.5" customHeight="1" x14ac:dyDescent="0.25">
      <c r="A7" s="61" t="s">
        <v>80</v>
      </c>
      <c r="B7" s="60"/>
      <c r="C7" s="59"/>
      <c r="D7" s="203"/>
      <c r="E7" s="51"/>
      <c r="F7" s="58"/>
      <c r="G7" s="58"/>
    </row>
    <row r="8" spans="1:12" ht="18" customHeight="1" x14ac:dyDescent="0.25">
      <c r="A8" s="1426" t="s">
        <v>35</v>
      </c>
      <c r="B8" s="1426"/>
      <c r="C8" s="54">
        <v>10000</v>
      </c>
      <c r="D8" s="203"/>
      <c r="E8" s="51"/>
    </row>
    <row r="9" spans="1:12" ht="18" customHeight="1" x14ac:dyDescent="0.25">
      <c r="A9" s="1426" t="s">
        <v>33</v>
      </c>
      <c r="B9" s="1426"/>
      <c r="C9" s="54">
        <v>800</v>
      </c>
      <c r="E9" s="51"/>
    </row>
    <row r="10" spans="1:12" ht="18" customHeight="1" x14ac:dyDescent="0.25">
      <c r="A10" s="202"/>
      <c r="B10" s="202"/>
      <c r="C10" s="50">
        <f>SUM(C8:C9)</f>
        <v>10800</v>
      </c>
      <c r="E10" s="51"/>
    </row>
    <row r="11" spans="1:12" ht="18" customHeight="1" x14ac:dyDescent="0.25">
      <c r="A11" s="1426" t="s">
        <v>31</v>
      </c>
      <c r="B11" s="1426"/>
      <c r="C11" s="49">
        <v>3240</v>
      </c>
      <c r="D11" s="52" t="s">
        <v>113</v>
      </c>
      <c r="E11" s="51"/>
    </row>
    <row r="12" spans="1:12" ht="19.5" customHeight="1" x14ac:dyDescent="0.25">
      <c r="A12" s="1442" t="s">
        <v>29</v>
      </c>
      <c r="B12" s="1442"/>
      <c r="C12" s="50">
        <f>SUM(C10:C11)</f>
        <v>14040</v>
      </c>
    </row>
    <row r="13" spans="1:12" ht="30" customHeight="1" x14ac:dyDescent="0.25">
      <c r="A13" s="1427" t="s">
        <v>79</v>
      </c>
      <c r="B13" s="1427"/>
      <c r="C13" s="49">
        <v>120</v>
      </c>
      <c r="D13" s="1437" t="s">
        <v>27</v>
      </c>
      <c r="E13" s="1437"/>
      <c r="F13" s="1437"/>
      <c r="G13" s="144"/>
    </row>
    <row r="14" spans="1:12" ht="19.5" customHeight="1" thickBot="1" x14ac:dyDescent="0.3">
      <c r="A14" s="47"/>
      <c r="B14" s="46"/>
      <c r="C14" s="45">
        <f>SUM(C12:C13)</f>
        <v>14160</v>
      </c>
      <c r="D14" s="1441">
        <f>C14/12</f>
        <v>1180</v>
      </c>
      <c r="E14" s="1441"/>
      <c r="F14" s="1441"/>
      <c r="G14" s="143"/>
    </row>
    <row r="15" spans="1:12" ht="19.5" customHeight="1" thickTop="1" thickBot="1" x14ac:dyDescent="0.3">
      <c r="A15" s="133"/>
    </row>
    <row r="16" spans="1:12" ht="30.75" thickBot="1" x14ac:dyDescent="0.3">
      <c r="A16" s="43" t="s">
        <v>26</v>
      </c>
      <c r="B16" s="42" t="s">
        <v>25</v>
      </c>
      <c r="C16" s="194" t="s">
        <v>24</v>
      </c>
      <c r="D16" s="41" t="s">
        <v>23</v>
      </c>
      <c r="E16" s="204" t="s">
        <v>22</v>
      </c>
      <c r="F16" s="39" t="s">
        <v>57</v>
      </c>
      <c r="G16" s="39" t="s">
        <v>20</v>
      </c>
      <c r="H16" s="204" t="s">
        <v>56</v>
      </c>
      <c r="I16" s="41" t="s">
        <v>18</v>
      </c>
      <c r="J16" s="204" t="s">
        <v>17</v>
      </c>
      <c r="K16" s="39" t="s">
        <v>16</v>
      </c>
      <c r="L16" s="38" t="s">
        <v>15</v>
      </c>
    </row>
    <row r="17" spans="1:12" ht="20.25" customHeight="1" x14ac:dyDescent="0.25">
      <c r="A17" s="1389">
        <v>2021</v>
      </c>
      <c r="B17" s="37">
        <v>1</v>
      </c>
      <c r="C17" s="106" t="s">
        <v>14</v>
      </c>
      <c r="D17" s="141" t="str">
        <f t="array" ref="D17:D28">TRANSPOSE('[1]2021-2022'!$F$54:$Q$54)</f>
        <v>01/11/21</v>
      </c>
      <c r="E17" s="105">
        <f>C12</f>
        <v>14040</v>
      </c>
      <c r="F17" s="32">
        <v>833.33</v>
      </c>
      <c r="G17" s="32">
        <v>66.67</v>
      </c>
      <c r="H17" s="32">
        <v>270</v>
      </c>
      <c r="I17" s="104">
        <f>F17+H17+K17+G17</f>
        <v>1180</v>
      </c>
      <c r="J17" s="32">
        <f>E17-H17-F17-G17</f>
        <v>12870</v>
      </c>
      <c r="K17" s="32">
        <v>10</v>
      </c>
      <c r="L17" s="30">
        <f>H17</f>
        <v>270</v>
      </c>
    </row>
    <row r="18" spans="1:12" ht="20.25" customHeight="1" thickBot="1" x14ac:dyDescent="0.3">
      <c r="A18" s="1390"/>
      <c r="B18" s="29">
        <v>2</v>
      </c>
      <c r="C18" s="110" t="s">
        <v>13</v>
      </c>
      <c r="D18" s="124" t="str">
        <v>02/12/21</v>
      </c>
      <c r="E18" s="108">
        <f t="shared" ref="E18:E28" si="0">J17</f>
        <v>12870</v>
      </c>
      <c r="F18" s="24">
        <v>833.33</v>
      </c>
      <c r="G18" s="24">
        <v>66.67</v>
      </c>
      <c r="H18" s="24">
        <v>270</v>
      </c>
      <c r="I18" s="107">
        <f t="shared" ref="I18:I28" si="1">F18+H18+K18+G18</f>
        <v>1180</v>
      </c>
      <c r="J18" s="24">
        <f t="shared" ref="J18:J28" si="2">E18-H18-F18-G18</f>
        <v>11700</v>
      </c>
      <c r="K18" s="24">
        <v>10</v>
      </c>
      <c r="L18" s="22">
        <f t="shared" ref="L18:L28" si="3">L17+H18</f>
        <v>540</v>
      </c>
    </row>
    <row r="19" spans="1:12" ht="20.25" customHeight="1" x14ac:dyDescent="0.25">
      <c r="A19" s="1389">
        <v>2022</v>
      </c>
      <c r="B19" s="37">
        <v>3</v>
      </c>
      <c r="C19" s="106" t="s">
        <v>12</v>
      </c>
      <c r="D19" s="141" t="str">
        <v>03/12/21</v>
      </c>
      <c r="E19" s="105">
        <f t="shared" si="0"/>
        <v>11700</v>
      </c>
      <c r="F19" s="32">
        <v>833.33</v>
      </c>
      <c r="G19" s="32">
        <v>66.67</v>
      </c>
      <c r="H19" s="32">
        <v>270</v>
      </c>
      <c r="I19" s="104">
        <f t="shared" si="1"/>
        <v>1180</v>
      </c>
      <c r="J19" s="32">
        <f t="shared" si="2"/>
        <v>10530</v>
      </c>
      <c r="K19" s="32">
        <v>10</v>
      </c>
      <c r="L19" s="30">
        <f t="shared" si="3"/>
        <v>810</v>
      </c>
    </row>
    <row r="20" spans="1:12" ht="20.25" customHeight="1" x14ac:dyDescent="0.25">
      <c r="A20" s="1390"/>
      <c r="B20" s="29">
        <v>4</v>
      </c>
      <c r="C20" s="110" t="s">
        <v>11</v>
      </c>
      <c r="D20" s="124" t="str">
        <v>03/12/21</v>
      </c>
      <c r="E20" s="108">
        <f t="shared" si="0"/>
        <v>10530</v>
      </c>
      <c r="F20" s="24">
        <v>833.33</v>
      </c>
      <c r="G20" s="24">
        <v>66.67</v>
      </c>
      <c r="H20" s="24">
        <v>270</v>
      </c>
      <c r="I20" s="107">
        <f t="shared" si="1"/>
        <v>1180</v>
      </c>
      <c r="J20" s="24">
        <f t="shared" si="2"/>
        <v>9360</v>
      </c>
      <c r="K20" s="24">
        <v>10</v>
      </c>
      <c r="L20" s="22">
        <f t="shared" si="3"/>
        <v>1080</v>
      </c>
    </row>
    <row r="21" spans="1:12" ht="20.25" customHeight="1" x14ac:dyDescent="0.25">
      <c r="A21" s="1390"/>
      <c r="B21" s="29">
        <v>5</v>
      </c>
      <c r="C21" s="110" t="s">
        <v>10</v>
      </c>
      <c r="D21" s="124" t="str">
        <v>03/12/21</v>
      </c>
      <c r="E21" s="108">
        <f t="shared" si="0"/>
        <v>9360</v>
      </c>
      <c r="F21" s="24">
        <v>833.33</v>
      </c>
      <c r="G21" s="24">
        <v>66.67</v>
      </c>
      <c r="H21" s="24">
        <v>270</v>
      </c>
      <c r="I21" s="107">
        <f t="shared" si="1"/>
        <v>1180</v>
      </c>
      <c r="J21" s="24">
        <f t="shared" si="2"/>
        <v>8190</v>
      </c>
      <c r="K21" s="24">
        <v>10</v>
      </c>
      <c r="L21" s="22">
        <f t="shared" si="3"/>
        <v>1350</v>
      </c>
    </row>
    <row r="22" spans="1:12" ht="20.25" customHeight="1" x14ac:dyDescent="0.25">
      <c r="A22" s="1390"/>
      <c r="B22" s="29">
        <v>6</v>
      </c>
      <c r="C22" s="110" t="s">
        <v>9</v>
      </c>
      <c r="D22" s="27" t="str">
        <v>03/12/21</v>
      </c>
      <c r="E22" s="108">
        <f t="shared" si="0"/>
        <v>8190</v>
      </c>
      <c r="F22" s="24">
        <v>833.33</v>
      </c>
      <c r="G22" s="24">
        <v>66.67</v>
      </c>
      <c r="H22" s="24">
        <v>270</v>
      </c>
      <c r="I22" s="107">
        <f t="shared" si="1"/>
        <v>1180</v>
      </c>
      <c r="J22" s="24">
        <f t="shared" si="2"/>
        <v>7020</v>
      </c>
      <c r="K22" s="24">
        <v>10</v>
      </c>
      <c r="L22" s="22">
        <f t="shared" si="3"/>
        <v>1620</v>
      </c>
    </row>
    <row r="23" spans="1:12" ht="20.25" customHeight="1" x14ac:dyDescent="0.25">
      <c r="A23" s="1390"/>
      <c r="B23" s="29">
        <v>7</v>
      </c>
      <c r="C23" s="110" t="s">
        <v>8</v>
      </c>
      <c r="D23" s="27" t="str">
        <v>03/12/21</v>
      </c>
      <c r="E23" s="108">
        <f t="shared" si="0"/>
        <v>7020</v>
      </c>
      <c r="F23" s="24">
        <v>833.33</v>
      </c>
      <c r="G23" s="24">
        <v>66.67</v>
      </c>
      <c r="H23" s="24">
        <v>270</v>
      </c>
      <c r="I23" s="107">
        <f t="shared" si="1"/>
        <v>1180</v>
      </c>
      <c r="J23" s="24">
        <f t="shared" si="2"/>
        <v>5850</v>
      </c>
      <c r="K23" s="24">
        <v>10</v>
      </c>
      <c r="L23" s="22">
        <f t="shared" si="3"/>
        <v>1890</v>
      </c>
    </row>
    <row r="24" spans="1:12" ht="20.25" customHeight="1" x14ac:dyDescent="0.25">
      <c r="A24" s="1390"/>
      <c r="B24" s="29">
        <v>8</v>
      </c>
      <c r="C24" s="110" t="s">
        <v>7</v>
      </c>
      <c r="D24" s="27" t="str">
        <v>03/12/21</v>
      </c>
      <c r="E24" s="108">
        <f t="shared" si="0"/>
        <v>5850</v>
      </c>
      <c r="F24" s="24">
        <v>833.33</v>
      </c>
      <c r="G24" s="24">
        <v>66.67</v>
      </c>
      <c r="H24" s="24">
        <v>270</v>
      </c>
      <c r="I24" s="107">
        <f t="shared" si="1"/>
        <v>1180</v>
      </c>
      <c r="J24" s="24">
        <f t="shared" si="2"/>
        <v>4680</v>
      </c>
      <c r="K24" s="24">
        <v>10</v>
      </c>
      <c r="L24" s="22">
        <f t="shared" si="3"/>
        <v>2160</v>
      </c>
    </row>
    <row r="25" spans="1:12" ht="20.25" customHeight="1" x14ac:dyDescent="0.25">
      <c r="A25" s="1390"/>
      <c r="B25" s="29">
        <v>9</v>
      </c>
      <c r="C25" s="110" t="s">
        <v>6</v>
      </c>
      <c r="D25" s="27" t="str">
        <v>03/12/21</v>
      </c>
      <c r="E25" s="108">
        <f t="shared" si="0"/>
        <v>4680</v>
      </c>
      <c r="F25" s="24">
        <v>833.33</v>
      </c>
      <c r="G25" s="24">
        <v>66.67</v>
      </c>
      <c r="H25" s="24">
        <v>270</v>
      </c>
      <c r="I25" s="107">
        <f t="shared" si="1"/>
        <v>1180</v>
      </c>
      <c r="J25" s="24">
        <f t="shared" si="2"/>
        <v>3510</v>
      </c>
      <c r="K25" s="24">
        <v>10</v>
      </c>
      <c r="L25" s="22">
        <f t="shared" si="3"/>
        <v>2430</v>
      </c>
    </row>
    <row r="26" spans="1:12" ht="20.25" customHeight="1" x14ac:dyDescent="0.25">
      <c r="A26" s="1390"/>
      <c r="B26" s="29">
        <v>10</v>
      </c>
      <c r="C26" s="110" t="s">
        <v>5</v>
      </c>
      <c r="D26" s="27" t="str">
        <v>03/12/21</v>
      </c>
      <c r="E26" s="108">
        <f t="shared" si="0"/>
        <v>3510</v>
      </c>
      <c r="F26" s="24">
        <v>833.33</v>
      </c>
      <c r="G26" s="24">
        <v>66.67</v>
      </c>
      <c r="H26" s="24">
        <v>270</v>
      </c>
      <c r="I26" s="107">
        <f t="shared" si="1"/>
        <v>1180</v>
      </c>
      <c r="J26" s="24">
        <f t="shared" si="2"/>
        <v>2340</v>
      </c>
      <c r="K26" s="24">
        <v>10</v>
      </c>
      <c r="L26" s="22">
        <f t="shared" si="3"/>
        <v>2700</v>
      </c>
    </row>
    <row r="27" spans="1:12" ht="20.25" customHeight="1" x14ac:dyDescent="0.25">
      <c r="A27" s="1390"/>
      <c r="B27" s="29">
        <v>11</v>
      </c>
      <c r="C27" s="110" t="s">
        <v>4</v>
      </c>
      <c r="D27" s="112" t="str">
        <v>03/12/21</v>
      </c>
      <c r="E27" s="108">
        <f t="shared" si="0"/>
        <v>2340</v>
      </c>
      <c r="F27" s="24">
        <v>833.33</v>
      </c>
      <c r="G27" s="24">
        <v>66.67</v>
      </c>
      <c r="H27" s="24">
        <v>270</v>
      </c>
      <c r="I27" s="107">
        <f t="shared" si="1"/>
        <v>1180</v>
      </c>
      <c r="J27" s="24">
        <f t="shared" si="2"/>
        <v>1170</v>
      </c>
      <c r="K27" s="24">
        <v>10</v>
      </c>
      <c r="L27" s="22">
        <f t="shared" si="3"/>
        <v>2970</v>
      </c>
    </row>
    <row r="28" spans="1:12" ht="20.25" customHeight="1" thickBot="1" x14ac:dyDescent="0.3">
      <c r="A28" s="1391"/>
      <c r="B28" s="21">
        <v>12</v>
      </c>
      <c r="C28" s="103" t="s">
        <v>3</v>
      </c>
      <c r="D28" s="122" t="str">
        <v>03/12/21</v>
      </c>
      <c r="E28" s="101">
        <f t="shared" si="0"/>
        <v>1170</v>
      </c>
      <c r="F28" s="16">
        <v>833.37</v>
      </c>
      <c r="G28" s="16">
        <v>66.63</v>
      </c>
      <c r="H28" s="16">
        <v>270</v>
      </c>
      <c r="I28" s="100">
        <f t="shared" si="1"/>
        <v>1180</v>
      </c>
      <c r="J28" s="16">
        <f t="shared" si="2"/>
        <v>0</v>
      </c>
      <c r="K28" s="16">
        <v>10</v>
      </c>
      <c r="L28" s="14">
        <f t="shared" si="3"/>
        <v>3240</v>
      </c>
    </row>
    <row r="29" spans="1:12" ht="15.75" x14ac:dyDescent="0.25">
      <c r="D29" s="68"/>
      <c r="E29" s="68"/>
      <c r="F29" s="67">
        <f>SUM(F17:F28)</f>
        <v>10000.000000000002</v>
      </c>
      <c r="G29" s="67">
        <f>SUM(G17:G28)</f>
        <v>799.99999999999989</v>
      </c>
      <c r="H29" s="67">
        <f>SUM(H17:H28)</f>
        <v>3240</v>
      </c>
      <c r="I29" s="64"/>
      <c r="J29" s="64"/>
      <c r="K29" s="67">
        <f>SUM(K17:K28)</f>
        <v>120</v>
      </c>
    </row>
    <row r="30" spans="1:12" ht="15.75" x14ac:dyDescent="0.25">
      <c r="D30" s="1420" t="s">
        <v>2</v>
      </c>
      <c r="E30" s="1420"/>
      <c r="F30" s="79">
        <f>SUM(F17:F28)</f>
        <v>10000.000000000002</v>
      </c>
      <c r="G30" s="79">
        <f t="shared" ref="G30:H30" si="4">SUM(G17:G28)</f>
        <v>799.99999999999989</v>
      </c>
      <c r="H30" s="79">
        <f t="shared" si="4"/>
        <v>3240</v>
      </c>
      <c r="I30" s="64"/>
      <c r="J30" s="64"/>
      <c r="K30" s="66">
        <f>SUM(K17:K28)</f>
        <v>120</v>
      </c>
    </row>
    <row r="31" spans="1:12" ht="15.75" x14ac:dyDescent="0.25">
      <c r="D31" s="1421" t="s">
        <v>1</v>
      </c>
      <c r="E31" s="1421"/>
      <c r="F31" s="65">
        <f>SUM(F29-F30)</f>
        <v>0</v>
      </c>
      <c r="G31" s="65">
        <f t="shared" ref="G31:H31" si="5">SUM(G29-G30)</f>
        <v>0</v>
      </c>
      <c r="H31" s="65">
        <f t="shared" si="5"/>
        <v>0</v>
      </c>
      <c r="I31" s="64"/>
      <c r="J31" s="64"/>
      <c r="K31" s="74">
        <f>SUM(K29-K30)</f>
        <v>0</v>
      </c>
    </row>
    <row r="32" spans="1:12" ht="15.75" x14ac:dyDescent="0.25">
      <c r="E32" s="64"/>
      <c r="F32" s="64"/>
      <c r="G32" s="64"/>
      <c r="H32" s="64"/>
      <c r="I32" s="64"/>
      <c r="J32" s="64"/>
      <c r="K32" s="64"/>
    </row>
    <row r="33" spans="3:11" ht="15.75" x14ac:dyDescent="0.25">
      <c r="C33" s="76"/>
      <c r="D33" s="1435" t="s">
        <v>42</v>
      </c>
      <c r="E33" s="1435"/>
      <c r="F33" s="1423">
        <f>SUM(F31:H31)</f>
        <v>0</v>
      </c>
      <c r="G33" s="1423"/>
      <c r="H33" s="1423"/>
      <c r="J33" s="64"/>
    </row>
    <row r="34" spans="3:11" ht="16.5" thickBot="1" x14ac:dyDescent="0.3">
      <c r="C34" s="76"/>
      <c r="D34" s="1435" t="s">
        <v>41</v>
      </c>
      <c r="E34" s="1435"/>
      <c r="F34" s="1436">
        <v>0</v>
      </c>
      <c r="G34" s="1436"/>
      <c r="H34" s="1436"/>
      <c r="J34" s="64"/>
    </row>
    <row r="35" spans="3:11" ht="17.25" thickTop="1" thickBot="1" x14ac:dyDescent="0.3">
      <c r="C35" s="1415" t="s">
        <v>0</v>
      </c>
      <c r="D35" s="1415"/>
      <c r="E35" s="1416"/>
      <c r="F35" s="1417">
        <f>SUM(F33:H34)</f>
        <v>0</v>
      </c>
      <c r="G35" s="1418"/>
      <c r="H35" s="1419"/>
      <c r="J35" s="64"/>
    </row>
    <row r="36" spans="3:11" ht="16.5" thickTop="1" x14ac:dyDescent="0.25">
      <c r="E36" s="64"/>
      <c r="F36" s="64"/>
      <c r="G36" s="64"/>
      <c r="H36" s="64"/>
      <c r="I36" s="64"/>
      <c r="J36" s="64"/>
      <c r="K36" s="64"/>
    </row>
    <row r="37" spans="3:11" ht="15.75" x14ac:dyDescent="0.25">
      <c r="E37" s="64"/>
      <c r="F37" s="64"/>
      <c r="G37" s="64"/>
      <c r="H37" s="64"/>
      <c r="I37" s="64"/>
      <c r="J37" s="64"/>
      <c r="K37" s="64"/>
    </row>
  </sheetData>
  <mergeCells count="18">
    <mergeCell ref="A13:B13"/>
    <mergeCell ref="D13:F13"/>
    <mergeCell ref="D14:F14"/>
    <mergeCell ref="A5:L5"/>
    <mergeCell ref="A8:B8"/>
    <mergeCell ref="A9:B9"/>
    <mergeCell ref="A11:B11"/>
    <mergeCell ref="A12:B12"/>
    <mergeCell ref="A17:A18"/>
    <mergeCell ref="D30:E30"/>
    <mergeCell ref="D31:E31"/>
    <mergeCell ref="D33:E33"/>
    <mergeCell ref="F33:H33"/>
    <mergeCell ref="D34:E34"/>
    <mergeCell ref="F34:H34"/>
    <mergeCell ref="C35:E35"/>
    <mergeCell ref="F35:H35"/>
    <mergeCell ref="A19:A28"/>
  </mergeCells>
  <printOptions horizontalCentered="1"/>
  <pageMargins left="0" right="0" top="0.35433070866141736" bottom="0.35433070866141736" header="0.31496062992125984" footer="0.31496062992125984"/>
  <pageSetup scale="6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Q48"/>
  <sheetViews>
    <sheetView topLeftCell="D29" zoomScaleNormal="100" workbookViewId="0">
      <selection activeCell="J39" sqref="J39"/>
    </sheetView>
  </sheetViews>
  <sheetFormatPr defaultRowHeight="15" x14ac:dyDescent="0.25"/>
  <cols>
    <col min="3" max="3" width="12.140625" bestFit="1" customWidth="1"/>
    <col min="4" max="4" width="10" customWidth="1"/>
    <col min="5" max="11" width="10.85546875" customWidth="1"/>
    <col min="12" max="12" width="12.85546875" customWidth="1"/>
    <col min="13" max="13" width="3.85546875" customWidth="1"/>
    <col min="14" max="17" width="9.5703125" customWidth="1"/>
  </cols>
  <sheetData>
    <row r="1" spans="1:12" ht="21" x14ac:dyDescent="0.35">
      <c r="A1" s="63" t="s">
        <v>40</v>
      </c>
    </row>
    <row r="3" spans="1:12" ht="21" x14ac:dyDescent="0.35">
      <c r="A3" s="62" t="s">
        <v>122</v>
      </c>
    </row>
    <row r="4" spans="1:12" ht="12.75" customHeight="1" x14ac:dyDescent="0.35">
      <c r="A4" s="62"/>
    </row>
    <row r="5" spans="1:12" ht="17.25" x14ac:dyDescent="0.3">
      <c r="A5" s="500" t="s">
        <v>270</v>
      </c>
    </row>
    <row r="6" spans="1:12" ht="17.25" x14ac:dyDescent="0.3">
      <c r="A6" s="500" t="s">
        <v>271</v>
      </c>
    </row>
    <row r="8" spans="1:12" ht="18.75" x14ac:dyDescent="0.25">
      <c r="A8" s="1425" t="s">
        <v>123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19.5" customHeight="1" x14ac:dyDescent="0.25">
      <c r="A9" s="59" t="s">
        <v>37</v>
      </c>
      <c r="B9" s="60"/>
      <c r="C9" s="59"/>
      <c r="D9" s="220"/>
      <c r="E9" s="51"/>
      <c r="F9" s="58"/>
      <c r="G9" s="58"/>
    </row>
    <row r="10" spans="1:12" ht="19.5" customHeight="1" x14ac:dyDescent="0.25">
      <c r="A10" s="61" t="s">
        <v>124</v>
      </c>
      <c r="B10" s="60"/>
      <c r="C10" s="59"/>
      <c r="D10" s="220"/>
      <c r="E10" s="51"/>
      <c r="F10" s="58"/>
      <c r="G10" s="58"/>
    </row>
    <row r="11" spans="1:12" ht="18" customHeight="1" x14ac:dyDescent="0.25">
      <c r="A11" s="1426" t="s">
        <v>35</v>
      </c>
      <c r="B11" s="1426"/>
      <c r="C11" s="54">
        <v>1500</v>
      </c>
      <c r="D11" s="220"/>
      <c r="E11" s="51"/>
    </row>
    <row r="12" spans="1:12" ht="18" customHeight="1" x14ac:dyDescent="0.25">
      <c r="A12" s="1426" t="s">
        <v>33</v>
      </c>
      <c r="B12" s="1426"/>
      <c r="C12" s="54">
        <v>120</v>
      </c>
      <c r="D12" t="s">
        <v>105</v>
      </c>
      <c r="E12" s="51"/>
    </row>
    <row r="13" spans="1:12" ht="18" customHeight="1" x14ac:dyDescent="0.25">
      <c r="A13" s="1426" t="s">
        <v>33</v>
      </c>
      <c r="B13" s="1426"/>
      <c r="C13" s="54">
        <v>30</v>
      </c>
      <c r="D13" t="s">
        <v>32</v>
      </c>
      <c r="E13" s="51"/>
    </row>
    <row r="14" spans="1:12" ht="18" customHeight="1" x14ac:dyDescent="0.25">
      <c r="A14" s="219"/>
      <c r="B14" s="219"/>
      <c r="C14" s="50">
        <f>SUM(C11:C13)</f>
        <v>1650</v>
      </c>
      <c r="E14" s="51"/>
    </row>
    <row r="15" spans="1:12" ht="33.75" customHeight="1" x14ac:dyDescent="0.25">
      <c r="A15" s="1426" t="s">
        <v>31</v>
      </c>
      <c r="B15" s="1426"/>
      <c r="C15" s="49">
        <v>1188</v>
      </c>
      <c r="D15" s="52" t="s">
        <v>75</v>
      </c>
      <c r="E15" s="51"/>
    </row>
    <row r="16" spans="1:12" ht="19.5" customHeight="1" x14ac:dyDescent="0.25">
      <c r="A16" s="1442" t="s">
        <v>29</v>
      </c>
      <c r="B16" s="1442"/>
      <c r="C16" s="50">
        <f>SUM(C14:C15)</f>
        <v>2838</v>
      </c>
    </row>
    <row r="17" spans="1:17" ht="30" customHeight="1" x14ac:dyDescent="0.25">
      <c r="A17" s="1427" t="s">
        <v>125</v>
      </c>
      <c r="B17" s="1427"/>
      <c r="C17" s="49">
        <v>198</v>
      </c>
      <c r="D17" s="1437" t="s">
        <v>27</v>
      </c>
      <c r="E17" s="1437"/>
      <c r="F17" s="1437"/>
      <c r="G17" s="144"/>
    </row>
    <row r="18" spans="1:17" ht="19.5" customHeight="1" thickBot="1" x14ac:dyDescent="0.3">
      <c r="A18" s="47"/>
      <c r="B18" s="46"/>
      <c r="C18" s="45">
        <f>SUM(C16:C17)</f>
        <v>3036</v>
      </c>
      <c r="D18" s="1441">
        <f>C18/18+1</f>
        <v>169.66666666666666</v>
      </c>
      <c r="E18" s="1441"/>
      <c r="F18" s="1441"/>
      <c r="G18" s="143"/>
    </row>
    <row r="19" spans="1:17" ht="19.5" customHeight="1" thickTop="1" thickBot="1" x14ac:dyDescent="0.3">
      <c r="A19" s="133"/>
    </row>
    <row r="20" spans="1:17" ht="30.75" thickBot="1" x14ac:dyDescent="0.3">
      <c r="A20" s="43" t="s">
        <v>26</v>
      </c>
      <c r="B20" s="42" t="s">
        <v>25</v>
      </c>
      <c r="C20" s="194" t="s">
        <v>24</v>
      </c>
      <c r="D20" s="41" t="s">
        <v>23</v>
      </c>
      <c r="E20" s="221" t="s">
        <v>22</v>
      </c>
      <c r="F20" s="39" t="s">
        <v>57</v>
      </c>
      <c r="G20" s="39" t="s">
        <v>20</v>
      </c>
      <c r="H20" s="221" t="s">
        <v>56</v>
      </c>
      <c r="I20" s="41" t="s">
        <v>18</v>
      </c>
      <c r="J20" s="221" t="s">
        <v>17</v>
      </c>
      <c r="K20" s="39" t="s">
        <v>16</v>
      </c>
      <c r="L20" s="38" t="s">
        <v>15</v>
      </c>
      <c r="N20" s="39" t="s">
        <v>57</v>
      </c>
      <c r="O20" s="39" t="s">
        <v>20</v>
      </c>
      <c r="P20" s="630" t="s">
        <v>56</v>
      </c>
      <c r="Q20" s="39" t="s">
        <v>16</v>
      </c>
    </row>
    <row r="21" spans="1:17" ht="20.25" customHeight="1" thickBot="1" x14ac:dyDescent="0.3">
      <c r="A21" s="92">
        <v>2021</v>
      </c>
      <c r="B21" s="91">
        <v>1</v>
      </c>
      <c r="C21" s="229" t="s">
        <v>13</v>
      </c>
      <c r="D21" s="230" t="str">
        <f t="array" ref="D21:D38">TRANSPOSE('[1]2021-2022'!$F$69:$W$69)</f>
        <v>30/12/21</v>
      </c>
      <c r="E21" s="231">
        <f>C16</f>
        <v>2838</v>
      </c>
      <c r="F21" s="86">
        <v>91.33</v>
      </c>
      <c r="G21" s="86">
        <v>1.67</v>
      </c>
      <c r="H21" s="86">
        <v>66</v>
      </c>
      <c r="I21" s="232">
        <f>F21+H21+K21+G21</f>
        <v>169.99999999999997</v>
      </c>
      <c r="J21" s="86">
        <f>E21-H21-F21-G21</f>
        <v>2679</v>
      </c>
      <c r="K21" s="86">
        <v>11</v>
      </c>
      <c r="L21" s="84">
        <f>H21</f>
        <v>66</v>
      </c>
      <c r="N21" s="610">
        <v>0</v>
      </c>
      <c r="O21" s="611">
        <v>0</v>
      </c>
      <c r="P21" s="611">
        <v>0</v>
      </c>
      <c r="Q21" s="612">
        <v>0</v>
      </c>
    </row>
    <row r="22" spans="1:17" ht="20.25" customHeight="1" x14ac:dyDescent="0.25">
      <c r="A22" s="1389">
        <v>2022</v>
      </c>
      <c r="B22" s="37">
        <v>2</v>
      </c>
      <c r="C22" s="106" t="s">
        <v>12</v>
      </c>
      <c r="D22" s="141" t="str">
        <v>12/02/22</v>
      </c>
      <c r="E22" s="105">
        <f t="shared" ref="E22:E38" si="0">J21</f>
        <v>2679</v>
      </c>
      <c r="F22" s="32">
        <v>91.33</v>
      </c>
      <c r="G22" s="32">
        <v>1.67</v>
      </c>
      <c r="H22" s="32">
        <v>66</v>
      </c>
      <c r="I22" s="104">
        <f t="shared" ref="I22:I38" si="1">F22+H22+K22+G22</f>
        <v>169.99999999999997</v>
      </c>
      <c r="J22" s="32">
        <f t="shared" ref="J22:J38" si="2">E22-H22-F22-G22</f>
        <v>2520</v>
      </c>
      <c r="K22" s="32">
        <v>11</v>
      </c>
      <c r="L22" s="30">
        <f t="shared" ref="L22:L38" si="3">L21+H22</f>
        <v>132</v>
      </c>
      <c r="N22" s="457">
        <v>0</v>
      </c>
      <c r="O22" s="458">
        <v>0</v>
      </c>
      <c r="P22" s="458">
        <v>0</v>
      </c>
      <c r="Q22" s="459">
        <v>0</v>
      </c>
    </row>
    <row r="23" spans="1:17" ht="20.25" customHeight="1" x14ac:dyDescent="0.25">
      <c r="A23" s="1390"/>
      <c r="B23" s="29">
        <v>3</v>
      </c>
      <c r="C23" s="110" t="s">
        <v>11</v>
      </c>
      <c r="D23" s="124" t="str">
        <v>03/03/22</v>
      </c>
      <c r="E23" s="108">
        <f t="shared" si="0"/>
        <v>2520</v>
      </c>
      <c r="F23" s="24">
        <v>91.33</v>
      </c>
      <c r="G23" s="24">
        <v>1.67</v>
      </c>
      <c r="H23" s="24">
        <v>66</v>
      </c>
      <c r="I23" s="107">
        <f t="shared" si="1"/>
        <v>169.99999999999997</v>
      </c>
      <c r="J23" s="24">
        <f t="shared" si="2"/>
        <v>2361</v>
      </c>
      <c r="K23" s="24">
        <v>11</v>
      </c>
      <c r="L23" s="22">
        <f t="shared" si="3"/>
        <v>198</v>
      </c>
      <c r="N23" s="460">
        <v>0</v>
      </c>
      <c r="O23" s="461">
        <v>0</v>
      </c>
      <c r="P23" s="461">
        <v>0</v>
      </c>
      <c r="Q23" s="462">
        <v>0</v>
      </c>
    </row>
    <row r="24" spans="1:17" ht="20.25" customHeight="1" x14ac:dyDescent="0.25">
      <c r="A24" s="1390"/>
      <c r="B24" s="29">
        <v>4</v>
      </c>
      <c r="C24" s="110" t="s">
        <v>10</v>
      </c>
      <c r="D24" s="124" t="str">
        <v>01/04/22</v>
      </c>
      <c r="E24" s="108">
        <f t="shared" si="0"/>
        <v>2361</v>
      </c>
      <c r="F24" s="24">
        <v>91.33</v>
      </c>
      <c r="G24" s="24">
        <v>1.67</v>
      </c>
      <c r="H24" s="24">
        <v>66</v>
      </c>
      <c r="I24" s="107">
        <f t="shared" si="1"/>
        <v>169.99999999999997</v>
      </c>
      <c r="J24" s="24">
        <f t="shared" si="2"/>
        <v>2202</v>
      </c>
      <c r="K24" s="24">
        <v>11</v>
      </c>
      <c r="L24" s="22">
        <f t="shared" si="3"/>
        <v>264</v>
      </c>
      <c r="N24" s="460">
        <v>0</v>
      </c>
      <c r="O24" s="461">
        <v>0</v>
      </c>
      <c r="P24" s="461">
        <v>0</v>
      </c>
      <c r="Q24" s="462">
        <v>0</v>
      </c>
    </row>
    <row r="25" spans="1:17" ht="20.25" customHeight="1" x14ac:dyDescent="0.25">
      <c r="A25" s="1390"/>
      <c r="B25" s="29">
        <v>5</v>
      </c>
      <c r="C25" s="110" t="s">
        <v>9</v>
      </c>
      <c r="D25" s="124" t="str">
        <v>05/05/22</v>
      </c>
      <c r="E25" s="108">
        <f t="shared" si="0"/>
        <v>2202</v>
      </c>
      <c r="F25" s="24">
        <v>91.33</v>
      </c>
      <c r="G25" s="24">
        <v>1.67</v>
      </c>
      <c r="H25" s="24">
        <v>66</v>
      </c>
      <c r="I25" s="107">
        <f t="shared" si="1"/>
        <v>169.99999999999997</v>
      </c>
      <c r="J25" s="24">
        <f t="shared" si="2"/>
        <v>2043</v>
      </c>
      <c r="K25" s="24">
        <v>11</v>
      </c>
      <c r="L25" s="22">
        <f t="shared" si="3"/>
        <v>330</v>
      </c>
      <c r="N25" s="460">
        <v>0</v>
      </c>
      <c r="O25" s="461">
        <v>0</v>
      </c>
      <c r="P25" s="461">
        <v>0</v>
      </c>
      <c r="Q25" s="462">
        <v>0</v>
      </c>
    </row>
    <row r="26" spans="1:17" ht="20.25" customHeight="1" x14ac:dyDescent="0.25">
      <c r="A26" s="1390"/>
      <c r="B26" s="29">
        <v>6</v>
      </c>
      <c r="C26" s="110" t="s">
        <v>8</v>
      </c>
      <c r="D26" s="27" t="str">
        <v>03/06/22</v>
      </c>
      <c r="E26" s="108">
        <f t="shared" si="0"/>
        <v>2043</v>
      </c>
      <c r="F26" s="24">
        <v>91.33</v>
      </c>
      <c r="G26" s="24">
        <v>1.67</v>
      </c>
      <c r="H26" s="24">
        <v>66</v>
      </c>
      <c r="I26" s="107">
        <f t="shared" si="1"/>
        <v>169.99999999999997</v>
      </c>
      <c r="J26" s="24">
        <f t="shared" si="2"/>
        <v>1884</v>
      </c>
      <c r="K26" s="24">
        <v>11</v>
      </c>
      <c r="L26" s="22">
        <f t="shared" si="3"/>
        <v>396</v>
      </c>
      <c r="N26" s="460">
        <v>0</v>
      </c>
      <c r="O26" s="461">
        <v>0</v>
      </c>
      <c r="P26" s="461">
        <v>0</v>
      </c>
      <c r="Q26" s="462">
        <v>0</v>
      </c>
    </row>
    <row r="27" spans="1:17" ht="20.25" customHeight="1" x14ac:dyDescent="0.25">
      <c r="A27" s="1390"/>
      <c r="B27" s="29">
        <v>7</v>
      </c>
      <c r="C27" s="110" t="s">
        <v>7</v>
      </c>
      <c r="D27" s="27" t="str">
        <v>02/07/22</v>
      </c>
      <c r="E27" s="108">
        <f t="shared" si="0"/>
        <v>1884</v>
      </c>
      <c r="F27" s="24">
        <v>91.33</v>
      </c>
      <c r="G27" s="24">
        <v>1.67</v>
      </c>
      <c r="H27" s="24">
        <v>66</v>
      </c>
      <c r="I27" s="107">
        <f t="shared" si="1"/>
        <v>169.99999999999997</v>
      </c>
      <c r="J27" s="24">
        <f t="shared" si="2"/>
        <v>1725</v>
      </c>
      <c r="K27" s="24">
        <v>11</v>
      </c>
      <c r="L27" s="22">
        <f t="shared" si="3"/>
        <v>462</v>
      </c>
      <c r="N27" s="460">
        <v>0</v>
      </c>
      <c r="O27" s="461">
        <v>0</v>
      </c>
      <c r="P27" s="461">
        <v>0</v>
      </c>
      <c r="Q27" s="462">
        <v>0</v>
      </c>
    </row>
    <row r="28" spans="1:17" ht="20.25" customHeight="1" x14ac:dyDescent="0.25">
      <c r="A28" s="1390"/>
      <c r="B28" s="29">
        <v>8</v>
      </c>
      <c r="C28" s="110" t="s">
        <v>6</v>
      </c>
      <c r="D28" s="27" t="str">
        <v>01/08/22</v>
      </c>
      <c r="E28" s="108">
        <f t="shared" si="0"/>
        <v>1725</v>
      </c>
      <c r="F28" s="24">
        <v>91.33</v>
      </c>
      <c r="G28" s="24">
        <v>1.67</v>
      </c>
      <c r="H28" s="24">
        <v>66</v>
      </c>
      <c r="I28" s="107">
        <f t="shared" si="1"/>
        <v>169.99999999999997</v>
      </c>
      <c r="J28" s="24">
        <f t="shared" si="2"/>
        <v>1566</v>
      </c>
      <c r="K28" s="24">
        <v>11</v>
      </c>
      <c r="L28" s="22">
        <f t="shared" si="3"/>
        <v>528</v>
      </c>
      <c r="N28" s="460">
        <v>0</v>
      </c>
      <c r="O28" s="461">
        <v>0</v>
      </c>
      <c r="P28" s="461">
        <v>0</v>
      </c>
      <c r="Q28" s="462">
        <v>0</v>
      </c>
    </row>
    <row r="29" spans="1:17" ht="20.25" customHeight="1" x14ac:dyDescent="0.25">
      <c r="A29" s="1390"/>
      <c r="B29" s="29">
        <v>9</v>
      </c>
      <c r="C29" s="110" t="s">
        <v>5</v>
      </c>
      <c r="D29" s="27" t="str">
        <v>03/09/22</v>
      </c>
      <c r="E29" s="108">
        <f t="shared" si="0"/>
        <v>1566</v>
      </c>
      <c r="F29" s="24">
        <v>91.33</v>
      </c>
      <c r="G29" s="24">
        <v>1.67</v>
      </c>
      <c r="H29" s="24">
        <v>66</v>
      </c>
      <c r="I29" s="107">
        <f t="shared" si="1"/>
        <v>169.99999999999997</v>
      </c>
      <c r="J29" s="24">
        <f t="shared" si="2"/>
        <v>1407</v>
      </c>
      <c r="K29" s="24">
        <v>11</v>
      </c>
      <c r="L29" s="22">
        <f t="shared" si="3"/>
        <v>594</v>
      </c>
      <c r="N29" s="460">
        <v>0</v>
      </c>
      <c r="O29" s="461">
        <v>0</v>
      </c>
      <c r="P29" s="461">
        <v>0</v>
      </c>
      <c r="Q29" s="462">
        <v>0</v>
      </c>
    </row>
    <row r="30" spans="1:17" ht="20.25" customHeight="1" x14ac:dyDescent="0.25">
      <c r="A30" s="1390"/>
      <c r="B30" s="29">
        <v>10</v>
      </c>
      <c r="C30" s="110" t="s">
        <v>4</v>
      </c>
      <c r="D30" s="27" t="str">
        <v>04/10/22</v>
      </c>
      <c r="E30" s="108">
        <f t="shared" si="0"/>
        <v>1407</v>
      </c>
      <c r="F30" s="24">
        <v>91.33</v>
      </c>
      <c r="G30" s="24">
        <v>1.67</v>
      </c>
      <c r="H30" s="24">
        <v>66</v>
      </c>
      <c r="I30" s="107">
        <f t="shared" si="1"/>
        <v>169.99999999999997</v>
      </c>
      <c r="J30" s="24">
        <f t="shared" si="2"/>
        <v>1248</v>
      </c>
      <c r="K30" s="24">
        <v>11</v>
      </c>
      <c r="L30" s="22">
        <f t="shared" si="3"/>
        <v>660</v>
      </c>
      <c r="N30" s="460">
        <v>0</v>
      </c>
      <c r="O30" s="461">
        <v>0</v>
      </c>
      <c r="P30" s="461">
        <v>0</v>
      </c>
      <c r="Q30" s="462">
        <v>0</v>
      </c>
    </row>
    <row r="31" spans="1:17" ht="20.25" customHeight="1" x14ac:dyDescent="0.25">
      <c r="A31" s="1390"/>
      <c r="B31" s="29">
        <v>11</v>
      </c>
      <c r="C31" s="110" t="s">
        <v>3</v>
      </c>
      <c r="D31" s="112" t="str">
        <v>08/11/22</v>
      </c>
      <c r="E31" s="108">
        <f t="shared" si="0"/>
        <v>1248</v>
      </c>
      <c r="F31" s="24">
        <v>91.33</v>
      </c>
      <c r="G31" s="24">
        <v>1.67</v>
      </c>
      <c r="H31" s="24">
        <v>66</v>
      </c>
      <c r="I31" s="107">
        <f t="shared" si="1"/>
        <v>169.99999999999997</v>
      </c>
      <c r="J31" s="24">
        <f t="shared" si="2"/>
        <v>1089</v>
      </c>
      <c r="K31" s="24">
        <v>11</v>
      </c>
      <c r="L31" s="22">
        <f t="shared" si="3"/>
        <v>726</v>
      </c>
      <c r="N31" s="460">
        <v>0</v>
      </c>
      <c r="O31" s="461">
        <v>0</v>
      </c>
      <c r="P31" s="461">
        <v>0</v>
      </c>
      <c r="Q31" s="462">
        <v>0</v>
      </c>
    </row>
    <row r="32" spans="1:17" ht="20.25" customHeight="1" x14ac:dyDescent="0.25">
      <c r="A32" s="1390"/>
      <c r="B32" s="29">
        <v>12</v>
      </c>
      <c r="C32" s="110" t="s">
        <v>14</v>
      </c>
      <c r="D32" s="112" t="str">
        <v>01/12/22</v>
      </c>
      <c r="E32" s="108">
        <f t="shared" si="0"/>
        <v>1089</v>
      </c>
      <c r="F32" s="24">
        <v>91.33</v>
      </c>
      <c r="G32" s="24">
        <v>1.67</v>
      </c>
      <c r="H32" s="24">
        <v>66</v>
      </c>
      <c r="I32" s="107">
        <f t="shared" si="1"/>
        <v>169.99999999999997</v>
      </c>
      <c r="J32" s="24">
        <f t="shared" si="2"/>
        <v>930</v>
      </c>
      <c r="K32" s="24">
        <v>11</v>
      </c>
      <c r="L32" s="22">
        <f t="shared" si="3"/>
        <v>792</v>
      </c>
      <c r="N32" s="460">
        <v>0</v>
      </c>
      <c r="O32" s="461">
        <v>0</v>
      </c>
      <c r="P32" s="461">
        <v>0</v>
      </c>
      <c r="Q32" s="462">
        <v>0</v>
      </c>
    </row>
    <row r="33" spans="1:17" ht="20.25" customHeight="1" thickBot="1" x14ac:dyDescent="0.3">
      <c r="A33" s="1391"/>
      <c r="B33" s="21">
        <v>13</v>
      </c>
      <c r="C33" s="103" t="s">
        <v>13</v>
      </c>
      <c r="D33" s="122" t="str">
        <v>03/01/23</v>
      </c>
      <c r="E33" s="101">
        <f t="shared" si="0"/>
        <v>930</v>
      </c>
      <c r="F33" s="16">
        <v>91.33</v>
      </c>
      <c r="G33" s="16">
        <v>1.67</v>
      </c>
      <c r="H33" s="16">
        <v>66</v>
      </c>
      <c r="I33" s="100">
        <f t="shared" si="1"/>
        <v>169.99999999999997</v>
      </c>
      <c r="J33" s="16">
        <f t="shared" si="2"/>
        <v>771</v>
      </c>
      <c r="K33" s="16">
        <v>11</v>
      </c>
      <c r="L33" s="14">
        <f t="shared" si="3"/>
        <v>858</v>
      </c>
      <c r="N33" s="631">
        <v>0</v>
      </c>
      <c r="O33" s="632">
        <v>0</v>
      </c>
      <c r="P33" s="632">
        <v>0</v>
      </c>
      <c r="Q33" s="633">
        <v>0</v>
      </c>
    </row>
    <row r="34" spans="1:17" ht="20.25" customHeight="1" x14ac:dyDescent="0.25">
      <c r="A34" s="1389">
        <v>2023</v>
      </c>
      <c r="B34" s="37">
        <v>14</v>
      </c>
      <c r="C34" s="106" t="s">
        <v>12</v>
      </c>
      <c r="D34" s="114" t="str">
        <v>20/02/23</v>
      </c>
      <c r="E34" s="105">
        <f t="shared" si="0"/>
        <v>771</v>
      </c>
      <c r="F34" s="32">
        <v>91.33</v>
      </c>
      <c r="G34" s="32">
        <v>1.67</v>
      </c>
      <c r="H34" s="32">
        <v>66</v>
      </c>
      <c r="I34" s="104">
        <f t="shared" si="1"/>
        <v>169.99999999999997</v>
      </c>
      <c r="J34" s="32">
        <f t="shared" si="2"/>
        <v>612</v>
      </c>
      <c r="K34" s="32">
        <v>11</v>
      </c>
      <c r="L34" s="30">
        <f t="shared" si="3"/>
        <v>924</v>
      </c>
      <c r="N34" s="457">
        <v>0</v>
      </c>
      <c r="O34" s="458">
        <v>0</v>
      </c>
      <c r="P34" s="458">
        <v>0</v>
      </c>
      <c r="Q34" s="459">
        <v>0</v>
      </c>
    </row>
    <row r="35" spans="1:17" ht="20.25" customHeight="1" x14ac:dyDescent="0.25">
      <c r="A35" s="1390"/>
      <c r="B35" s="29">
        <v>15</v>
      </c>
      <c r="C35" s="110" t="s">
        <v>11</v>
      </c>
      <c r="D35" s="112" t="str">
        <v>17/03/23</v>
      </c>
      <c r="E35" s="108">
        <f t="shared" si="0"/>
        <v>612</v>
      </c>
      <c r="F35" s="24">
        <v>91.33</v>
      </c>
      <c r="G35" s="24">
        <v>1.67</v>
      </c>
      <c r="H35" s="24">
        <v>66</v>
      </c>
      <c r="I35" s="107">
        <f t="shared" si="1"/>
        <v>169.99999999999997</v>
      </c>
      <c r="J35" s="24">
        <f t="shared" si="2"/>
        <v>453</v>
      </c>
      <c r="K35" s="24">
        <v>11</v>
      </c>
      <c r="L35" s="22">
        <f t="shared" si="3"/>
        <v>990</v>
      </c>
      <c r="N35" s="631">
        <v>0</v>
      </c>
      <c r="O35" s="632">
        <v>0</v>
      </c>
      <c r="P35" s="632">
        <v>0</v>
      </c>
      <c r="Q35" s="633">
        <v>0</v>
      </c>
    </row>
    <row r="36" spans="1:17" ht="60" x14ac:dyDescent="0.25">
      <c r="A36" s="1390"/>
      <c r="B36" s="29">
        <v>16</v>
      </c>
      <c r="C36" s="110" t="s">
        <v>10</v>
      </c>
      <c r="D36" s="124" t="str">
        <v>24/05/23
-rm100
24/08/23
-rm70</v>
      </c>
      <c r="E36" s="108">
        <f t="shared" si="0"/>
        <v>453</v>
      </c>
      <c r="F36" s="24">
        <v>91.33</v>
      </c>
      <c r="G36" s="24">
        <v>1.67</v>
      </c>
      <c r="H36" s="24">
        <v>66</v>
      </c>
      <c r="I36" s="107">
        <f t="shared" si="1"/>
        <v>169.99999999999997</v>
      </c>
      <c r="J36" s="24">
        <f t="shared" si="2"/>
        <v>294</v>
      </c>
      <c r="K36" s="24">
        <v>11</v>
      </c>
      <c r="L36" s="22">
        <f t="shared" si="3"/>
        <v>1056</v>
      </c>
      <c r="N36" s="634" t="s">
        <v>603</v>
      </c>
      <c r="O36" s="635" t="s">
        <v>604</v>
      </c>
      <c r="P36" s="635" t="s">
        <v>605</v>
      </c>
      <c r="Q36" s="636" t="s">
        <v>606</v>
      </c>
    </row>
    <row r="37" spans="1:17" ht="42.75" customHeight="1" x14ac:dyDescent="0.25">
      <c r="A37" s="1390"/>
      <c r="B37" s="29">
        <v>17</v>
      </c>
      <c r="C37" s="110" t="s">
        <v>9</v>
      </c>
      <c r="D37" s="124" t="str">
        <v>24/08/23
-rm30</v>
      </c>
      <c r="E37" s="108">
        <f t="shared" si="0"/>
        <v>294</v>
      </c>
      <c r="F37" s="24">
        <v>91.33</v>
      </c>
      <c r="G37" s="24">
        <v>1.67</v>
      </c>
      <c r="H37" s="24">
        <v>66</v>
      </c>
      <c r="I37" s="107">
        <f t="shared" si="1"/>
        <v>169.99999999999997</v>
      </c>
      <c r="J37" s="24">
        <f t="shared" si="2"/>
        <v>135.00000000000003</v>
      </c>
      <c r="K37" s="24">
        <v>11</v>
      </c>
      <c r="L37" s="22">
        <f t="shared" si="3"/>
        <v>1122</v>
      </c>
      <c r="N37" s="634" t="s">
        <v>607</v>
      </c>
      <c r="O37" s="635" t="s">
        <v>608</v>
      </c>
      <c r="P37" s="635" t="s">
        <v>609</v>
      </c>
      <c r="Q37" s="636" t="s">
        <v>610</v>
      </c>
    </row>
    <row r="38" spans="1:17" ht="20.25" customHeight="1" thickBot="1" x14ac:dyDescent="0.3">
      <c r="A38" s="1391"/>
      <c r="B38" s="21">
        <v>18</v>
      </c>
      <c r="C38" s="103" t="s">
        <v>8</v>
      </c>
      <c r="D38" s="122" t="str">
        <v/>
      </c>
      <c r="E38" s="101">
        <f t="shared" si="0"/>
        <v>135.00000000000003</v>
      </c>
      <c r="F38" s="16">
        <v>91.39</v>
      </c>
      <c r="G38" s="16">
        <v>1.61</v>
      </c>
      <c r="H38" s="16">
        <v>66</v>
      </c>
      <c r="I38" s="100">
        <f t="shared" si="1"/>
        <v>170</v>
      </c>
      <c r="J38" s="16">
        <f t="shared" si="2"/>
        <v>-23.999999999999972</v>
      </c>
      <c r="K38" s="16">
        <v>11</v>
      </c>
      <c r="L38" s="14">
        <f t="shared" si="3"/>
        <v>1188</v>
      </c>
    </row>
    <row r="39" spans="1:17" ht="15.75" x14ac:dyDescent="0.25">
      <c r="D39" s="68"/>
      <c r="E39" s="68"/>
      <c r="F39" s="67">
        <f>SUM(F21:F38)</f>
        <v>1644</v>
      </c>
      <c r="G39" s="67">
        <f>SUM(G21:G38)</f>
        <v>30.000000000000007</v>
      </c>
      <c r="H39" s="67">
        <f>SUM(H21:H38)</f>
        <v>1188</v>
      </c>
      <c r="I39" s="64"/>
      <c r="J39" s="64"/>
      <c r="K39" s="67">
        <f>SUM(K21:K38)</f>
        <v>198</v>
      </c>
    </row>
    <row r="40" spans="1:17" ht="15.75" x14ac:dyDescent="0.25">
      <c r="D40" s="1420" t="s">
        <v>2</v>
      </c>
      <c r="E40" s="1420"/>
      <c r="F40" s="222">
        <f>SUM(F21:F36)</f>
        <v>1461.28</v>
      </c>
      <c r="G40" s="222">
        <f t="shared" ref="G40:H40" si="4">SUM(G21:G36)</f>
        <v>26.720000000000006</v>
      </c>
      <c r="H40" s="222">
        <f t="shared" si="4"/>
        <v>1056</v>
      </c>
      <c r="I40" s="223"/>
      <c r="J40" s="223"/>
      <c r="K40" s="211">
        <f>SUM(K21:K36)</f>
        <v>176</v>
      </c>
    </row>
    <row r="41" spans="1:17" ht="15.75" x14ac:dyDescent="0.25">
      <c r="D41" s="1072"/>
      <c r="E41" s="1072"/>
      <c r="F41" s="222">
        <v>16.12</v>
      </c>
      <c r="G41" s="222">
        <v>0.28999999999999998</v>
      </c>
      <c r="H41" s="222">
        <v>11.65</v>
      </c>
      <c r="I41" s="223"/>
      <c r="J41" s="223"/>
      <c r="K41" s="211">
        <v>1.94</v>
      </c>
    </row>
    <row r="42" spans="1:17" ht="15.75" x14ac:dyDescent="0.25">
      <c r="D42" s="1421" t="s">
        <v>1</v>
      </c>
      <c r="E42" s="1421"/>
      <c r="F42" s="65">
        <f>SUM(F39-F40-F41)</f>
        <v>166.60000000000002</v>
      </c>
      <c r="G42" s="65">
        <f t="shared" ref="G42:H42" si="5">SUM(G39-G40-G41)</f>
        <v>2.9900000000000011</v>
      </c>
      <c r="H42" s="65">
        <f t="shared" si="5"/>
        <v>120.35</v>
      </c>
      <c r="I42" s="64"/>
      <c r="J42" s="64"/>
      <c r="K42" s="74">
        <f>SUM(K39-K40-K41)</f>
        <v>20.059999999999999</v>
      </c>
    </row>
    <row r="43" spans="1:17" ht="15.75" x14ac:dyDescent="0.25">
      <c r="E43" s="64"/>
      <c r="F43" s="64"/>
      <c r="G43" s="64"/>
      <c r="H43" s="64"/>
      <c r="I43" s="64"/>
      <c r="J43" s="64"/>
      <c r="K43" s="64"/>
    </row>
    <row r="44" spans="1:17" ht="15.75" x14ac:dyDescent="0.25">
      <c r="C44" s="76"/>
      <c r="D44" s="1435" t="s">
        <v>42</v>
      </c>
      <c r="E44" s="1435"/>
      <c r="F44" s="1423">
        <f>SUM(F42:H42)</f>
        <v>289.94000000000005</v>
      </c>
      <c r="G44" s="1423"/>
      <c r="H44" s="1423"/>
      <c r="J44" s="64"/>
    </row>
    <row r="45" spans="1:17" ht="16.5" thickBot="1" x14ac:dyDescent="0.3">
      <c r="C45" s="76"/>
      <c r="D45" s="1435" t="s">
        <v>41</v>
      </c>
      <c r="E45" s="1435"/>
      <c r="F45" s="1436">
        <v>-24</v>
      </c>
      <c r="G45" s="1436"/>
      <c r="H45" s="1436"/>
      <c r="J45" s="64"/>
    </row>
    <row r="46" spans="1:17" ht="17.25" thickTop="1" thickBot="1" x14ac:dyDescent="0.3">
      <c r="C46" s="1415" t="s">
        <v>0</v>
      </c>
      <c r="D46" s="1415"/>
      <c r="E46" s="1416"/>
      <c r="F46" s="1417">
        <f>SUM(F44:H45)</f>
        <v>265.94000000000005</v>
      </c>
      <c r="G46" s="1418"/>
      <c r="H46" s="1419"/>
      <c r="J46" s="64"/>
    </row>
    <row r="47" spans="1:17" ht="16.5" thickTop="1" x14ac:dyDescent="0.25">
      <c r="E47" s="64"/>
      <c r="F47" s="64"/>
      <c r="G47" s="64"/>
      <c r="H47" s="64"/>
      <c r="I47" s="64"/>
      <c r="J47" s="64"/>
      <c r="K47" s="64"/>
    </row>
    <row r="48" spans="1:17" ht="15.75" x14ac:dyDescent="0.25">
      <c r="E48" s="64"/>
      <c r="F48" s="64"/>
      <c r="G48" s="64"/>
      <c r="H48" s="64"/>
      <c r="I48" s="64"/>
      <c r="J48" s="64"/>
      <c r="K48" s="64"/>
    </row>
  </sheetData>
  <mergeCells count="19">
    <mergeCell ref="A34:A38"/>
    <mergeCell ref="A22:A33"/>
    <mergeCell ref="D45:E45"/>
    <mergeCell ref="F45:H45"/>
    <mergeCell ref="C46:E46"/>
    <mergeCell ref="F46:H46"/>
    <mergeCell ref="D40:E40"/>
    <mergeCell ref="D42:E42"/>
    <mergeCell ref="D44:E44"/>
    <mergeCell ref="F44:H44"/>
    <mergeCell ref="A17:B17"/>
    <mergeCell ref="D17:F17"/>
    <mergeCell ref="D18:F18"/>
    <mergeCell ref="A8:L8"/>
    <mergeCell ref="A11:B11"/>
    <mergeCell ref="A12:B12"/>
    <mergeCell ref="A13:B13"/>
    <mergeCell ref="A15:B15"/>
    <mergeCell ref="A16:B16"/>
  </mergeCells>
  <printOptions horizontalCentered="1"/>
  <pageMargins left="0" right="0" top="0.35433070866141736" bottom="0.35433070866141736" header="0.31496062992125984" footer="0.31496062992125984"/>
  <pageSetup scale="6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M53"/>
  <sheetViews>
    <sheetView zoomScale="90" zoomScaleNormal="90" workbookViewId="0">
      <selection activeCell="H15" sqref="H15"/>
    </sheetView>
  </sheetViews>
  <sheetFormatPr defaultRowHeight="15" x14ac:dyDescent="0.25"/>
  <cols>
    <col min="3" max="3" width="12.140625" bestFit="1" customWidth="1"/>
    <col min="4" max="4" width="16.140625" customWidth="1"/>
    <col min="5" max="8" width="10" customWidth="1"/>
    <col min="9" max="9" width="10.85546875" customWidth="1"/>
    <col min="10" max="13" width="10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1633</v>
      </c>
    </row>
    <row r="4" spans="1:13" ht="12.6" customHeight="1" x14ac:dyDescent="0.35">
      <c r="A4" s="62"/>
    </row>
    <row r="5" spans="1:13" ht="17.25" x14ac:dyDescent="0.3">
      <c r="A5" s="500" t="s">
        <v>1634</v>
      </c>
    </row>
    <row r="6" spans="1:13" ht="17.25" x14ac:dyDescent="0.3">
      <c r="A6" s="500" t="s">
        <v>1635</v>
      </c>
    </row>
    <row r="8" spans="1:13" ht="20.25" customHeight="1" x14ac:dyDescent="0.25">
      <c r="A8" s="1425" t="s">
        <v>1636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1109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93</v>
      </c>
      <c r="B10" s="60"/>
      <c r="C10" s="59"/>
      <c r="D10" s="1109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4000</v>
      </c>
      <c r="D11" s="1109"/>
      <c r="E11" s="51"/>
      <c r="I11" s="48"/>
      <c r="M11" s="48"/>
    </row>
    <row r="12" spans="1:13" ht="20.25" customHeight="1" x14ac:dyDescent="0.25">
      <c r="A12" s="1426" t="s">
        <v>33</v>
      </c>
      <c r="B12" s="1426"/>
      <c r="C12" s="54">
        <v>240</v>
      </c>
      <c r="D12" s="487" t="s">
        <v>238</v>
      </c>
      <c r="E12" s="51"/>
      <c r="I12" s="48"/>
      <c r="M12" s="48"/>
    </row>
    <row r="13" spans="1:13" ht="20.25" customHeight="1" x14ac:dyDescent="0.25">
      <c r="A13" s="1426" t="s">
        <v>33</v>
      </c>
      <c r="B13" s="1426"/>
      <c r="C13" s="54">
        <v>360</v>
      </c>
      <c r="D13" s="330" t="s">
        <v>32</v>
      </c>
      <c r="E13" s="51"/>
      <c r="I13" s="48"/>
      <c r="M13" s="48"/>
    </row>
    <row r="14" spans="1:13" ht="20.25" customHeight="1" x14ac:dyDescent="0.25">
      <c r="A14" s="1107"/>
      <c r="B14" s="1107"/>
      <c r="C14" s="50">
        <f>SUM(C11:C13)</f>
        <v>4600</v>
      </c>
      <c r="E14" s="51"/>
      <c r="I14" s="48"/>
      <c r="M14" s="48"/>
    </row>
    <row r="15" spans="1:13" ht="20.25" customHeight="1" x14ac:dyDescent="0.25">
      <c r="A15" s="1426" t="s">
        <v>31</v>
      </c>
      <c r="B15" s="1426"/>
      <c r="C15" s="189">
        <v>4747.2</v>
      </c>
      <c r="D15" s="52" t="s">
        <v>1637</v>
      </c>
      <c r="E15" s="51"/>
      <c r="M15" s="48"/>
    </row>
    <row r="16" spans="1:13" ht="20.25" customHeight="1" x14ac:dyDescent="0.25">
      <c r="A16" s="1107"/>
      <c r="B16" s="1107"/>
      <c r="C16" s="50">
        <f>SUM(C14:C15)</f>
        <v>9347.2000000000007</v>
      </c>
      <c r="D16" s="52"/>
      <c r="E16" s="51"/>
      <c r="M16" s="48"/>
    </row>
    <row r="17" spans="1:13" ht="20.25" customHeight="1" x14ac:dyDescent="0.25">
      <c r="A17" s="1426" t="s">
        <v>251</v>
      </c>
      <c r="B17" s="1426"/>
      <c r="C17" s="49">
        <v>240</v>
      </c>
      <c r="D17" s="487"/>
      <c r="E17" s="1428" t="s">
        <v>27</v>
      </c>
      <c r="F17" s="1428"/>
      <c r="I17" s="48"/>
      <c r="M17" s="48"/>
    </row>
    <row r="18" spans="1:13" ht="20.25" customHeight="1" thickBot="1" x14ac:dyDescent="0.3">
      <c r="A18" s="360"/>
      <c r="B18" s="360"/>
      <c r="C18" s="45">
        <f>SUM(C16:C17)</f>
        <v>9587.2000000000007</v>
      </c>
      <c r="E18" s="1443">
        <f>C18/24+1</f>
        <v>400.4666666666667</v>
      </c>
      <c r="F18" s="1443"/>
      <c r="I18" s="48"/>
      <c r="M18" s="48"/>
    </row>
    <row r="19" spans="1:13" s="93" customFormat="1" ht="15" customHeight="1" thickTop="1" thickBot="1" x14ac:dyDescent="0.3">
      <c r="D19" s="95"/>
      <c r="E19" s="95"/>
      <c r="F19" s="94"/>
      <c r="G19" s="94"/>
    </row>
    <row r="20" spans="1:13" ht="18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20</v>
      </c>
      <c r="H20" s="1403"/>
      <c r="I20" s="1404"/>
      <c r="J20" s="1392" t="s">
        <v>19</v>
      </c>
      <c r="K20" s="1400" t="s">
        <v>18</v>
      </c>
      <c r="L20" s="1392" t="s">
        <v>17</v>
      </c>
      <c r="M20" s="1394" t="s">
        <v>15</v>
      </c>
    </row>
    <row r="21" spans="1:13" ht="35.25" customHeight="1" thickBot="1" x14ac:dyDescent="0.3">
      <c r="A21" s="1431"/>
      <c r="B21" s="1433"/>
      <c r="C21" s="1393"/>
      <c r="D21" s="1401"/>
      <c r="E21" s="1393"/>
      <c r="F21" s="1434"/>
      <c r="G21" s="1108" t="s">
        <v>597</v>
      </c>
      <c r="H21" s="1108" t="s">
        <v>20</v>
      </c>
      <c r="I21" s="1108" t="s">
        <v>16</v>
      </c>
      <c r="J21" s="1393"/>
      <c r="K21" s="1401"/>
      <c r="L21" s="1393"/>
      <c r="M21" s="1395"/>
    </row>
    <row r="22" spans="1:13" ht="20.25" customHeight="1" x14ac:dyDescent="0.25">
      <c r="A22" s="1389">
        <v>2025</v>
      </c>
      <c r="B22" s="37">
        <v>1</v>
      </c>
      <c r="C22" s="1112" t="s">
        <v>8</v>
      </c>
      <c r="D22" s="35" t="str">
        <f t="array" ref="D22:D45">TRANSPOSE('[1]2024-2025'!$F$245:$AC$245)</f>
        <v xml:space="preserve">24/05/25 </v>
      </c>
      <c r="E22" s="34">
        <f>SUM(C18)</f>
        <v>9587.2000000000007</v>
      </c>
      <c r="F22" s="32">
        <v>167.2</v>
      </c>
      <c r="G22" s="32">
        <v>10</v>
      </c>
      <c r="H22" s="32">
        <v>15</v>
      </c>
      <c r="I22" s="31">
        <v>10</v>
      </c>
      <c r="J22" s="32">
        <v>197.8</v>
      </c>
      <c r="K22" s="33">
        <f>F22+J22+H22+I22+G22</f>
        <v>400</v>
      </c>
      <c r="L22" s="32">
        <f>E22-J22-H22-F22-I22-G22</f>
        <v>9187.2000000000007</v>
      </c>
      <c r="M22" s="30">
        <f>J22</f>
        <v>197.8</v>
      </c>
    </row>
    <row r="23" spans="1:13" ht="20.25" customHeight="1" x14ac:dyDescent="0.25">
      <c r="A23" s="1390"/>
      <c r="B23" s="29">
        <v>2</v>
      </c>
      <c r="C23" s="1111" t="s">
        <v>7</v>
      </c>
      <c r="D23" s="27" t="str">
        <v>24/06/25 PBB</v>
      </c>
      <c r="E23" s="26">
        <f t="shared" ref="E23:E45" si="0">L22</f>
        <v>9187.2000000000007</v>
      </c>
      <c r="F23" s="24">
        <v>167.2</v>
      </c>
      <c r="G23" s="24">
        <v>10</v>
      </c>
      <c r="H23" s="24">
        <v>15</v>
      </c>
      <c r="I23" s="23">
        <v>10</v>
      </c>
      <c r="J23" s="24">
        <v>197.8</v>
      </c>
      <c r="K23" s="25">
        <f t="shared" ref="K23:K24" si="1">F23+J23+H23+I23+G23</f>
        <v>400</v>
      </c>
      <c r="L23" s="24">
        <f t="shared" ref="L23:L45" si="2">E23-J23-H23-F23-I23-G23</f>
        <v>8787.2000000000007</v>
      </c>
      <c r="M23" s="22">
        <f>M22+J23</f>
        <v>395.6</v>
      </c>
    </row>
    <row r="24" spans="1:13" ht="20.25" customHeight="1" x14ac:dyDescent="0.25">
      <c r="A24" s="1390"/>
      <c r="B24" s="29">
        <v>3</v>
      </c>
      <c r="C24" s="1111" t="s">
        <v>6</v>
      </c>
      <c r="D24" s="27" t="str">
        <v>28/07/25 PBB</v>
      </c>
      <c r="E24" s="26">
        <f t="shared" si="0"/>
        <v>8787.2000000000007</v>
      </c>
      <c r="F24" s="24">
        <v>167.2</v>
      </c>
      <c r="G24" s="24">
        <v>10</v>
      </c>
      <c r="H24" s="24">
        <v>15</v>
      </c>
      <c r="I24" s="23">
        <v>10</v>
      </c>
      <c r="J24" s="24">
        <v>197.8</v>
      </c>
      <c r="K24" s="25">
        <f t="shared" si="1"/>
        <v>400</v>
      </c>
      <c r="L24" s="24">
        <f t="shared" si="2"/>
        <v>8387.2000000000007</v>
      </c>
      <c r="M24" s="22">
        <f>M23+J24</f>
        <v>593.40000000000009</v>
      </c>
    </row>
    <row r="25" spans="1:13" ht="20.25" customHeight="1" x14ac:dyDescent="0.25">
      <c r="A25" s="1390"/>
      <c r="B25" s="29">
        <v>4</v>
      </c>
      <c r="C25" s="1111" t="s">
        <v>5</v>
      </c>
      <c r="D25" s="27" t="str">
        <v>27/08/25 PBB</v>
      </c>
      <c r="E25" s="26">
        <f t="shared" si="0"/>
        <v>8387.2000000000007</v>
      </c>
      <c r="F25" s="24">
        <v>167.2</v>
      </c>
      <c r="G25" s="24">
        <v>10</v>
      </c>
      <c r="H25" s="24">
        <v>15</v>
      </c>
      <c r="I25" s="23">
        <v>10</v>
      </c>
      <c r="J25" s="24">
        <v>197.8</v>
      </c>
      <c r="K25" s="25">
        <f t="shared" ref="K25:K45" si="3">F25+J25+H25+I25+G25</f>
        <v>400</v>
      </c>
      <c r="L25" s="24">
        <f t="shared" si="2"/>
        <v>7987.2000000000007</v>
      </c>
      <c r="M25" s="22">
        <f>M24+J25</f>
        <v>791.2</v>
      </c>
    </row>
    <row r="26" spans="1:13" ht="20.25" customHeight="1" x14ac:dyDescent="0.25">
      <c r="A26" s="1390"/>
      <c r="B26" s="29">
        <v>5</v>
      </c>
      <c r="C26" s="1111" t="s">
        <v>4</v>
      </c>
      <c r="D26" s="27" t="str">
        <v>06/10/25 PBB</v>
      </c>
      <c r="E26" s="26">
        <f t="shared" si="0"/>
        <v>7987.2000000000007</v>
      </c>
      <c r="F26" s="24">
        <v>167.2</v>
      </c>
      <c r="G26" s="24">
        <v>10</v>
      </c>
      <c r="H26" s="24">
        <v>15</v>
      </c>
      <c r="I26" s="23">
        <v>10</v>
      </c>
      <c r="J26" s="24">
        <v>197.8</v>
      </c>
      <c r="K26" s="25">
        <f t="shared" si="3"/>
        <v>400</v>
      </c>
      <c r="L26" s="24">
        <f t="shared" si="2"/>
        <v>7587.2000000000007</v>
      </c>
      <c r="M26" s="22">
        <f>M25+J26</f>
        <v>989</v>
      </c>
    </row>
    <row r="27" spans="1:13" ht="20.25" customHeight="1" x14ac:dyDescent="0.25">
      <c r="A27" s="1390"/>
      <c r="B27" s="29">
        <v>6</v>
      </c>
      <c r="C27" s="1111" t="s">
        <v>3</v>
      </c>
      <c r="D27" s="27" t="str">
        <v>03/11/25 PBB</v>
      </c>
      <c r="E27" s="26">
        <f t="shared" si="0"/>
        <v>7587.2000000000007</v>
      </c>
      <c r="F27" s="24">
        <v>167.2</v>
      </c>
      <c r="G27" s="24">
        <v>10</v>
      </c>
      <c r="H27" s="24">
        <v>15</v>
      </c>
      <c r="I27" s="23">
        <v>10</v>
      </c>
      <c r="J27" s="24">
        <v>197.8</v>
      </c>
      <c r="K27" s="25">
        <f t="shared" si="3"/>
        <v>400</v>
      </c>
      <c r="L27" s="24">
        <f t="shared" si="2"/>
        <v>7187.2000000000007</v>
      </c>
      <c r="M27" s="22">
        <f>M26+J27</f>
        <v>1186.8</v>
      </c>
    </row>
    <row r="28" spans="1:13" ht="20.25" customHeight="1" x14ac:dyDescent="0.25">
      <c r="A28" s="1390"/>
      <c r="B28" s="29">
        <v>7</v>
      </c>
      <c r="C28" s="1111" t="s">
        <v>14</v>
      </c>
      <c r="D28" s="27" t="str">
        <v>08/12/25 PBB</v>
      </c>
      <c r="E28" s="26">
        <f t="shared" si="0"/>
        <v>7187.2000000000007</v>
      </c>
      <c r="F28" s="24">
        <v>167.2</v>
      </c>
      <c r="G28" s="24">
        <v>10</v>
      </c>
      <c r="H28" s="24">
        <v>15</v>
      </c>
      <c r="I28" s="23">
        <v>10</v>
      </c>
      <c r="J28" s="24">
        <v>197.8</v>
      </c>
      <c r="K28" s="25">
        <f t="shared" si="3"/>
        <v>400</v>
      </c>
      <c r="L28" s="24">
        <f t="shared" ref="L28:L36" si="4">E28-J28-H28-F28-I28-G28</f>
        <v>6787.2000000000007</v>
      </c>
      <c r="M28" s="22">
        <f t="shared" ref="M28:M36" si="5">M27+J28</f>
        <v>1384.6</v>
      </c>
    </row>
    <row r="29" spans="1:13" ht="20.25" customHeight="1" thickBot="1" x14ac:dyDescent="0.3">
      <c r="A29" s="1391"/>
      <c r="B29" s="21">
        <v>8</v>
      </c>
      <c r="C29" s="1110" t="s">
        <v>13</v>
      </c>
      <c r="D29" s="19" t="str">
        <v>24/12/25 PBB</v>
      </c>
      <c r="E29" s="18">
        <f t="shared" si="0"/>
        <v>6787.2000000000007</v>
      </c>
      <c r="F29" s="16">
        <v>167.2</v>
      </c>
      <c r="G29" s="16">
        <v>10</v>
      </c>
      <c r="H29" s="16">
        <v>15</v>
      </c>
      <c r="I29" s="15">
        <v>10</v>
      </c>
      <c r="J29" s="16">
        <v>197.8</v>
      </c>
      <c r="K29" s="17">
        <f t="shared" si="3"/>
        <v>400</v>
      </c>
      <c r="L29" s="16">
        <f t="shared" si="4"/>
        <v>6387.2000000000007</v>
      </c>
      <c r="M29" s="14">
        <f t="shared" si="5"/>
        <v>1582.3999999999999</v>
      </c>
    </row>
    <row r="30" spans="1:13" ht="20.25" customHeight="1" x14ac:dyDescent="0.25">
      <c r="A30" s="1389">
        <v>2026</v>
      </c>
      <c r="B30" s="37">
        <v>9</v>
      </c>
      <c r="C30" s="1112" t="s">
        <v>12</v>
      </c>
      <c r="D30" s="35" t="str">
        <v>23/01/26 PBB</v>
      </c>
      <c r="E30" s="34">
        <f t="shared" si="0"/>
        <v>6387.2000000000007</v>
      </c>
      <c r="F30" s="32">
        <v>167.2</v>
      </c>
      <c r="G30" s="32">
        <v>10</v>
      </c>
      <c r="H30" s="32">
        <v>15</v>
      </c>
      <c r="I30" s="31">
        <v>10</v>
      </c>
      <c r="J30" s="32">
        <v>197.8</v>
      </c>
      <c r="K30" s="33">
        <f t="shared" si="3"/>
        <v>400</v>
      </c>
      <c r="L30" s="32">
        <f t="shared" si="4"/>
        <v>5987.2000000000007</v>
      </c>
      <c r="M30" s="30">
        <f t="shared" si="5"/>
        <v>1780.1999999999998</v>
      </c>
    </row>
    <row r="31" spans="1:13" ht="20.25" customHeight="1" x14ac:dyDescent="0.25">
      <c r="A31" s="1390"/>
      <c r="B31" s="29">
        <v>10</v>
      </c>
      <c r="C31" s="1111" t="s">
        <v>11</v>
      </c>
      <c r="D31" s="27" t="str">
        <v>04/03/26 PBB</v>
      </c>
      <c r="E31" s="26">
        <f t="shared" si="0"/>
        <v>5987.2000000000007</v>
      </c>
      <c r="F31" s="24">
        <v>167.2</v>
      </c>
      <c r="G31" s="24">
        <v>10</v>
      </c>
      <c r="H31" s="24">
        <v>15</v>
      </c>
      <c r="I31" s="23">
        <v>10</v>
      </c>
      <c r="J31" s="24">
        <v>197.8</v>
      </c>
      <c r="K31" s="25">
        <f t="shared" si="3"/>
        <v>400</v>
      </c>
      <c r="L31" s="24">
        <f t="shared" si="4"/>
        <v>5587.2000000000007</v>
      </c>
      <c r="M31" s="22">
        <f t="shared" si="5"/>
        <v>1977.9999999999998</v>
      </c>
    </row>
    <row r="32" spans="1:13" ht="20.25" customHeight="1" x14ac:dyDescent="0.25">
      <c r="A32" s="1390"/>
      <c r="B32" s="29">
        <v>11</v>
      </c>
      <c r="C32" s="1111" t="s">
        <v>10</v>
      </c>
      <c r="D32" s="27" t="str">
        <v/>
      </c>
      <c r="E32" s="26">
        <f t="shared" si="0"/>
        <v>5587.2000000000007</v>
      </c>
      <c r="F32" s="24">
        <v>167.2</v>
      </c>
      <c r="G32" s="24">
        <v>10</v>
      </c>
      <c r="H32" s="24">
        <v>15</v>
      </c>
      <c r="I32" s="23">
        <v>10</v>
      </c>
      <c r="J32" s="24">
        <v>197.8</v>
      </c>
      <c r="K32" s="25">
        <f t="shared" si="3"/>
        <v>400</v>
      </c>
      <c r="L32" s="24">
        <f t="shared" si="4"/>
        <v>5187.2000000000007</v>
      </c>
      <c r="M32" s="22">
        <f t="shared" si="5"/>
        <v>2175.7999999999997</v>
      </c>
    </row>
    <row r="33" spans="1:13" ht="20.25" customHeight="1" x14ac:dyDescent="0.25">
      <c r="A33" s="1390"/>
      <c r="B33" s="29">
        <v>12</v>
      </c>
      <c r="C33" s="1111" t="s">
        <v>9</v>
      </c>
      <c r="D33" s="27" t="str">
        <v/>
      </c>
      <c r="E33" s="26">
        <f t="shared" si="0"/>
        <v>5187.2000000000007</v>
      </c>
      <c r="F33" s="24">
        <v>167.2</v>
      </c>
      <c r="G33" s="24">
        <v>10</v>
      </c>
      <c r="H33" s="24">
        <v>15</v>
      </c>
      <c r="I33" s="23">
        <v>10</v>
      </c>
      <c r="J33" s="24">
        <v>197.8</v>
      </c>
      <c r="K33" s="25">
        <f t="shared" si="3"/>
        <v>400</v>
      </c>
      <c r="L33" s="24">
        <f t="shared" si="4"/>
        <v>4787.2000000000007</v>
      </c>
      <c r="M33" s="22">
        <f t="shared" si="5"/>
        <v>2373.6</v>
      </c>
    </row>
    <row r="34" spans="1:13" ht="20.25" customHeight="1" x14ac:dyDescent="0.25">
      <c r="A34" s="1390"/>
      <c r="B34" s="29">
        <v>13</v>
      </c>
      <c r="C34" s="1111" t="s">
        <v>8</v>
      </c>
      <c r="D34" s="27" t="str">
        <v/>
      </c>
      <c r="E34" s="26">
        <f t="shared" si="0"/>
        <v>4787.2000000000007</v>
      </c>
      <c r="F34" s="24">
        <v>167.2</v>
      </c>
      <c r="G34" s="24">
        <v>10</v>
      </c>
      <c r="H34" s="24">
        <v>15</v>
      </c>
      <c r="I34" s="23">
        <v>10</v>
      </c>
      <c r="J34" s="24">
        <v>197.8</v>
      </c>
      <c r="K34" s="25">
        <f t="shared" si="3"/>
        <v>400</v>
      </c>
      <c r="L34" s="24">
        <f t="shared" si="4"/>
        <v>4387.2000000000007</v>
      </c>
      <c r="M34" s="22">
        <f t="shared" si="5"/>
        <v>2571.4</v>
      </c>
    </row>
    <row r="35" spans="1:13" ht="20.25" customHeight="1" x14ac:dyDescent="0.25">
      <c r="A35" s="1390"/>
      <c r="B35" s="29">
        <v>14</v>
      </c>
      <c r="C35" s="1111" t="s">
        <v>7</v>
      </c>
      <c r="D35" s="27" t="str">
        <v/>
      </c>
      <c r="E35" s="26">
        <f t="shared" si="0"/>
        <v>4387.2000000000007</v>
      </c>
      <c r="F35" s="24">
        <v>167.2</v>
      </c>
      <c r="G35" s="24">
        <v>10</v>
      </c>
      <c r="H35" s="24">
        <v>15</v>
      </c>
      <c r="I35" s="23">
        <v>10</v>
      </c>
      <c r="J35" s="24">
        <v>197.8</v>
      </c>
      <c r="K35" s="25">
        <f t="shared" si="3"/>
        <v>400</v>
      </c>
      <c r="L35" s="24">
        <f t="shared" si="4"/>
        <v>3987.2000000000007</v>
      </c>
      <c r="M35" s="22">
        <f t="shared" si="5"/>
        <v>2769.2000000000003</v>
      </c>
    </row>
    <row r="36" spans="1:13" ht="20.25" customHeight="1" x14ac:dyDescent="0.25">
      <c r="A36" s="1390"/>
      <c r="B36" s="29">
        <v>15</v>
      </c>
      <c r="C36" s="1111" t="s">
        <v>6</v>
      </c>
      <c r="D36" s="27" t="str">
        <v/>
      </c>
      <c r="E36" s="26">
        <f t="shared" si="0"/>
        <v>3987.2000000000007</v>
      </c>
      <c r="F36" s="24">
        <v>167.2</v>
      </c>
      <c r="G36" s="24">
        <v>10</v>
      </c>
      <c r="H36" s="24">
        <v>15</v>
      </c>
      <c r="I36" s="23">
        <v>10</v>
      </c>
      <c r="J36" s="24">
        <v>197.8</v>
      </c>
      <c r="K36" s="25">
        <f t="shared" si="3"/>
        <v>400</v>
      </c>
      <c r="L36" s="24">
        <f t="shared" si="4"/>
        <v>3587.2000000000007</v>
      </c>
      <c r="M36" s="22">
        <f t="shared" si="5"/>
        <v>2967.0000000000005</v>
      </c>
    </row>
    <row r="37" spans="1:13" ht="20.25" customHeight="1" x14ac:dyDescent="0.25">
      <c r="A37" s="1390"/>
      <c r="B37" s="29">
        <v>16</v>
      </c>
      <c r="C37" s="1111" t="s">
        <v>5</v>
      </c>
      <c r="D37" s="27" t="str">
        <v/>
      </c>
      <c r="E37" s="26">
        <f t="shared" si="0"/>
        <v>3587.2000000000007</v>
      </c>
      <c r="F37" s="24">
        <v>167.2</v>
      </c>
      <c r="G37" s="24">
        <v>10</v>
      </c>
      <c r="H37" s="24">
        <v>15</v>
      </c>
      <c r="I37" s="23">
        <v>10</v>
      </c>
      <c r="J37" s="24">
        <v>197.8</v>
      </c>
      <c r="K37" s="25">
        <f t="shared" si="3"/>
        <v>400</v>
      </c>
      <c r="L37" s="24">
        <f t="shared" si="2"/>
        <v>3187.2000000000007</v>
      </c>
      <c r="M37" s="22">
        <f t="shared" ref="M37:M45" si="6">M36+J37</f>
        <v>3164.8000000000006</v>
      </c>
    </row>
    <row r="38" spans="1:13" ht="20.25" customHeight="1" x14ac:dyDescent="0.25">
      <c r="A38" s="1390"/>
      <c r="B38" s="29">
        <v>17</v>
      </c>
      <c r="C38" s="1111" t="s">
        <v>4</v>
      </c>
      <c r="D38" s="27" t="str">
        <v/>
      </c>
      <c r="E38" s="26">
        <f t="shared" si="0"/>
        <v>3187.2000000000007</v>
      </c>
      <c r="F38" s="24">
        <v>167.2</v>
      </c>
      <c r="G38" s="24">
        <v>10</v>
      </c>
      <c r="H38" s="24">
        <v>15</v>
      </c>
      <c r="I38" s="23">
        <v>10</v>
      </c>
      <c r="J38" s="24">
        <v>197.8</v>
      </c>
      <c r="K38" s="25">
        <f t="shared" si="3"/>
        <v>400</v>
      </c>
      <c r="L38" s="24">
        <f t="shared" si="2"/>
        <v>2787.2000000000007</v>
      </c>
      <c r="M38" s="22">
        <f t="shared" si="6"/>
        <v>3362.6000000000008</v>
      </c>
    </row>
    <row r="39" spans="1:13" ht="20.25" customHeight="1" x14ac:dyDescent="0.25">
      <c r="A39" s="1390"/>
      <c r="B39" s="29">
        <v>18</v>
      </c>
      <c r="C39" s="1111" t="s">
        <v>3</v>
      </c>
      <c r="D39" s="27" t="str">
        <v/>
      </c>
      <c r="E39" s="26">
        <f t="shared" si="0"/>
        <v>2787.2000000000007</v>
      </c>
      <c r="F39" s="24">
        <v>167.2</v>
      </c>
      <c r="G39" s="24">
        <v>10</v>
      </c>
      <c r="H39" s="24">
        <v>15</v>
      </c>
      <c r="I39" s="23">
        <v>10</v>
      </c>
      <c r="J39" s="24">
        <v>197.8</v>
      </c>
      <c r="K39" s="25">
        <f t="shared" si="3"/>
        <v>400</v>
      </c>
      <c r="L39" s="24">
        <f t="shared" si="2"/>
        <v>2387.2000000000007</v>
      </c>
      <c r="M39" s="22">
        <f t="shared" si="6"/>
        <v>3560.400000000001</v>
      </c>
    </row>
    <row r="40" spans="1:13" ht="20.25" customHeight="1" x14ac:dyDescent="0.25">
      <c r="A40" s="1390"/>
      <c r="B40" s="29">
        <v>19</v>
      </c>
      <c r="C40" s="1111" t="s">
        <v>14</v>
      </c>
      <c r="D40" s="27" t="str">
        <v/>
      </c>
      <c r="E40" s="26">
        <f t="shared" si="0"/>
        <v>2387.2000000000007</v>
      </c>
      <c r="F40" s="24">
        <v>167.2</v>
      </c>
      <c r="G40" s="24">
        <v>10</v>
      </c>
      <c r="H40" s="24">
        <v>15</v>
      </c>
      <c r="I40" s="23">
        <v>10</v>
      </c>
      <c r="J40" s="24">
        <v>197.8</v>
      </c>
      <c r="K40" s="25">
        <f t="shared" si="3"/>
        <v>400</v>
      </c>
      <c r="L40" s="24">
        <f t="shared" si="2"/>
        <v>1987.2000000000005</v>
      </c>
      <c r="M40" s="22">
        <f t="shared" si="6"/>
        <v>3758.2000000000012</v>
      </c>
    </row>
    <row r="41" spans="1:13" ht="20.25" customHeight="1" thickBot="1" x14ac:dyDescent="0.3">
      <c r="A41" s="1391"/>
      <c r="B41" s="21">
        <v>20</v>
      </c>
      <c r="C41" s="1110" t="s">
        <v>13</v>
      </c>
      <c r="D41" s="19" t="str">
        <v/>
      </c>
      <c r="E41" s="18">
        <f t="shared" si="0"/>
        <v>1987.2000000000005</v>
      </c>
      <c r="F41" s="16">
        <v>167.2</v>
      </c>
      <c r="G41" s="16">
        <v>10</v>
      </c>
      <c r="H41" s="16">
        <v>15</v>
      </c>
      <c r="I41" s="15">
        <v>10</v>
      </c>
      <c r="J41" s="16">
        <v>197.8</v>
      </c>
      <c r="K41" s="17">
        <f t="shared" si="3"/>
        <v>400</v>
      </c>
      <c r="L41" s="16">
        <f t="shared" si="2"/>
        <v>1587.2000000000005</v>
      </c>
      <c r="M41" s="14">
        <f t="shared" si="6"/>
        <v>3956.0000000000014</v>
      </c>
    </row>
    <row r="42" spans="1:13" ht="20.25" customHeight="1" x14ac:dyDescent="0.25">
      <c r="A42" s="1389">
        <v>2027</v>
      </c>
      <c r="B42" s="37">
        <v>21</v>
      </c>
      <c r="C42" s="1112" t="s">
        <v>12</v>
      </c>
      <c r="D42" s="35" t="str">
        <v/>
      </c>
      <c r="E42" s="34">
        <f t="shared" si="0"/>
        <v>1587.2000000000005</v>
      </c>
      <c r="F42" s="32">
        <v>167.2</v>
      </c>
      <c r="G42" s="32">
        <v>10</v>
      </c>
      <c r="H42" s="32">
        <v>15</v>
      </c>
      <c r="I42" s="31">
        <v>10</v>
      </c>
      <c r="J42" s="32">
        <v>197.8</v>
      </c>
      <c r="K42" s="33">
        <f t="shared" si="3"/>
        <v>400</v>
      </c>
      <c r="L42" s="32">
        <f t="shared" si="2"/>
        <v>1187.2000000000005</v>
      </c>
      <c r="M42" s="30">
        <f t="shared" si="6"/>
        <v>4153.8000000000011</v>
      </c>
    </row>
    <row r="43" spans="1:13" ht="20.25" customHeight="1" x14ac:dyDescent="0.25">
      <c r="A43" s="1390"/>
      <c r="B43" s="29">
        <v>22</v>
      </c>
      <c r="C43" s="1111" t="s">
        <v>11</v>
      </c>
      <c r="D43" s="27" t="str">
        <v/>
      </c>
      <c r="E43" s="26">
        <f t="shared" si="0"/>
        <v>1187.2000000000005</v>
      </c>
      <c r="F43" s="24">
        <v>167.2</v>
      </c>
      <c r="G43" s="24">
        <v>10</v>
      </c>
      <c r="H43" s="24">
        <v>15</v>
      </c>
      <c r="I43" s="23">
        <v>10</v>
      </c>
      <c r="J43" s="24">
        <v>197.8</v>
      </c>
      <c r="K43" s="25">
        <f t="shared" si="3"/>
        <v>400</v>
      </c>
      <c r="L43" s="24">
        <f t="shared" si="2"/>
        <v>787.2000000000005</v>
      </c>
      <c r="M43" s="22">
        <f t="shared" si="6"/>
        <v>4351.6000000000013</v>
      </c>
    </row>
    <row r="44" spans="1:13" ht="20.25" customHeight="1" x14ac:dyDescent="0.25">
      <c r="A44" s="1390"/>
      <c r="B44" s="29">
        <v>23</v>
      </c>
      <c r="C44" s="1111" t="s">
        <v>10</v>
      </c>
      <c r="D44" s="27" t="str">
        <v/>
      </c>
      <c r="E44" s="26">
        <f t="shared" si="0"/>
        <v>787.2000000000005</v>
      </c>
      <c r="F44" s="24">
        <v>167.2</v>
      </c>
      <c r="G44" s="24">
        <v>10</v>
      </c>
      <c r="H44" s="24">
        <v>15</v>
      </c>
      <c r="I44" s="23">
        <v>10</v>
      </c>
      <c r="J44" s="24">
        <v>197.8</v>
      </c>
      <c r="K44" s="25">
        <f t="shared" si="3"/>
        <v>400</v>
      </c>
      <c r="L44" s="24">
        <f t="shared" si="2"/>
        <v>387.20000000000056</v>
      </c>
      <c r="M44" s="22">
        <f t="shared" si="6"/>
        <v>4549.4000000000015</v>
      </c>
    </row>
    <row r="45" spans="1:13" ht="20.25" customHeight="1" thickBot="1" x14ac:dyDescent="0.3">
      <c r="A45" s="1391"/>
      <c r="B45" s="21">
        <v>24</v>
      </c>
      <c r="C45" s="1110" t="s">
        <v>9</v>
      </c>
      <c r="D45" s="19" t="str">
        <v/>
      </c>
      <c r="E45" s="18">
        <f t="shared" si="0"/>
        <v>387.20000000000056</v>
      </c>
      <c r="F45" s="16">
        <v>167.2</v>
      </c>
      <c r="G45" s="16">
        <v>10</v>
      </c>
      <c r="H45" s="16">
        <v>15</v>
      </c>
      <c r="I45" s="15">
        <v>10</v>
      </c>
      <c r="J45" s="16">
        <v>197.8</v>
      </c>
      <c r="K45" s="17">
        <f t="shared" si="3"/>
        <v>400</v>
      </c>
      <c r="L45" s="16">
        <f t="shared" si="2"/>
        <v>-12.799999999999443</v>
      </c>
      <c r="M45" s="14">
        <f t="shared" si="6"/>
        <v>4747.2000000000016</v>
      </c>
    </row>
    <row r="46" spans="1:13" ht="17.25" customHeight="1" x14ac:dyDescent="0.25">
      <c r="D46" s="68"/>
      <c r="E46" s="68"/>
      <c r="F46" s="67">
        <f>SUM(F22:F45)</f>
        <v>4012.7999999999984</v>
      </c>
      <c r="G46" s="67">
        <f>SUM(G22:G45)</f>
        <v>240</v>
      </c>
      <c r="H46" s="67">
        <f>SUM(H22:H45)</f>
        <v>360</v>
      </c>
      <c r="I46" s="67">
        <f>SUM(I22:I45)</f>
        <v>240</v>
      </c>
      <c r="J46" s="67">
        <f>SUM(J22:J45)</f>
        <v>4747.2000000000016</v>
      </c>
    </row>
    <row r="47" spans="1:13" ht="17.25" customHeight="1" x14ac:dyDescent="0.25">
      <c r="D47" s="1420" t="s">
        <v>2</v>
      </c>
      <c r="E47" s="1420"/>
      <c r="F47" s="79">
        <v>0</v>
      </c>
      <c r="G47" s="79">
        <v>0</v>
      </c>
      <c r="H47" s="79">
        <v>0</v>
      </c>
      <c r="I47" s="79">
        <v>0</v>
      </c>
      <c r="J47" s="79">
        <v>0</v>
      </c>
    </row>
    <row r="48" spans="1:13" ht="17.25" customHeight="1" x14ac:dyDescent="0.25">
      <c r="D48" s="1421" t="s">
        <v>1</v>
      </c>
      <c r="E48" s="1421"/>
      <c r="F48" s="78">
        <f>SUM(F46-F47)</f>
        <v>4012.7999999999984</v>
      </c>
      <c r="G48" s="78">
        <f>SUM(G46-G47)</f>
        <v>240</v>
      </c>
      <c r="H48" s="78">
        <f>SUM(H46-H47)</f>
        <v>360</v>
      </c>
      <c r="I48" s="78">
        <f t="shared" ref="I48:J48" si="7">SUM(I46-I47)</f>
        <v>240</v>
      </c>
      <c r="J48" s="78">
        <f t="shared" si="7"/>
        <v>4747.2000000000016</v>
      </c>
    </row>
    <row r="49" spans="3:9" ht="17.25" customHeight="1" x14ac:dyDescent="0.25"/>
    <row r="50" spans="3:9" ht="17.25" customHeight="1" x14ac:dyDescent="0.25">
      <c r="C50" s="76"/>
      <c r="D50" s="1435" t="s">
        <v>42</v>
      </c>
      <c r="E50" s="1435"/>
      <c r="F50" s="1423">
        <f>SUM(F48:J48)</f>
        <v>9600</v>
      </c>
      <c r="G50" s="1423"/>
      <c r="H50" s="1423"/>
      <c r="I50" s="485"/>
    </row>
    <row r="51" spans="3:9" ht="17.25" customHeight="1" thickBot="1" x14ac:dyDescent="0.3">
      <c r="C51" s="76"/>
      <c r="D51" s="1435" t="s">
        <v>41</v>
      </c>
      <c r="E51" s="1435"/>
      <c r="F51" s="1436">
        <v>-12.8</v>
      </c>
      <c r="G51" s="1436"/>
      <c r="H51" s="1436"/>
      <c r="I51" s="485"/>
    </row>
    <row r="52" spans="3:9" ht="17.25" customHeight="1" thickTop="1" thickBot="1" x14ac:dyDescent="0.3">
      <c r="C52" s="1415" t="s">
        <v>0</v>
      </c>
      <c r="D52" s="1415"/>
      <c r="E52" s="1416"/>
      <c r="F52" s="1417">
        <f>SUM(F50:I51)</f>
        <v>9587.2000000000007</v>
      </c>
      <c r="G52" s="1418"/>
      <c r="H52" s="1419"/>
      <c r="I52" s="486"/>
    </row>
    <row r="53" spans="3:9" ht="15.75" thickTop="1" x14ac:dyDescent="0.25"/>
  </sheetData>
  <mergeCells count="30">
    <mergeCell ref="F52:H52"/>
    <mergeCell ref="A42:A45"/>
    <mergeCell ref="A30:A41"/>
    <mergeCell ref="A22:A29"/>
    <mergeCell ref="D47:E47"/>
    <mergeCell ref="D48:E48"/>
    <mergeCell ref="D50:E50"/>
    <mergeCell ref="F50:H50"/>
    <mergeCell ref="D51:E51"/>
    <mergeCell ref="F51:H51"/>
    <mergeCell ref="C52:E52"/>
    <mergeCell ref="J20:J21"/>
    <mergeCell ref="K20:K21"/>
    <mergeCell ref="L20:L21"/>
    <mergeCell ref="M20:M21"/>
    <mergeCell ref="A17:B17"/>
    <mergeCell ref="E17:F17"/>
    <mergeCell ref="E18:F18"/>
    <mergeCell ref="A20:A21"/>
    <mergeCell ref="B20:B21"/>
    <mergeCell ref="C20:C21"/>
    <mergeCell ref="D20:D21"/>
    <mergeCell ref="E20:E21"/>
    <mergeCell ref="F20:F21"/>
    <mergeCell ref="G20:I20"/>
    <mergeCell ref="A8:M8"/>
    <mergeCell ref="A11:B11"/>
    <mergeCell ref="A12:B12"/>
    <mergeCell ref="A13:B13"/>
    <mergeCell ref="A15:B15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Y106"/>
  <sheetViews>
    <sheetView topLeftCell="A52" zoomScaleNormal="100" workbookViewId="0">
      <selection activeCell="N58" sqref="N58"/>
    </sheetView>
  </sheetViews>
  <sheetFormatPr defaultRowHeight="15" x14ac:dyDescent="0.25"/>
  <cols>
    <col min="1" max="1" width="11.42578125" customWidth="1"/>
    <col min="2" max="2" width="11.85546875" customWidth="1"/>
    <col min="3" max="3" width="12.140625" bestFit="1" customWidth="1"/>
    <col min="4" max="4" width="10.7109375" customWidth="1"/>
    <col min="5" max="13" width="10" customWidth="1"/>
    <col min="14" max="14" width="10.85546875" customWidth="1"/>
    <col min="15" max="15" width="12.85546875" customWidth="1"/>
    <col min="16" max="16" width="5.28515625" customWidth="1"/>
    <col min="17" max="23" width="9.85546875" customWidth="1"/>
  </cols>
  <sheetData>
    <row r="1" spans="1:25" ht="21" x14ac:dyDescent="0.35">
      <c r="A1" s="63" t="s">
        <v>40</v>
      </c>
    </row>
    <row r="3" spans="1:25" ht="21" x14ac:dyDescent="0.35">
      <c r="A3" s="62" t="s">
        <v>118</v>
      </c>
    </row>
    <row r="4" spans="1:25" ht="12.75" customHeight="1" x14ac:dyDescent="0.35">
      <c r="A4" s="62"/>
    </row>
    <row r="5" spans="1:25" ht="17.25" x14ac:dyDescent="0.3">
      <c r="A5" s="500" t="s">
        <v>272</v>
      </c>
    </row>
    <row r="6" spans="1:25" ht="17.25" x14ac:dyDescent="0.3">
      <c r="A6" s="500" t="s">
        <v>273</v>
      </c>
    </row>
    <row r="8" spans="1:25" ht="20.25" customHeight="1" x14ac:dyDescent="0.3">
      <c r="A8" s="1425" t="s">
        <v>359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  <c r="N8" s="1425"/>
      <c r="O8" s="1425"/>
      <c r="R8" s="530"/>
      <c r="S8" s="531"/>
      <c r="T8" s="532"/>
      <c r="U8" s="532"/>
      <c r="V8" s="532"/>
      <c r="W8" s="532"/>
      <c r="X8" s="532"/>
      <c r="Y8" s="532"/>
    </row>
    <row r="9" spans="1:25" ht="20.25" customHeight="1" x14ac:dyDescent="0.25">
      <c r="A9" s="59" t="s">
        <v>37</v>
      </c>
      <c r="B9" s="60"/>
      <c r="C9" s="59"/>
      <c r="D9" s="396"/>
      <c r="E9" s="51"/>
      <c r="F9" s="58"/>
      <c r="G9" s="58"/>
      <c r="H9" s="58"/>
      <c r="I9" s="48"/>
      <c r="J9" s="48"/>
      <c r="K9" s="48"/>
      <c r="L9" s="48"/>
      <c r="M9" s="48"/>
      <c r="N9" s="48"/>
      <c r="O9" s="48"/>
      <c r="R9" s="533"/>
      <c r="S9" s="533"/>
      <c r="T9" s="534"/>
      <c r="U9" s="534"/>
      <c r="V9" s="535"/>
      <c r="W9" s="532"/>
      <c r="X9" s="532"/>
      <c r="Y9" s="532"/>
    </row>
    <row r="10" spans="1:25" ht="20.25" customHeight="1" x14ac:dyDescent="0.25">
      <c r="A10" s="61" t="s">
        <v>362</v>
      </c>
      <c r="B10" s="60"/>
      <c r="C10" s="59"/>
      <c r="D10" s="396"/>
      <c r="E10" s="51"/>
      <c r="F10" s="58"/>
      <c r="G10" s="58"/>
      <c r="H10" s="58"/>
      <c r="I10" s="48"/>
      <c r="J10" s="48"/>
      <c r="K10" s="48"/>
      <c r="L10" s="48"/>
      <c r="M10" s="48"/>
      <c r="N10" s="48"/>
      <c r="O10" s="48"/>
      <c r="R10" s="533"/>
      <c r="S10" s="533"/>
      <c r="T10" s="534"/>
      <c r="U10" s="534"/>
      <c r="V10" s="535"/>
      <c r="W10" s="532"/>
      <c r="X10" s="532"/>
      <c r="Y10" s="532"/>
    </row>
    <row r="11" spans="1:25" ht="20.25" customHeight="1" x14ac:dyDescent="0.25">
      <c r="A11" s="1426" t="s">
        <v>363</v>
      </c>
      <c r="B11" s="1426"/>
      <c r="C11" s="54">
        <v>11038.84</v>
      </c>
      <c r="D11" s="396"/>
      <c r="E11" s="51"/>
      <c r="M11" s="48"/>
      <c r="N11" s="48"/>
      <c r="O11" s="48"/>
      <c r="R11" s="533"/>
      <c r="S11" s="533"/>
      <c r="T11" s="534"/>
      <c r="U11" s="534"/>
      <c r="V11" s="535"/>
      <c r="W11" s="532"/>
      <c r="X11" s="532"/>
      <c r="Y11" s="532"/>
    </row>
    <row r="12" spans="1:25" ht="20.25" customHeight="1" x14ac:dyDescent="0.25">
      <c r="A12" s="1426" t="s">
        <v>194</v>
      </c>
      <c r="B12" s="1426"/>
      <c r="C12" s="54">
        <v>950</v>
      </c>
      <c r="D12" s="396"/>
      <c r="E12" s="51"/>
      <c r="M12" s="48"/>
      <c r="N12" s="48"/>
      <c r="O12" s="48"/>
      <c r="R12" s="536"/>
      <c r="S12" s="536"/>
      <c r="T12" s="534"/>
      <c r="U12" s="534"/>
      <c r="V12" s="535"/>
      <c r="W12" s="532"/>
      <c r="X12" s="532"/>
      <c r="Y12" s="532"/>
    </row>
    <row r="13" spans="1:25" ht="20.25" customHeight="1" x14ac:dyDescent="0.3">
      <c r="A13" s="1426" t="s">
        <v>195</v>
      </c>
      <c r="B13" s="1426"/>
      <c r="C13" s="49">
        <v>142.5</v>
      </c>
      <c r="E13" s="51"/>
      <c r="M13" s="48"/>
      <c r="N13" s="48"/>
      <c r="O13" s="48"/>
      <c r="R13" s="533"/>
      <c r="S13" s="533"/>
      <c r="T13" s="537"/>
      <c r="U13" s="538"/>
      <c r="V13" s="539"/>
      <c r="W13" s="540"/>
      <c r="X13" s="540"/>
      <c r="Y13" s="540"/>
    </row>
    <row r="14" spans="1:25" ht="20.25" customHeight="1" x14ac:dyDescent="0.25">
      <c r="A14" s="395"/>
      <c r="B14" s="395"/>
      <c r="C14" s="50">
        <f>SUM(C11:C13)</f>
        <v>12131.34</v>
      </c>
      <c r="D14" s="396"/>
      <c r="E14" s="51"/>
      <c r="M14" s="48"/>
      <c r="N14" s="48"/>
      <c r="O14" s="48"/>
      <c r="R14" s="536"/>
      <c r="S14" s="536"/>
      <c r="T14" s="541"/>
      <c r="U14" s="542"/>
      <c r="V14" s="532"/>
      <c r="W14" s="543"/>
      <c r="X14" s="543"/>
      <c r="Y14" s="543"/>
    </row>
    <row r="15" spans="1:25" ht="20.25" customHeight="1" x14ac:dyDescent="0.25">
      <c r="A15" s="1426" t="s">
        <v>33</v>
      </c>
      <c r="B15" s="1426"/>
      <c r="C15" s="49">
        <v>1213.1300000000001</v>
      </c>
      <c r="E15" s="51"/>
      <c r="M15" s="48"/>
      <c r="N15" s="48"/>
      <c r="O15" s="48"/>
      <c r="R15" s="533"/>
      <c r="S15" s="533"/>
      <c r="T15" s="534"/>
      <c r="U15" s="534"/>
      <c r="V15" s="535"/>
      <c r="W15" s="532"/>
      <c r="X15" s="532"/>
      <c r="Y15" s="532"/>
    </row>
    <row r="16" spans="1:25" ht="20.25" customHeight="1" x14ac:dyDescent="0.25">
      <c r="A16" s="395"/>
      <c r="B16" s="395"/>
      <c r="C16" s="50">
        <f>SUM(C14:C15)</f>
        <v>13344.470000000001</v>
      </c>
      <c r="E16" s="51"/>
      <c r="M16" s="48"/>
      <c r="N16" s="48"/>
      <c r="O16" s="48"/>
      <c r="R16" s="544"/>
      <c r="S16" s="544"/>
      <c r="T16" s="534"/>
      <c r="U16" s="534"/>
      <c r="V16" s="535"/>
      <c r="W16" s="532"/>
      <c r="X16" s="532"/>
      <c r="Y16" s="532"/>
    </row>
    <row r="17" spans="1:25" ht="20.25" customHeight="1" x14ac:dyDescent="0.25">
      <c r="A17" s="1426" t="s">
        <v>31</v>
      </c>
      <c r="B17" s="1426"/>
      <c r="C17" s="49">
        <v>29112.48</v>
      </c>
      <c r="D17" s="52" t="s">
        <v>364</v>
      </c>
      <c r="E17" s="51"/>
      <c r="M17" s="48"/>
      <c r="N17" s="48"/>
      <c r="O17" s="48"/>
      <c r="R17" s="545"/>
      <c r="S17" s="545"/>
      <c r="T17" s="534"/>
      <c r="U17" s="534"/>
      <c r="V17" s="535"/>
      <c r="W17" s="532"/>
      <c r="X17" s="532"/>
      <c r="Y17" s="532"/>
    </row>
    <row r="18" spans="1:25" ht="20.25" customHeight="1" x14ac:dyDescent="0.25">
      <c r="A18" s="360"/>
      <c r="B18" s="360"/>
      <c r="C18" s="50">
        <f>SUM(C16:C17)</f>
        <v>42456.95</v>
      </c>
      <c r="M18" s="48"/>
      <c r="N18" s="48"/>
      <c r="O18" s="48"/>
      <c r="R18" s="544"/>
      <c r="S18" s="544"/>
      <c r="T18" s="534"/>
      <c r="U18" s="534"/>
      <c r="V18" s="535"/>
      <c r="W18" s="532"/>
      <c r="X18" s="532"/>
      <c r="Y18" s="532"/>
    </row>
    <row r="19" spans="1:25" ht="20.25" customHeight="1" x14ac:dyDescent="0.25">
      <c r="A19" s="1426" t="s">
        <v>434</v>
      </c>
      <c r="B19" s="1426"/>
      <c r="C19" s="189">
        <v>69.2</v>
      </c>
      <c r="M19" s="48"/>
      <c r="N19" s="48"/>
      <c r="O19" s="48"/>
      <c r="R19" s="544"/>
      <c r="S19" s="544"/>
      <c r="T19" s="534"/>
      <c r="U19" s="534"/>
      <c r="V19" s="535"/>
      <c r="W19" s="532"/>
      <c r="X19" s="532"/>
      <c r="Y19" s="532"/>
    </row>
    <row r="20" spans="1:25" ht="20.25" customHeight="1" x14ac:dyDescent="0.3">
      <c r="A20" s="1427" t="s">
        <v>360</v>
      </c>
      <c r="B20" s="1427"/>
      <c r="C20" s="49">
        <v>240</v>
      </c>
      <c r="M20" s="48"/>
      <c r="N20" s="48"/>
      <c r="O20" s="48"/>
      <c r="R20" s="545"/>
      <c r="S20" s="545"/>
      <c r="T20" s="546"/>
      <c r="U20" s="538"/>
      <c r="V20" s="539"/>
      <c r="W20" s="532"/>
      <c r="X20" s="532"/>
      <c r="Y20" s="532"/>
    </row>
    <row r="21" spans="1:25" ht="20.25" customHeight="1" x14ac:dyDescent="0.25">
      <c r="A21" s="360"/>
      <c r="B21" s="360"/>
      <c r="C21" s="189">
        <f>SUM(C18:C20)</f>
        <v>42766.149999999994</v>
      </c>
      <c r="M21" s="48"/>
      <c r="N21" s="48"/>
      <c r="O21" s="48"/>
      <c r="R21" s="533"/>
      <c r="S21" s="547"/>
      <c r="T21" s="546"/>
      <c r="U21" s="534"/>
      <c r="V21" s="535"/>
      <c r="W21" s="532"/>
      <c r="X21" s="532"/>
      <c r="Y21" s="532"/>
    </row>
    <row r="22" spans="1:25" ht="20.25" customHeight="1" x14ac:dyDescent="0.25">
      <c r="A22" s="1427" t="s">
        <v>361</v>
      </c>
      <c r="B22" s="1427"/>
      <c r="C22" s="54">
        <v>480</v>
      </c>
      <c r="E22" s="1428" t="s">
        <v>27</v>
      </c>
      <c r="F22" s="1428"/>
      <c r="M22" s="48"/>
      <c r="N22" s="48"/>
      <c r="O22" s="48"/>
      <c r="R22" s="542"/>
      <c r="S22" s="542"/>
      <c r="T22" s="533"/>
      <c r="U22" s="542"/>
      <c r="V22" s="532"/>
      <c r="W22" s="532"/>
      <c r="X22" s="532"/>
      <c r="Y22" s="532"/>
    </row>
    <row r="23" spans="1:25" ht="20.25" customHeight="1" thickBot="1" x14ac:dyDescent="0.3">
      <c r="A23" s="47"/>
      <c r="B23" s="46"/>
      <c r="C23" s="45">
        <f>SUM(C21:C22)</f>
        <v>43246.149999999994</v>
      </c>
      <c r="E23" s="1429">
        <f>C23/72-1</f>
        <v>599.6409722222221</v>
      </c>
      <c r="F23" s="1429"/>
      <c r="G23" s="58"/>
      <c r="H23" s="58"/>
      <c r="I23" s="48"/>
      <c r="J23" s="48"/>
      <c r="K23" s="48"/>
      <c r="L23" s="48"/>
      <c r="M23" s="48"/>
      <c r="N23" s="48"/>
      <c r="O23" s="48"/>
    </row>
    <row r="24" spans="1:25" ht="22.5" customHeight="1" thickTop="1" thickBot="1" x14ac:dyDescent="0.3"/>
    <row r="25" spans="1:25" ht="21.75" customHeight="1" x14ac:dyDescent="0.25">
      <c r="A25" s="1430" t="s">
        <v>26</v>
      </c>
      <c r="B25" s="1432" t="s">
        <v>25</v>
      </c>
      <c r="C25" s="1392" t="s">
        <v>24</v>
      </c>
      <c r="D25" s="1400" t="s">
        <v>23</v>
      </c>
      <c r="E25" s="1392" t="s">
        <v>22</v>
      </c>
      <c r="F25" s="1408" t="s">
        <v>21</v>
      </c>
      <c r="G25" s="1408" t="s">
        <v>20</v>
      </c>
      <c r="H25" s="1408"/>
      <c r="I25" s="1459" t="s">
        <v>197</v>
      </c>
      <c r="J25" s="1460"/>
      <c r="K25" s="1461"/>
      <c r="L25" s="1400" t="s">
        <v>18</v>
      </c>
      <c r="M25" s="1392" t="s">
        <v>17</v>
      </c>
      <c r="N25" s="1408" t="s">
        <v>16</v>
      </c>
      <c r="O25" s="1394" t="s">
        <v>15</v>
      </c>
      <c r="Q25" s="1408" t="s">
        <v>21</v>
      </c>
      <c r="R25" s="1408" t="s">
        <v>20</v>
      </c>
      <c r="S25" s="1408"/>
      <c r="T25" s="1459" t="s">
        <v>197</v>
      </c>
      <c r="U25" s="1460"/>
      <c r="V25" s="1461"/>
      <c r="W25" s="1408" t="s">
        <v>16</v>
      </c>
    </row>
    <row r="26" spans="1:25" ht="45.75" customHeight="1" thickBot="1" x14ac:dyDescent="0.3">
      <c r="A26" s="1463"/>
      <c r="B26" s="1467"/>
      <c r="C26" s="1465"/>
      <c r="D26" s="1466"/>
      <c r="E26" s="1465"/>
      <c r="F26" s="1464"/>
      <c r="G26" s="528" t="s">
        <v>20</v>
      </c>
      <c r="H26" s="528" t="s">
        <v>16</v>
      </c>
      <c r="I26" s="529" t="s">
        <v>19</v>
      </c>
      <c r="J26" s="529" t="s">
        <v>196</v>
      </c>
      <c r="K26" s="590" t="s">
        <v>435</v>
      </c>
      <c r="L26" s="1466"/>
      <c r="M26" s="1465"/>
      <c r="N26" s="1464"/>
      <c r="O26" s="1444"/>
      <c r="Q26" s="1434"/>
      <c r="R26" s="606" t="s">
        <v>20</v>
      </c>
      <c r="S26" s="606" t="s">
        <v>16</v>
      </c>
      <c r="T26" s="605" t="s">
        <v>19</v>
      </c>
      <c r="U26" s="605" t="s">
        <v>196</v>
      </c>
      <c r="V26" s="605" t="s">
        <v>435</v>
      </c>
      <c r="W26" s="1434"/>
    </row>
    <row r="27" spans="1:25" ht="20.25" customHeight="1" thickBot="1" x14ac:dyDescent="0.3">
      <c r="A27" s="92">
        <v>2022</v>
      </c>
      <c r="B27" s="91">
        <v>1</v>
      </c>
      <c r="C27" s="90" t="s">
        <v>13</v>
      </c>
      <c r="D27" s="89" t="str">
        <f t="array" ref="D27:D98">TRANSPOSE('[1]2022-2023'!$F$99:$BY$99)</f>
        <v>01/12/22</v>
      </c>
      <c r="E27" s="88">
        <f>SUM(C21)</f>
        <v>42766.149999999994</v>
      </c>
      <c r="F27" s="86">
        <v>165.87</v>
      </c>
      <c r="G27" s="86">
        <v>16.850000000000001</v>
      </c>
      <c r="H27" s="86">
        <v>3.33</v>
      </c>
      <c r="I27" s="86">
        <v>404.34</v>
      </c>
      <c r="J27" s="86">
        <v>1.98</v>
      </c>
      <c r="K27" s="86">
        <v>0.96</v>
      </c>
      <c r="L27" s="87">
        <f>F27+I27+G27+N27+J27+H27+K27</f>
        <v>600.00000000000011</v>
      </c>
      <c r="M27" s="86">
        <f>E27-I27-G27-F27-J27-H27-K27</f>
        <v>42172.819999999992</v>
      </c>
      <c r="N27" s="86">
        <v>6.67</v>
      </c>
      <c r="O27" s="84">
        <f>I27</f>
        <v>404.34</v>
      </c>
      <c r="Q27" s="610">
        <v>0</v>
      </c>
      <c r="R27" s="611">
        <v>0</v>
      </c>
      <c r="S27" s="611">
        <v>0</v>
      </c>
      <c r="T27" s="611">
        <v>0</v>
      </c>
      <c r="U27" s="611">
        <v>0</v>
      </c>
      <c r="V27" s="611">
        <v>0</v>
      </c>
      <c r="W27" s="612">
        <v>0</v>
      </c>
    </row>
    <row r="28" spans="1:25" ht="20.25" customHeight="1" x14ac:dyDescent="0.25">
      <c r="A28" s="1389">
        <v>2023</v>
      </c>
      <c r="B28" s="37">
        <v>2</v>
      </c>
      <c r="C28" s="593" t="s">
        <v>12</v>
      </c>
      <c r="D28" s="35" t="str">
        <v>03/01/23</v>
      </c>
      <c r="E28" s="34">
        <f t="shared" ref="E28:E98" si="0">M27</f>
        <v>42172.819999999992</v>
      </c>
      <c r="F28" s="32">
        <v>165.87</v>
      </c>
      <c r="G28" s="32">
        <v>16.850000000000001</v>
      </c>
      <c r="H28" s="32">
        <v>3.33</v>
      </c>
      <c r="I28" s="32">
        <v>404.34</v>
      </c>
      <c r="J28" s="32">
        <v>1.98</v>
      </c>
      <c r="K28" s="32">
        <v>0.96</v>
      </c>
      <c r="L28" s="33">
        <f t="shared" ref="L28:L91" si="1">F28+I28+G28+N28+J28+H28+K28</f>
        <v>600.00000000000011</v>
      </c>
      <c r="M28" s="32">
        <f t="shared" ref="M28:M91" si="2">E28-I28-G28-F28-J28-H28-K28</f>
        <v>41579.489999999991</v>
      </c>
      <c r="N28" s="32">
        <v>6.67</v>
      </c>
      <c r="O28" s="30">
        <f t="shared" ref="O28:O59" si="3">O27+I28</f>
        <v>808.68</v>
      </c>
      <c r="Q28" s="457">
        <v>0</v>
      </c>
      <c r="R28" s="458">
        <v>0</v>
      </c>
      <c r="S28" s="458">
        <v>0</v>
      </c>
      <c r="T28" s="458">
        <v>0</v>
      </c>
      <c r="U28" s="458">
        <v>0</v>
      </c>
      <c r="V28" s="458">
        <v>0</v>
      </c>
      <c r="W28" s="459">
        <v>0</v>
      </c>
    </row>
    <row r="29" spans="1:25" ht="20.25" customHeight="1" x14ac:dyDescent="0.25">
      <c r="A29" s="1390"/>
      <c r="B29" s="29">
        <v>3</v>
      </c>
      <c r="C29" s="592" t="s">
        <v>11</v>
      </c>
      <c r="D29" s="27" t="str">
        <v>01/02/23</v>
      </c>
      <c r="E29" s="26">
        <f t="shared" si="0"/>
        <v>41579.489999999991</v>
      </c>
      <c r="F29" s="24">
        <v>165.87</v>
      </c>
      <c r="G29" s="24">
        <v>16.850000000000001</v>
      </c>
      <c r="H29" s="24">
        <v>3.33</v>
      </c>
      <c r="I29" s="24">
        <v>404.34</v>
      </c>
      <c r="J29" s="24">
        <v>1.98</v>
      </c>
      <c r="K29" s="24">
        <v>0.96</v>
      </c>
      <c r="L29" s="25">
        <f t="shared" si="1"/>
        <v>600.00000000000011</v>
      </c>
      <c r="M29" s="24">
        <f t="shared" si="2"/>
        <v>40986.159999999989</v>
      </c>
      <c r="N29" s="24">
        <v>6.67</v>
      </c>
      <c r="O29" s="22">
        <f t="shared" si="3"/>
        <v>1213.02</v>
      </c>
      <c r="Q29" s="460">
        <v>0</v>
      </c>
      <c r="R29" s="461">
        <v>0</v>
      </c>
      <c r="S29" s="461">
        <v>0</v>
      </c>
      <c r="T29" s="461">
        <v>0</v>
      </c>
      <c r="U29" s="461">
        <v>0</v>
      </c>
      <c r="V29" s="461">
        <v>0</v>
      </c>
      <c r="W29" s="462">
        <v>0</v>
      </c>
    </row>
    <row r="30" spans="1:25" ht="20.25" customHeight="1" x14ac:dyDescent="0.25">
      <c r="A30" s="1390"/>
      <c r="B30" s="29">
        <v>4</v>
      </c>
      <c r="C30" s="592" t="s">
        <v>10</v>
      </c>
      <c r="D30" s="27" t="str">
        <v>03/03/23</v>
      </c>
      <c r="E30" s="26">
        <f t="shared" si="0"/>
        <v>40986.159999999989</v>
      </c>
      <c r="F30" s="24">
        <v>165.87</v>
      </c>
      <c r="G30" s="24">
        <v>16.850000000000001</v>
      </c>
      <c r="H30" s="24">
        <v>3.33</v>
      </c>
      <c r="I30" s="24">
        <v>404.34</v>
      </c>
      <c r="J30" s="24">
        <v>1.98</v>
      </c>
      <c r="K30" s="24">
        <v>0.96</v>
      </c>
      <c r="L30" s="25">
        <f t="shared" si="1"/>
        <v>600.00000000000011</v>
      </c>
      <c r="M30" s="24">
        <f t="shared" si="2"/>
        <v>40392.829999999987</v>
      </c>
      <c r="N30" s="24">
        <v>6.67</v>
      </c>
      <c r="O30" s="22">
        <f t="shared" si="3"/>
        <v>1617.36</v>
      </c>
      <c r="Q30" s="460">
        <v>0</v>
      </c>
      <c r="R30" s="461">
        <v>0</v>
      </c>
      <c r="S30" s="461">
        <v>0</v>
      </c>
      <c r="T30" s="461">
        <v>0</v>
      </c>
      <c r="U30" s="461">
        <v>0</v>
      </c>
      <c r="V30" s="461">
        <v>0</v>
      </c>
      <c r="W30" s="462">
        <v>0</v>
      </c>
    </row>
    <row r="31" spans="1:25" ht="60.75" customHeight="1" x14ac:dyDescent="0.25">
      <c r="A31" s="1390"/>
      <c r="B31" s="29">
        <v>5</v>
      </c>
      <c r="C31" s="592" t="s">
        <v>9</v>
      </c>
      <c r="D31" s="83" t="str">
        <v>01/04/23
-rm557
29/04/23
-rm43</v>
      </c>
      <c r="E31" s="26">
        <f t="shared" si="0"/>
        <v>40392.829999999987</v>
      </c>
      <c r="F31" s="24">
        <v>165.87</v>
      </c>
      <c r="G31" s="24">
        <v>16.850000000000001</v>
      </c>
      <c r="H31" s="24">
        <v>3.33</v>
      </c>
      <c r="I31" s="24">
        <v>404.34</v>
      </c>
      <c r="J31" s="24">
        <v>1.98</v>
      </c>
      <c r="K31" s="24">
        <v>0.96</v>
      </c>
      <c r="L31" s="25">
        <f t="shared" si="1"/>
        <v>600.00000000000011</v>
      </c>
      <c r="M31" s="24">
        <f t="shared" si="2"/>
        <v>39799.499999999985</v>
      </c>
      <c r="N31" s="24">
        <v>6.67</v>
      </c>
      <c r="O31" s="22">
        <f t="shared" si="3"/>
        <v>2021.6999999999998</v>
      </c>
      <c r="Q31" s="345" t="s">
        <v>487</v>
      </c>
      <c r="R31" s="346" t="s">
        <v>488</v>
      </c>
      <c r="S31" s="346" t="s">
        <v>489</v>
      </c>
      <c r="T31" s="346" t="s">
        <v>490</v>
      </c>
      <c r="U31" s="346" t="s">
        <v>491</v>
      </c>
      <c r="V31" s="346" t="s">
        <v>492</v>
      </c>
      <c r="W31" s="303" t="s">
        <v>493</v>
      </c>
    </row>
    <row r="32" spans="1:25" ht="59.25" customHeight="1" x14ac:dyDescent="0.25">
      <c r="A32" s="1390"/>
      <c r="B32" s="29">
        <v>6</v>
      </c>
      <c r="C32" s="592" t="s">
        <v>8</v>
      </c>
      <c r="D32" s="83" t="str">
        <v>29/04/23
-rm534
30/05/23
-rm66</v>
      </c>
      <c r="E32" s="26">
        <f t="shared" si="0"/>
        <v>39799.499999999985</v>
      </c>
      <c r="F32" s="24">
        <v>165.87</v>
      </c>
      <c r="G32" s="24">
        <v>16.850000000000001</v>
      </c>
      <c r="H32" s="24">
        <v>3.33</v>
      </c>
      <c r="I32" s="24">
        <v>404.34</v>
      </c>
      <c r="J32" s="24">
        <v>1.98</v>
      </c>
      <c r="K32" s="24">
        <v>0.96</v>
      </c>
      <c r="L32" s="25">
        <f t="shared" si="1"/>
        <v>600.00000000000011</v>
      </c>
      <c r="M32" s="24">
        <f t="shared" si="2"/>
        <v>39206.169999999984</v>
      </c>
      <c r="N32" s="24">
        <v>6.67</v>
      </c>
      <c r="O32" s="22">
        <f t="shared" si="3"/>
        <v>2426.04</v>
      </c>
      <c r="Q32" s="617" t="s">
        <v>520</v>
      </c>
      <c r="R32" s="618" t="s">
        <v>521</v>
      </c>
      <c r="S32" s="618" t="s">
        <v>522</v>
      </c>
      <c r="T32" s="618" t="s">
        <v>523</v>
      </c>
      <c r="U32" s="618" t="s">
        <v>524</v>
      </c>
      <c r="V32" s="618" t="s">
        <v>525</v>
      </c>
      <c r="W32" s="619" t="s">
        <v>526</v>
      </c>
    </row>
    <row r="33" spans="1:23" ht="59.25" customHeight="1" x14ac:dyDescent="0.25">
      <c r="A33" s="1390"/>
      <c r="B33" s="29">
        <v>7</v>
      </c>
      <c r="C33" s="592" t="s">
        <v>7</v>
      </c>
      <c r="D33" s="83" t="str">
        <v>30/05/23
-rm534
30/06/23
-rm66</v>
      </c>
      <c r="E33" s="26">
        <f t="shared" si="0"/>
        <v>39206.169999999984</v>
      </c>
      <c r="F33" s="24">
        <v>165.87</v>
      </c>
      <c r="G33" s="24">
        <v>16.850000000000001</v>
      </c>
      <c r="H33" s="24">
        <v>3.33</v>
      </c>
      <c r="I33" s="24">
        <v>404.34</v>
      </c>
      <c r="J33" s="24">
        <v>1.98</v>
      </c>
      <c r="K33" s="24">
        <v>0.96</v>
      </c>
      <c r="L33" s="25">
        <f t="shared" si="1"/>
        <v>600.00000000000011</v>
      </c>
      <c r="M33" s="24">
        <f t="shared" si="2"/>
        <v>38612.839999999982</v>
      </c>
      <c r="N33" s="24">
        <v>6.67</v>
      </c>
      <c r="O33" s="22">
        <f t="shared" si="3"/>
        <v>2830.38</v>
      </c>
      <c r="Q33" s="617" t="s">
        <v>548</v>
      </c>
      <c r="R33" s="618" t="s">
        <v>549</v>
      </c>
      <c r="S33" s="618" t="s">
        <v>550</v>
      </c>
      <c r="T33" s="618" t="s">
        <v>551</v>
      </c>
      <c r="U33" s="618" t="s">
        <v>552</v>
      </c>
      <c r="V33" s="618" t="s">
        <v>553</v>
      </c>
      <c r="W33" s="619" t="s">
        <v>554</v>
      </c>
    </row>
    <row r="34" spans="1:23" ht="60" x14ac:dyDescent="0.25">
      <c r="A34" s="1390"/>
      <c r="B34" s="29">
        <v>8</v>
      </c>
      <c r="C34" s="592" t="s">
        <v>6</v>
      </c>
      <c r="D34" s="83" t="str">
        <v>30/06/23
-rm534
01/08/23
-rm66</v>
      </c>
      <c r="E34" s="26">
        <f t="shared" si="0"/>
        <v>38612.839999999982</v>
      </c>
      <c r="F34" s="24">
        <v>165.87</v>
      </c>
      <c r="G34" s="24">
        <v>16.850000000000001</v>
      </c>
      <c r="H34" s="24">
        <v>3.33</v>
      </c>
      <c r="I34" s="24">
        <v>404.34</v>
      </c>
      <c r="J34" s="24">
        <v>1.98</v>
      </c>
      <c r="K34" s="24">
        <v>0.96</v>
      </c>
      <c r="L34" s="25">
        <f t="shared" si="1"/>
        <v>600.00000000000011</v>
      </c>
      <c r="M34" s="24">
        <f t="shared" si="2"/>
        <v>38019.50999999998</v>
      </c>
      <c r="N34" s="24">
        <v>6.67</v>
      </c>
      <c r="O34" s="22">
        <f t="shared" si="3"/>
        <v>3234.7200000000003</v>
      </c>
      <c r="Q34" s="617" t="s">
        <v>578</v>
      </c>
      <c r="R34" s="618" t="s">
        <v>579</v>
      </c>
      <c r="S34" s="618" t="s">
        <v>580</v>
      </c>
      <c r="T34" s="618" t="s">
        <v>581</v>
      </c>
      <c r="U34" s="618" t="s">
        <v>582</v>
      </c>
      <c r="V34" s="618" t="s">
        <v>583</v>
      </c>
      <c r="W34" s="619" t="s">
        <v>584</v>
      </c>
    </row>
    <row r="35" spans="1:23" ht="61.5" customHeight="1" x14ac:dyDescent="0.25">
      <c r="A35" s="1390"/>
      <c r="B35" s="29">
        <v>9</v>
      </c>
      <c r="C35" s="592" t="s">
        <v>5</v>
      </c>
      <c r="D35" s="83" t="str">
        <v>01/08/23
-rm554
01/09/23
-rm46</v>
      </c>
      <c r="E35" s="26">
        <f t="shared" si="0"/>
        <v>38019.50999999998</v>
      </c>
      <c r="F35" s="24">
        <v>165.87</v>
      </c>
      <c r="G35" s="24">
        <v>16.850000000000001</v>
      </c>
      <c r="H35" s="24">
        <v>3.33</v>
      </c>
      <c r="I35" s="24">
        <v>404.34</v>
      </c>
      <c r="J35" s="24">
        <v>1.98</v>
      </c>
      <c r="K35" s="24">
        <v>0.96</v>
      </c>
      <c r="L35" s="25">
        <f t="shared" si="1"/>
        <v>600.00000000000011</v>
      </c>
      <c r="M35" s="24">
        <f t="shared" si="2"/>
        <v>37426.179999999978</v>
      </c>
      <c r="N35" s="24">
        <v>6.67</v>
      </c>
      <c r="O35" s="22">
        <f t="shared" si="3"/>
        <v>3639.0600000000004</v>
      </c>
      <c r="Q35" s="617" t="s">
        <v>616</v>
      </c>
      <c r="R35" s="618" t="s">
        <v>617</v>
      </c>
      <c r="S35" s="618" t="s">
        <v>618</v>
      </c>
      <c r="T35" s="618" t="s">
        <v>619</v>
      </c>
      <c r="U35" s="618" t="s">
        <v>620</v>
      </c>
      <c r="V35" s="618" t="s">
        <v>621</v>
      </c>
      <c r="W35" s="619" t="s">
        <v>622</v>
      </c>
    </row>
    <row r="36" spans="1:23" ht="61.5" customHeight="1" x14ac:dyDescent="0.25">
      <c r="A36" s="1390"/>
      <c r="B36" s="29">
        <v>10</v>
      </c>
      <c r="C36" s="592" t="s">
        <v>4</v>
      </c>
      <c r="D36" s="83" t="str">
        <v>01/09/23
-rm574
30/09/23
-rm26</v>
      </c>
      <c r="E36" s="26">
        <f t="shared" si="0"/>
        <v>37426.179999999978</v>
      </c>
      <c r="F36" s="24">
        <v>165.87</v>
      </c>
      <c r="G36" s="24">
        <v>16.850000000000001</v>
      </c>
      <c r="H36" s="24">
        <v>3.33</v>
      </c>
      <c r="I36" s="24">
        <v>404.34</v>
      </c>
      <c r="J36" s="24">
        <v>1.98</v>
      </c>
      <c r="K36" s="24">
        <v>0.96</v>
      </c>
      <c r="L36" s="25">
        <f t="shared" si="1"/>
        <v>600.00000000000011</v>
      </c>
      <c r="M36" s="24">
        <f t="shared" si="2"/>
        <v>36832.849999999977</v>
      </c>
      <c r="N36" s="24">
        <v>6.67</v>
      </c>
      <c r="O36" s="22">
        <f t="shared" si="3"/>
        <v>4043.4000000000005</v>
      </c>
      <c r="Q36" s="617" t="s">
        <v>648</v>
      </c>
      <c r="R36" s="618" t="s">
        <v>649</v>
      </c>
      <c r="S36" s="618" t="s">
        <v>650</v>
      </c>
      <c r="T36" s="618" t="s">
        <v>651</v>
      </c>
      <c r="U36" s="618" t="s">
        <v>652</v>
      </c>
      <c r="V36" s="618" t="s">
        <v>653</v>
      </c>
      <c r="W36" s="619" t="s">
        <v>654</v>
      </c>
    </row>
    <row r="37" spans="1:23" ht="60" x14ac:dyDescent="0.25">
      <c r="A37" s="1390"/>
      <c r="B37" s="29">
        <v>11</v>
      </c>
      <c r="C37" s="592" t="s">
        <v>3</v>
      </c>
      <c r="D37" s="83" t="str">
        <v>30/09/23
-rm594
31/10/23
-rm6</v>
      </c>
      <c r="E37" s="26">
        <f t="shared" si="0"/>
        <v>36832.849999999977</v>
      </c>
      <c r="F37" s="24">
        <v>165.87</v>
      </c>
      <c r="G37" s="24">
        <v>16.850000000000001</v>
      </c>
      <c r="H37" s="24">
        <v>3.33</v>
      </c>
      <c r="I37" s="24">
        <v>404.34</v>
      </c>
      <c r="J37" s="24">
        <v>1.98</v>
      </c>
      <c r="K37" s="24">
        <v>0.96</v>
      </c>
      <c r="L37" s="25">
        <f t="shared" si="1"/>
        <v>600.00000000000011</v>
      </c>
      <c r="M37" s="24">
        <f t="shared" si="2"/>
        <v>36239.519999999975</v>
      </c>
      <c r="N37" s="24">
        <v>6.67</v>
      </c>
      <c r="O37" s="22">
        <f t="shared" si="3"/>
        <v>4447.7400000000007</v>
      </c>
      <c r="Q37" s="617" t="s">
        <v>686</v>
      </c>
      <c r="R37" s="618" t="s">
        <v>687</v>
      </c>
      <c r="S37" s="618" t="s">
        <v>688</v>
      </c>
      <c r="T37" s="618" t="s">
        <v>689</v>
      </c>
      <c r="U37" s="618" t="s">
        <v>690</v>
      </c>
      <c r="V37" s="618" t="s">
        <v>691</v>
      </c>
      <c r="W37" s="619" t="s">
        <v>692</v>
      </c>
    </row>
    <row r="38" spans="1:23" ht="20.25" customHeight="1" x14ac:dyDescent="0.25">
      <c r="A38" s="1390"/>
      <c r="B38" s="29">
        <v>12</v>
      </c>
      <c r="C38" s="592" t="s">
        <v>14</v>
      </c>
      <c r="D38" s="83" t="str">
        <v>31/10/23</v>
      </c>
      <c r="E38" s="26">
        <f t="shared" si="0"/>
        <v>36239.519999999975</v>
      </c>
      <c r="F38" s="24">
        <v>165.87</v>
      </c>
      <c r="G38" s="24">
        <v>16.850000000000001</v>
      </c>
      <c r="H38" s="24">
        <v>3.33</v>
      </c>
      <c r="I38" s="24">
        <v>404.34</v>
      </c>
      <c r="J38" s="24">
        <v>1.98</v>
      </c>
      <c r="K38" s="24">
        <v>0.96</v>
      </c>
      <c r="L38" s="25">
        <f t="shared" si="1"/>
        <v>600.00000000000011</v>
      </c>
      <c r="M38" s="24">
        <f t="shared" si="2"/>
        <v>35646.189999999973</v>
      </c>
      <c r="N38" s="24">
        <v>6.67</v>
      </c>
      <c r="O38" s="22">
        <f t="shared" si="3"/>
        <v>4852.0800000000008</v>
      </c>
      <c r="Q38" s="617" t="s">
        <v>88</v>
      </c>
      <c r="R38" s="618" t="s">
        <v>88</v>
      </c>
      <c r="S38" s="618" t="s">
        <v>88</v>
      </c>
      <c r="T38" s="618" t="s">
        <v>88</v>
      </c>
      <c r="U38" s="618" t="s">
        <v>88</v>
      </c>
      <c r="V38" s="618" t="s">
        <v>88</v>
      </c>
      <c r="W38" s="619" t="s">
        <v>88</v>
      </c>
    </row>
    <row r="39" spans="1:23" ht="60.75" thickBot="1" x14ac:dyDescent="0.3">
      <c r="A39" s="1391"/>
      <c r="B39" s="21">
        <v>13</v>
      </c>
      <c r="C39" s="591" t="s">
        <v>13</v>
      </c>
      <c r="D39" s="248" t="str">
        <v>31/10/23
-rm14
30/11/23
-rm586</v>
      </c>
      <c r="E39" s="18">
        <f t="shared" si="0"/>
        <v>35646.189999999973</v>
      </c>
      <c r="F39" s="16">
        <v>165.87</v>
      </c>
      <c r="G39" s="16">
        <v>16.850000000000001</v>
      </c>
      <c r="H39" s="16">
        <v>3.33</v>
      </c>
      <c r="I39" s="16">
        <v>404.34</v>
      </c>
      <c r="J39" s="16">
        <v>1.98</v>
      </c>
      <c r="K39" s="16">
        <v>0.96</v>
      </c>
      <c r="L39" s="17">
        <f t="shared" si="1"/>
        <v>600.00000000000011</v>
      </c>
      <c r="M39" s="16">
        <f t="shared" si="2"/>
        <v>35052.859999999971</v>
      </c>
      <c r="N39" s="16">
        <v>6.67</v>
      </c>
      <c r="O39" s="14">
        <f t="shared" si="3"/>
        <v>5256.420000000001</v>
      </c>
      <c r="Q39" s="617" t="s">
        <v>741</v>
      </c>
      <c r="R39" s="618" t="s">
        <v>742</v>
      </c>
      <c r="S39" s="618" t="s">
        <v>743</v>
      </c>
      <c r="T39" s="618" t="s">
        <v>744</v>
      </c>
      <c r="U39" s="618" t="s">
        <v>745</v>
      </c>
      <c r="V39" s="618" t="s">
        <v>746</v>
      </c>
      <c r="W39" s="619" t="s">
        <v>747</v>
      </c>
    </row>
    <row r="40" spans="1:23" ht="60" x14ac:dyDescent="0.25">
      <c r="A40" s="1389">
        <v>2024</v>
      </c>
      <c r="B40" s="37">
        <v>14</v>
      </c>
      <c r="C40" s="593" t="s">
        <v>12</v>
      </c>
      <c r="D40" s="258" t="str">
        <v>30/11/23
-rm34
29/12/23
-rm566</v>
      </c>
      <c r="E40" s="34">
        <f t="shared" si="0"/>
        <v>35052.859999999971</v>
      </c>
      <c r="F40" s="32">
        <v>165.87</v>
      </c>
      <c r="G40" s="32">
        <v>16.850000000000001</v>
      </c>
      <c r="H40" s="32">
        <v>3.33</v>
      </c>
      <c r="I40" s="32">
        <v>404.34</v>
      </c>
      <c r="J40" s="32">
        <v>1.98</v>
      </c>
      <c r="K40" s="32">
        <v>0.96</v>
      </c>
      <c r="L40" s="33">
        <f t="shared" si="1"/>
        <v>600.00000000000011</v>
      </c>
      <c r="M40" s="32">
        <f t="shared" si="2"/>
        <v>34459.52999999997</v>
      </c>
      <c r="N40" s="32">
        <v>6.67</v>
      </c>
      <c r="O40" s="30">
        <f t="shared" si="3"/>
        <v>5660.7600000000011</v>
      </c>
      <c r="Q40" s="617" t="s">
        <v>813</v>
      </c>
      <c r="R40" s="618" t="s">
        <v>814</v>
      </c>
      <c r="S40" s="618" t="s">
        <v>815</v>
      </c>
      <c r="T40" s="618" t="s">
        <v>816</v>
      </c>
      <c r="U40" s="618" t="s">
        <v>817</v>
      </c>
      <c r="V40" s="618" t="s">
        <v>818</v>
      </c>
      <c r="W40" s="619" t="s">
        <v>819</v>
      </c>
    </row>
    <row r="41" spans="1:23" ht="60" x14ac:dyDescent="0.25">
      <c r="A41" s="1390"/>
      <c r="B41" s="29">
        <v>15</v>
      </c>
      <c r="C41" s="592" t="s">
        <v>11</v>
      </c>
      <c r="D41" s="83" t="str">
        <v>29/12/23
-rm54
31/01/24
-rm546</v>
      </c>
      <c r="E41" s="26">
        <f t="shared" si="0"/>
        <v>34459.52999999997</v>
      </c>
      <c r="F41" s="24">
        <v>165.87</v>
      </c>
      <c r="G41" s="24">
        <v>16.850000000000001</v>
      </c>
      <c r="H41" s="24">
        <v>3.33</v>
      </c>
      <c r="I41" s="24">
        <v>404.34</v>
      </c>
      <c r="J41" s="24">
        <v>1.98</v>
      </c>
      <c r="K41" s="24">
        <v>0.96</v>
      </c>
      <c r="L41" s="25">
        <f t="shared" si="1"/>
        <v>600.00000000000011</v>
      </c>
      <c r="M41" s="24">
        <f t="shared" si="2"/>
        <v>33866.199999999968</v>
      </c>
      <c r="N41" s="24">
        <v>6.67</v>
      </c>
      <c r="O41" s="22">
        <f t="shared" si="3"/>
        <v>6065.1000000000013</v>
      </c>
      <c r="Q41" s="617" t="s">
        <v>865</v>
      </c>
      <c r="R41" s="618" t="s">
        <v>866</v>
      </c>
      <c r="S41" s="618" t="s">
        <v>867</v>
      </c>
      <c r="T41" s="618" t="s">
        <v>868</v>
      </c>
      <c r="U41" s="618" t="s">
        <v>869</v>
      </c>
      <c r="V41" s="618" t="s">
        <v>870</v>
      </c>
      <c r="W41" s="619" t="s">
        <v>871</v>
      </c>
    </row>
    <row r="42" spans="1:23" ht="60" x14ac:dyDescent="0.25">
      <c r="A42" s="1390"/>
      <c r="B42" s="29">
        <v>16</v>
      </c>
      <c r="C42" s="592" t="s">
        <v>10</v>
      </c>
      <c r="D42" s="83" t="str">
        <v>31/01/24
-rm74
01/03/24
-rm526</v>
      </c>
      <c r="E42" s="26">
        <f t="shared" si="0"/>
        <v>33866.199999999968</v>
      </c>
      <c r="F42" s="24">
        <v>165.87</v>
      </c>
      <c r="G42" s="24">
        <v>16.850000000000001</v>
      </c>
      <c r="H42" s="24">
        <v>3.33</v>
      </c>
      <c r="I42" s="24">
        <v>404.34</v>
      </c>
      <c r="J42" s="24">
        <v>1.98</v>
      </c>
      <c r="K42" s="24">
        <v>0.96</v>
      </c>
      <c r="L42" s="25">
        <f t="shared" si="1"/>
        <v>600.00000000000011</v>
      </c>
      <c r="M42" s="24">
        <f t="shared" si="2"/>
        <v>33272.869999999966</v>
      </c>
      <c r="N42" s="24">
        <v>6.67</v>
      </c>
      <c r="O42" s="22">
        <f t="shared" si="3"/>
        <v>6469.4400000000014</v>
      </c>
      <c r="Q42" s="617" t="s">
        <v>906</v>
      </c>
      <c r="R42" s="618" t="s">
        <v>907</v>
      </c>
      <c r="S42" s="618" t="s">
        <v>908</v>
      </c>
      <c r="T42" s="618" t="s">
        <v>909</v>
      </c>
      <c r="U42" s="618" t="s">
        <v>910</v>
      </c>
      <c r="V42" s="618" t="s">
        <v>911</v>
      </c>
      <c r="W42" s="619" t="s">
        <v>912</v>
      </c>
    </row>
    <row r="43" spans="1:23" ht="60" x14ac:dyDescent="0.25">
      <c r="A43" s="1390"/>
      <c r="B43" s="29">
        <v>17</v>
      </c>
      <c r="C43" s="592" t="s">
        <v>9</v>
      </c>
      <c r="D43" s="83" t="str">
        <v>01/03/24
-rm94
30/03/24
-rm506</v>
      </c>
      <c r="E43" s="26">
        <f t="shared" si="0"/>
        <v>33272.869999999966</v>
      </c>
      <c r="F43" s="24">
        <v>165.87</v>
      </c>
      <c r="G43" s="24">
        <v>16.850000000000001</v>
      </c>
      <c r="H43" s="24">
        <v>3.33</v>
      </c>
      <c r="I43" s="24">
        <v>404.34</v>
      </c>
      <c r="J43" s="24">
        <v>1.98</v>
      </c>
      <c r="K43" s="24">
        <v>0.96</v>
      </c>
      <c r="L43" s="25">
        <f t="shared" si="1"/>
        <v>600.00000000000011</v>
      </c>
      <c r="M43" s="24">
        <f t="shared" si="2"/>
        <v>32679.539999999972</v>
      </c>
      <c r="N43" s="24">
        <v>6.67</v>
      </c>
      <c r="O43" s="22">
        <f t="shared" si="3"/>
        <v>6873.7800000000016</v>
      </c>
      <c r="Q43" s="617" t="s">
        <v>949</v>
      </c>
      <c r="R43" s="618" t="s">
        <v>955</v>
      </c>
      <c r="S43" s="618" t="s">
        <v>950</v>
      </c>
      <c r="T43" s="618" t="s">
        <v>951</v>
      </c>
      <c r="U43" s="618" t="s">
        <v>952</v>
      </c>
      <c r="V43" s="618" t="s">
        <v>953</v>
      </c>
      <c r="W43" s="619" t="s">
        <v>954</v>
      </c>
    </row>
    <row r="44" spans="1:23" ht="60" x14ac:dyDescent="0.25">
      <c r="A44" s="1390"/>
      <c r="B44" s="29">
        <v>18</v>
      </c>
      <c r="C44" s="592" t="s">
        <v>8</v>
      </c>
      <c r="D44" s="83" t="str">
        <v>30/03/24
-rm114
02/05/24
-rm486</v>
      </c>
      <c r="E44" s="26">
        <f t="shared" si="0"/>
        <v>32679.539999999972</v>
      </c>
      <c r="F44" s="24">
        <v>165.87</v>
      </c>
      <c r="G44" s="24">
        <v>16.850000000000001</v>
      </c>
      <c r="H44" s="24">
        <v>3.33</v>
      </c>
      <c r="I44" s="24">
        <v>404.34</v>
      </c>
      <c r="J44" s="24">
        <v>1.98</v>
      </c>
      <c r="K44" s="24">
        <v>0.96</v>
      </c>
      <c r="L44" s="25">
        <f t="shared" si="1"/>
        <v>600.00000000000011</v>
      </c>
      <c r="M44" s="24">
        <f t="shared" si="2"/>
        <v>32086.209999999974</v>
      </c>
      <c r="N44" s="24">
        <v>6.67</v>
      </c>
      <c r="O44" s="22">
        <f t="shared" si="3"/>
        <v>7278.1200000000017</v>
      </c>
      <c r="Q44" s="617" t="s">
        <v>986</v>
      </c>
      <c r="R44" s="618" t="s">
        <v>987</v>
      </c>
      <c r="S44" s="618" t="s">
        <v>988</v>
      </c>
      <c r="T44" s="618" t="s">
        <v>989</v>
      </c>
      <c r="U44" s="618" t="s">
        <v>990</v>
      </c>
      <c r="V44" s="618" t="s">
        <v>991</v>
      </c>
      <c r="W44" s="619" t="s">
        <v>992</v>
      </c>
    </row>
    <row r="45" spans="1:23" ht="60" x14ac:dyDescent="0.25">
      <c r="A45" s="1390"/>
      <c r="B45" s="29">
        <v>19</v>
      </c>
      <c r="C45" s="592" t="s">
        <v>7</v>
      </c>
      <c r="D45" s="83" t="str">
        <v>02/05/24
-rm114
31/05/24
-rm486</v>
      </c>
      <c r="E45" s="26">
        <f t="shared" si="0"/>
        <v>32086.209999999974</v>
      </c>
      <c r="F45" s="24">
        <v>165.87</v>
      </c>
      <c r="G45" s="24">
        <v>16.850000000000001</v>
      </c>
      <c r="H45" s="24">
        <v>3.33</v>
      </c>
      <c r="I45" s="24">
        <v>404.34</v>
      </c>
      <c r="J45" s="24">
        <v>1.98</v>
      </c>
      <c r="K45" s="24">
        <v>0.96</v>
      </c>
      <c r="L45" s="25">
        <f t="shared" si="1"/>
        <v>600.00000000000011</v>
      </c>
      <c r="M45" s="24">
        <f t="shared" si="2"/>
        <v>31492.879999999976</v>
      </c>
      <c r="N45" s="24">
        <v>6.67</v>
      </c>
      <c r="O45" s="22">
        <f t="shared" si="3"/>
        <v>7682.4600000000019</v>
      </c>
      <c r="Q45" s="617" t="s">
        <v>1023</v>
      </c>
      <c r="R45" s="618" t="s">
        <v>1024</v>
      </c>
      <c r="S45" s="618" t="s">
        <v>1025</v>
      </c>
      <c r="T45" s="618" t="s">
        <v>1026</v>
      </c>
      <c r="U45" s="618" t="s">
        <v>1027</v>
      </c>
      <c r="V45" s="618" t="s">
        <v>1028</v>
      </c>
      <c r="W45" s="619" t="s">
        <v>1029</v>
      </c>
    </row>
    <row r="46" spans="1:23" ht="60" x14ac:dyDescent="0.25">
      <c r="A46" s="1390"/>
      <c r="B46" s="29">
        <v>20</v>
      </c>
      <c r="C46" s="592" t="s">
        <v>6</v>
      </c>
      <c r="D46" s="83" t="str">
        <v>31/05/24
-rm114
29/06/24
-rm486</v>
      </c>
      <c r="E46" s="26">
        <f t="shared" si="0"/>
        <v>31492.879999999976</v>
      </c>
      <c r="F46" s="24">
        <v>165.87</v>
      </c>
      <c r="G46" s="24">
        <v>16.850000000000001</v>
      </c>
      <c r="H46" s="24">
        <v>3.33</v>
      </c>
      <c r="I46" s="24">
        <v>404.34</v>
      </c>
      <c r="J46" s="24">
        <v>1.98</v>
      </c>
      <c r="K46" s="24">
        <v>0.96</v>
      </c>
      <c r="L46" s="25">
        <f t="shared" si="1"/>
        <v>600.00000000000011</v>
      </c>
      <c r="M46" s="24">
        <f t="shared" si="2"/>
        <v>30899.549999999977</v>
      </c>
      <c r="N46" s="24">
        <v>6.67</v>
      </c>
      <c r="O46" s="22">
        <f t="shared" si="3"/>
        <v>8086.800000000002</v>
      </c>
      <c r="Q46" s="617" t="s">
        <v>1066</v>
      </c>
      <c r="R46" s="618" t="s">
        <v>1067</v>
      </c>
      <c r="S46" s="618" t="s">
        <v>1068</v>
      </c>
      <c r="T46" s="618" t="s">
        <v>1069</v>
      </c>
      <c r="U46" s="618" t="s">
        <v>1070</v>
      </c>
      <c r="V46" s="618" t="s">
        <v>1071</v>
      </c>
      <c r="W46" s="619" t="s">
        <v>1072</v>
      </c>
    </row>
    <row r="47" spans="1:23" ht="60" x14ac:dyDescent="0.25">
      <c r="A47" s="1390"/>
      <c r="B47" s="29">
        <v>21</v>
      </c>
      <c r="C47" s="592" t="s">
        <v>5</v>
      </c>
      <c r="D47" s="83" t="str">
        <v>29/06/24
-rm11
31/07/24
-rm589</v>
      </c>
      <c r="E47" s="26">
        <f t="shared" si="0"/>
        <v>30899.549999999977</v>
      </c>
      <c r="F47" s="24">
        <v>165.87</v>
      </c>
      <c r="G47" s="24">
        <v>16.850000000000001</v>
      </c>
      <c r="H47" s="24">
        <v>3.33</v>
      </c>
      <c r="I47" s="24">
        <v>404.34</v>
      </c>
      <c r="J47" s="24">
        <v>1.98</v>
      </c>
      <c r="K47" s="24">
        <v>0.96</v>
      </c>
      <c r="L47" s="25">
        <f t="shared" si="1"/>
        <v>600.00000000000011</v>
      </c>
      <c r="M47" s="24">
        <f t="shared" si="2"/>
        <v>30306.219999999979</v>
      </c>
      <c r="N47" s="24">
        <v>6.67</v>
      </c>
      <c r="O47" s="22">
        <f t="shared" si="3"/>
        <v>8491.1400000000012</v>
      </c>
      <c r="Q47" s="617" t="s">
        <v>1120</v>
      </c>
      <c r="R47" s="618" t="s">
        <v>1121</v>
      </c>
      <c r="S47" s="618" t="s">
        <v>1122</v>
      </c>
      <c r="T47" s="618" t="s">
        <v>1123</v>
      </c>
      <c r="U47" s="618" t="s">
        <v>1124</v>
      </c>
      <c r="V47" s="618" t="s">
        <v>1125</v>
      </c>
      <c r="W47" s="619" t="s">
        <v>1126</v>
      </c>
    </row>
    <row r="48" spans="1:23" ht="60" x14ac:dyDescent="0.25">
      <c r="A48" s="1390"/>
      <c r="B48" s="29">
        <v>22</v>
      </c>
      <c r="C48" s="592" t="s">
        <v>4</v>
      </c>
      <c r="D48" s="83" t="str">
        <v>31/07/24
-rm11
31/08/24 
-rm589</v>
      </c>
      <c r="E48" s="26">
        <f t="shared" si="0"/>
        <v>30306.219999999979</v>
      </c>
      <c r="F48" s="24">
        <v>165.87</v>
      </c>
      <c r="G48" s="24">
        <v>16.850000000000001</v>
      </c>
      <c r="H48" s="24">
        <v>3.33</v>
      </c>
      <c r="I48" s="24">
        <v>404.34</v>
      </c>
      <c r="J48" s="24">
        <v>1.98</v>
      </c>
      <c r="K48" s="24">
        <v>0.96</v>
      </c>
      <c r="L48" s="25">
        <f t="shared" si="1"/>
        <v>600.00000000000011</v>
      </c>
      <c r="M48" s="24">
        <f t="shared" si="2"/>
        <v>29712.889999999981</v>
      </c>
      <c r="N48" s="24">
        <v>6.67</v>
      </c>
      <c r="O48" s="22">
        <f t="shared" si="3"/>
        <v>8895.4800000000014</v>
      </c>
      <c r="Q48" s="617" t="s">
        <v>1185</v>
      </c>
      <c r="R48" s="618" t="s">
        <v>1186</v>
      </c>
      <c r="S48" s="618" t="s">
        <v>1187</v>
      </c>
      <c r="T48" s="618" t="s">
        <v>1188</v>
      </c>
      <c r="U48" s="618" t="s">
        <v>1189</v>
      </c>
      <c r="V48" s="618" t="s">
        <v>1190</v>
      </c>
      <c r="W48" s="619" t="s">
        <v>1191</v>
      </c>
    </row>
    <row r="49" spans="1:23" ht="60" x14ac:dyDescent="0.25">
      <c r="A49" s="1390"/>
      <c r="B49" s="29">
        <v>23</v>
      </c>
      <c r="C49" s="592" t="s">
        <v>3</v>
      </c>
      <c r="D49" s="83" t="str">
        <v>31/08/24
-rm8
30/09/24
-rm592</v>
      </c>
      <c r="E49" s="26">
        <f t="shared" si="0"/>
        <v>29712.889999999981</v>
      </c>
      <c r="F49" s="24">
        <v>165.87</v>
      </c>
      <c r="G49" s="24">
        <v>16.850000000000001</v>
      </c>
      <c r="H49" s="24">
        <v>3.33</v>
      </c>
      <c r="I49" s="24">
        <v>404.34</v>
      </c>
      <c r="J49" s="24">
        <v>1.98</v>
      </c>
      <c r="K49" s="24">
        <v>0.96</v>
      </c>
      <c r="L49" s="25">
        <f t="shared" si="1"/>
        <v>600.00000000000011</v>
      </c>
      <c r="M49" s="24">
        <f t="shared" si="2"/>
        <v>29119.559999999983</v>
      </c>
      <c r="N49" s="24">
        <v>6.67</v>
      </c>
      <c r="O49" s="22">
        <f t="shared" si="3"/>
        <v>9299.8200000000015</v>
      </c>
      <c r="Q49" s="617" t="s">
        <v>1225</v>
      </c>
      <c r="R49" s="618" t="s">
        <v>1226</v>
      </c>
      <c r="S49" s="618" t="s">
        <v>1227</v>
      </c>
      <c r="T49" s="618" t="s">
        <v>1228</v>
      </c>
      <c r="U49" s="618" t="s">
        <v>1229</v>
      </c>
      <c r="V49" s="618" t="s">
        <v>1230</v>
      </c>
      <c r="W49" s="619" t="s">
        <v>1231</v>
      </c>
    </row>
    <row r="50" spans="1:23" ht="60" x14ac:dyDescent="0.25">
      <c r="A50" s="1390"/>
      <c r="B50" s="29">
        <v>24</v>
      </c>
      <c r="C50" s="592" t="s">
        <v>14</v>
      </c>
      <c r="D50" s="83" t="str">
        <v>30/09/24
-rm5
01/11/24
-rm595</v>
      </c>
      <c r="E50" s="26">
        <f t="shared" si="0"/>
        <v>29119.559999999983</v>
      </c>
      <c r="F50" s="24">
        <v>165.87</v>
      </c>
      <c r="G50" s="24">
        <v>16.850000000000001</v>
      </c>
      <c r="H50" s="24">
        <v>3.33</v>
      </c>
      <c r="I50" s="24">
        <v>404.34</v>
      </c>
      <c r="J50" s="24">
        <v>1.98</v>
      </c>
      <c r="K50" s="24">
        <v>0.96</v>
      </c>
      <c r="L50" s="25">
        <f t="shared" si="1"/>
        <v>600.00000000000011</v>
      </c>
      <c r="M50" s="24">
        <f t="shared" si="2"/>
        <v>28526.229999999985</v>
      </c>
      <c r="N50" s="24">
        <v>6.67</v>
      </c>
      <c r="O50" s="22">
        <f t="shared" si="3"/>
        <v>9704.1600000000017</v>
      </c>
      <c r="Q50" s="617" t="s">
        <v>1296</v>
      </c>
      <c r="R50" s="618" t="s">
        <v>1297</v>
      </c>
      <c r="S50" s="618" t="s">
        <v>1302</v>
      </c>
      <c r="T50" s="618" t="s">
        <v>1298</v>
      </c>
      <c r="U50" s="618" t="s">
        <v>1299</v>
      </c>
      <c r="V50" s="618" t="s">
        <v>1300</v>
      </c>
      <c r="W50" s="619" t="s">
        <v>1301</v>
      </c>
    </row>
    <row r="51" spans="1:23" ht="90.75" thickBot="1" x14ac:dyDescent="0.3">
      <c r="A51" s="1391"/>
      <c r="B51" s="21">
        <v>25</v>
      </c>
      <c r="C51" s="591" t="s">
        <v>13</v>
      </c>
      <c r="D51" s="248" t="str">
        <v>01/11/24
-rm2
29/11/24
-rm597
02/01/25
-rm1</v>
      </c>
      <c r="E51" s="18">
        <f t="shared" si="0"/>
        <v>28526.229999999985</v>
      </c>
      <c r="F51" s="16">
        <v>165.87</v>
      </c>
      <c r="G51" s="16">
        <v>16.850000000000001</v>
      </c>
      <c r="H51" s="16">
        <v>3.33</v>
      </c>
      <c r="I51" s="16">
        <v>404.34</v>
      </c>
      <c r="J51" s="16">
        <v>1.98</v>
      </c>
      <c r="K51" s="16">
        <v>0.96</v>
      </c>
      <c r="L51" s="17">
        <f t="shared" si="1"/>
        <v>600.00000000000011</v>
      </c>
      <c r="M51" s="16">
        <f t="shared" si="2"/>
        <v>27932.899999999987</v>
      </c>
      <c r="N51" s="16">
        <v>6.67</v>
      </c>
      <c r="O51" s="14">
        <f t="shared" si="3"/>
        <v>10108.500000000002</v>
      </c>
      <c r="Q51" s="304" t="s">
        <v>1409</v>
      </c>
      <c r="R51" s="305" t="s">
        <v>1410</v>
      </c>
      <c r="S51" s="305" t="s">
        <v>1411</v>
      </c>
      <c r="T51" s="305" t="s">
        <v>1412</v>
      </c>
      <c r="U51" s="305" t="s">
        <v>1413</v>
      </c>
      <c r="V51" s="305" t="s">
        <v>1414</v>
      </c>
      <c r="W51" s="306" t="s">
        <v>1415</v>
      </c>
    </row>
    <row r="52" spans="1:23" ht="60" x14ac:dyDescent="0.25">
      <c r="A52" s="1389">
        <v>2025</v>
      </c>
      <c r="B52" s="37">
        <v>26</v>
      </c>
      <c r="C52" s="593" t="s">
        <v>12</v>
      </c>
      <c r="D52" s="258" t="str">
        <v>02/01/25
-rm596
25/01/25
-rm4</v>
      </c>
      <c r="E52" s="34">
        <f t="shared" si="0"/>
        <v>27932.899999999987</v>
      </c>
      <c r="F52" s="32">
        <v>165.87</v>
      </c>
      <c r="G52" s="32">
        <v>16.850000000000001</v>
      </c>
      <c r="H52" s="32">
        <v>3.33</v>
      </c>
      <c r="I52" s="32">
        <v>404.34</v>
      </c>
      <c r="J52" s="32">
        <v>1.98</v>
      </c>
      <c r="K52" s="32">
        <v>0.96</v>
      </c>
      <c r="L52" s="33">
        <f t="shared" si="1"/>
        <v>600.00000000000011</v>
      </c>
      <c r="M52" s="32">
        <f t="shared" si="2"/>
        <v>27339.569999999989</v>
      </c>
      <c r="N52" s="32">
        <v>6.67</v>
      </c>
      <c r="O52" s="30">
        <f t="shared" si="3"/>
        <v>10512.840000000002</v>
      </c>
      <c r="Q52" s="648" t="s">
        <v>1448</v>
      </c>
      <c r="R52" s="649" t="s">
        <v>1449</v>
      </c>
      <c r="S52" s="649" t="s">
        <v>1450</v>
      </c>
      <c r="T52" s="649" t="s">
        <v>1451</v>
      </c>
      <c r="U52" s="649" t="s">
        <v>1452</v>
      </c>
      <c r="V52" s="649" t="s">
        <v>1453</v>
      </c>
      <c r="W52" s="650" t="s">
        <v>1454</v>
      </c>
    </row>
    <row r="53" spans="1:23" ht="59.25" customHeight="1" x14ac:dyDescent="0.25">
      <c r="A53" s="1390"/>
      <c r="B53" s="29">
        <v>27</v>
      </c>
      <c r="C53" s="592" t="s">
        <v>11</v>
      </c>
      <c r="D53" s="83" t="str">
        <v>25/01/25
-rm593
01/03/25
-rm7</v>
      </c>
      <c r="E53" s="26">
        <f t="shared" si="0"/>
        <v>27339.569999999989</v>
      </c>
      <c r="F53" s="24">
        <v>165.87</v>
      </c>
      <c r="G53" s="24">
        <v>16.850000000000001</v>
      </c>
      <c r="H53" s="24">
        <v>3.33</v>
      </c>
      <c r="I53" s="24">
        <v>404.34</v>
      </c>
      <c r="J53" s="24">
        <v>1.98</v>
      </c>
      <c r="K53" s="24">
        <v>0.96</v>
      </c>
      <c r="L53" s="25">
        <f t="shared" si="1"/>
        <v>600.00000000000011</v>
      </c>
      <c r="M53" s="24">
        <f t="shared" si="2"/>
        <v>26746.239999999991</v>
      </c>
      <c r="N53" s="24">
        <v>6.67</v>
      </c>
      <c r="O53" s="22">
        <f t="shared" si="3"/>
        <v>10917.180000000002</v>
      </c>
      <c r="Q53" s="345" t="s">
        <v>1515</v>
      </c>
      <c r="R53" s="346" t="s">
        <v>1516</v>
      </c>
      <c r="S53" s="346" t="s">
        <v>1517</v>
      </c>
      <c r="T53" s="346" t="s">
        <v>1518</v>
      </c>
      <c r="U53" s="346" t="s">
        <v>1519</v>
      </c>
      <c r="V53" s="346" t="s">
        <v>1520</v>
      </c>
      <c r="W53" s="303" t="s">
        <v>1521</v>
      </c>
    </row>
    <row r="54" spans="1:23" ht="20.25" customHeight="1" thickBot="1" x14ac:dyDescent="0.3">
      <c r="A54" s="1390"/>
      <c r="B54" s="29">
        <v>28</v>
      </c>
      <c r="C54" s="592" t="s">
        <v>10</v>
      </c>
      <c r="D54" s="27" t="str">
        <v>01/03/25</v>
      </c>
      <c r="E54" s="26">
        <f t="shared" si="0"/>
        <v>26746.239999999991</v>
      </c>
      <c r="F54" s="24">
        <v>165.87</v>
      </c>
      <c r="G54" s="24">
        <v>16.850000000000001</v>
      </c>
      <c r="H54" s="24">
        <v>3.33</v>
      </c>
      <c r="I54" s="24">
        <v>404.34</v>
      </c>
      <c r="J54" s="24">
        <v>1.98</v>
      </c>
      <c r="K54" s="24">
        <v>0.96</v>
      </c>
      <c r="L54" s="25">
        <f t="shared" si="1"/>
        <v>600.00000000000011</v>
      </c>
      <c r="M54" s="24">
        <f t="shared" si="2"/>
        <v>26152.909999999993</v>
      </c>
      <c r="N54" s="24">
        <v>6.67</v>
      </c>
      <c r="O54" s="22">
        <f t="shared" si="3"/>
        <v>11321.520000000002</v>
      </c>
      <c r="Q54" s="1062" t="s">
        <v>88</v>
      </c>
      <c r="R54" s="1063" t="s">
        <v>88</v>
      </c>
      <c r="S54" s="1063" t="s">
        <v>88</v>
      </c>
      <c r="T54" s="1063" t="s">
        <v>88</v>
      </c>
      <c r="U54" s="1063" t="s">
        <v>88</v>
      </c>
      <c r="V54" s="1063" t="s">
        <v>88</v>
      </c>
      <c r="W54" s="1064" t="s">
        <v>88</v>
      </c>
    </row>
    <row r="55" spans="1:23" ht="20.25" customHeight="1" x14ac:dyDescent="0.25">
      <c r="A55" s="1390"/>
      <c r="B55" s="29">
        <v>29</v>
      </c>
      <c r="C55" s="592" t="s">
        <v>9</v>
      </c>
      <c r="D55" s="27" t="str">
        <v>26/03/25</v>
      </c>
      <c r="E55" s="26">
        <f t="shared" si="0"/>
        <v>26152.909999999993</v>
      </c>
      <c r="F55" s="24">
        <v>165.87</v>
      </c>
      <c r="G55" s="24">
        <v>16.850000000000001</v>
      </c>
      <c r="H55" s="24">
        <v>3.33</v>
      </c>
      <c r="I55" s="24">
        <v>404.34</v>
      </c>
      <c r="J55" s="24">
        <v>1.98</v>
      </c>
      <c r="K55" s="24">
        <v>0.96</v>
      </c>
      <c r="L55" s="25">
        <f t="shared" si="1"/>
        <v>600.00000000000011</v>
      </c>
      <c r="M55" s="24">
        <f t="shared" si="2"/>
        <v>25559.579999999994</v>
      </c>
      <c r="N55" s="24">
        <v>6.67</v>
      </c>
      <c r="O55" s="22">
        <f t="shared" si="3"/>
        <v>11725.860000000002</v>
      </c>
      <c r="Q55" s="1468" t="s">
        <v>21</v>
      </c>
      <c r="R55" s="1402" t="s">
        <v>20</v>
      </c>
      <c r="S55" s="1404"/>
      <c r="T55" s="1459" t="s">
        <v>197</v>
      </c>
      <c r="U55" s="1460"/>
      <c r="V55" s="1461"/>
      <c r="W55" s="1462" t="s">
        <v>16</v>
      </c>
    </row>
    <row r="56" spans="1:23" ht="20.25" customHeight="1" x14ac:dyDescent="0.25">
      <c r="A56" s="1390"/>
      <c r="B56" s="29">
        <v>30</v>
      </c>
      <c r="C56" s="592" t="s">
        <v>8</v>
      </c>
      <c r="D56" s="27" t="str">
        <v>02/05/25</v>
      </c>
      <c r="E56" s="26">
        <f t="shared" si="0"/>
        <v>25559.579999999994</v>
      </c>
      <c r="F56" s="24">
        <v>165.87</v>
      </c>
      <c r="G56" s="24">
        <v>16.850000000000001</v>
      </c>
      <c r="H56" s="24">
        <v>3.33</v>
      </c>
      <c r="I56" s="24">
        <v>404.34</v>
      </c>
      <c r="J56" s="24">
        <v>1.98</v>
      </c>
      <c r="K56" s="24">
        <v>0.96</v>
      </c>
      <c r="L56" s="25">
        <f t="shared" si="1"/>
        <v>600.00000000000011</v>
      </c>
      <c r="M56" s="24">
        <f t="shared" si="2"/>
        <v>24966.249999999996</v>
      </c>
      <c r="N56" s="24">
        <v>6.67</v>
      </c>
      <c r="O56" s="22">
        <f t="shared" si="3"/>
        <v>12130.200000000003</v>
      </c>
      <c r="Q56" s="1468"/>
      <c r="R56" s="1471" t="s">
        <v>20</v>
      </c>
      <c r="S56" s="1469" t="s">
        <v>16</v>
      </c>
      <c r="T56" s="1476" t="s">
        <v>19</v>
      </c>
      <c r="U56" s="1474" t="s">
        <v>196</v>
      </c>
      <c r="V56" s="1472" t="s">
        <v>435</v>
      </c>
      <c r="W56" s="1462"/>
    </row>
    <row r="57" spans="1:23" ht="20.25" customHeight="1" x14ac:dyDescent="0.25">
      <c r="A57" s="1390"/>
      <c r="B57" s="29">
        <v>31</v>
      </c>
      <c r="C57" s="592" t="s">
        <v>7</v>
      </c>
      <c r="D57" s="27" t="str">
        <v>28/05/25</v>
      </c>
      <c r="E57" s="26">
        <f t="shared" si="0"/>
        <v>24966.249999999996</v>
      </c>
      <c r="F57" s="24">
        <v>165.87</v>
      </c>
      <c r="G57" s="24">
        <v>16.850000000000001</v>
      </c>
      <c r="H57" s="24">
        <v>3.33</v>
      </c>
      <c r="I57" s="24">
        <v>404.34</v>
      </c>
      <c r="J57" s="24">
        <v>1.98</v>
      </c>
      <c r="K57" s="24">
        <v>0.96</v>
      </c>
      <c r="L57" s="25">
        <f t="shared" si="1"/>
        <v>600.00000000000011</v>
      </c>
      <c r="M57" s="24">
        <f t="shared" si="2"/>
        <v>24372.92</v>
      </c>
      <c r="N57" s="24">
        <v>6.67</v>
      </c>
      <c r="O57" s="22">
        <f t="shared" si="3"/>
        <v>12534.540000000003</v>
      </c>
      <c r="Q57" s="1468"/>
      <c r="R57" s="1468"/>
      <c r="S57" s="1470"/>
      <c r="T57" s="1477"/>
      <c r="U57" s="1475"/>
      <c r="V57" s="1473"/>
      <c r="W57" s="1462"/>
    </row>
    <row r="58" spans="1:23" ht="37.5" customHeight="1" x14ac:dyDescent="0.25">
      <c r="A58" s="1390"/>
      <c r="B58" s="29">
        <v>32</v>
      </c>
      <c r="C58" s="592" t="s">
        <v>6</v>
      </c>
      <c r="D58" s="83" t="str">
        <v>12/03/26
-rm100</v>
      </c>
      <c r="E58" s="26">
        <f t="shared" si="0"/>
        <v>24372.92</v>
      </c>
      <c r="F58" s="24">
        <v>165.87</v>
      </c>
      <c r="G58" s="24">
        <v>16.850000000000001</v>
      </c>
      <c r="H58" s="24">
        <v>3.33</v>
      </c>
      <c r="I58" s="24">
        <v>404.34</v>
      </c>
      <c r="J58" s="24">
        <v>1.98</v>
      </c>
      <c r="K58" s="24">
        <v>0.96</v>
      </c>
      <c r="L58" s="25">
        <f t="shared" si="1"/>
        <v>600.00000000000011</v>
      </c>
      <c r="M58" s="24">
        <f t="shared" si="2"/>
        <v>23779.59</v>
      </c>
      <c r="N58" s="24">
        <v>6.67</v>
      </c>
      <c r="O58" s="22">
        <f t="shared" si="3"/>
        <v>12938.880000000003</v>
      </c>
      <c r="T58" s="224" t="s">
        <v>2162</v>
      </c>
      <c r="U58" s="1375" t="s">
        <v>2161</v>
      </c>
      <c r="V58" s="1375" t="s">
        <v>2161</v>
      </c>
    </row>
    <row r="59" spans="1:23" ht="20.25" customHeight="1" x14ac:dyDescent="0.25">
      <c r="A59" s="1390"/>
      <c r="B59" s="29">
        <v>33</v>
      </c>
      <c r="C59" s="592" t="s">
        <v>5</v>
      </c>
      <c r="D59" s="27" t="str">
        <v/>
      </c>
      <c r="E59" s="26">
        <f t="shared" si="0"/>
        <v>23779.59</v>
      </c>
      <c r="F59" s="24">
        <v>165.87</v>
      </c>
      <c r="G59" s="24">
        <v>16.850000000000001</v>
      </c>
      <c r="H59" s="24">
        <v>3.33</v>
      </c>
      <c r="I59" s="24">
        <v>404.34</v>
      </c>
      <c r="J59" s="24">
        <v>1.98</v>
      </c>
      <c r="K59" s="24">
        <v>0.96</v>
      </c>
      <c r="L59" s="25">
        <f t="shared" si="1"/>
        <v>600.00000000000011</v>
      </c>
      <c r="M59" s="24">
        <f t="shared" si="2"/>
        <v>23186.260000000002</v>
      </c>
      <c r="N59" s="24">
        <v>6.67</v>
      </c>
      <c r="O59" s="22">
        <f t="shared" si="3"/>
        <v>13343.220000000003</v>
      </c>
    </row>
    <row r="60" spans="1:23" ht="20.25" customHeight="1" x14ac:dyDescent="0.25">
      <c r="A60" s="1390"/>
      <c r="B60" s="29">
        <v>34</v>
      </c>
      <c r="C60" s="592" t="s">
        <v>4</v>
      </c>
      <c r="D60" s="27" t="str">
        <v/>
      </c>
      <c r="E60" s="26">
        <f t="shared" si="0"/>
        <v>23186.260000000002</v>
      </c>
      <c r="F60" s="24">
        <v>165.87</v>
      </c>
      <c r="G60" s="24">
        <v>16.850000000000001</v>
      </c>
      <c r="H60" s="24">
        <v>3.33</v>
      </c>
      <c r="I60" s="24">
        <v>404.34</v>
      </c>
      <c r="J60" s="24">
        <v>1.98</v>
      </c>
      <c r="K60" s="24">
        <v>0.96</v>
      </c>
      <c r="L60" s="25">
        <f t="shared" si="1"/>
        <v>600.00000000000011</v>
      </c>
      <c r="M60" s="24">
        <f t="shared" si="2"/>
        <v>22592.930000000004</v>
      </c>
      <c r="N60" s="24">
        <v>6.67</v>
      </c>
      <c r="O60" s="22">
        <f t="shared" ref="O60:O91" si="4">O59+I60</f>
        <v>13747.560000000003</v>
      </c>
    </row>
    <row r="61" spans="1:23" ht="20.25" customHeight="1" x14ac:dyDescent="0.25">
      <c r="A61" s="1390"/>
      <c r="B61" s="29">
        <v>35</v>
      </c>
      <c r="C61" s="592" t="s">
        <v>3</v>
      </c>
      <c r="D61" s="27" t="str">
        <v/>
      </c>
      <c r="E61" s="26">
        <f t="shared" si="0"/>
        <v>22592.930000000004</v>
      </c>
      <c r="F61" s="24">
        <v>165.87</v>
      </c>
      <c r="G61" s="24">
        <v>16.850000000000001</v>
      </c>
      <c r="H61" s="24">
        <v>3.33</v>
      </c>
      <c r="I61" s="24">
        <v>404.34</v>
      </c>
      <c r="J61" s="24">
        <v>1.98</v>
      </c>
      <c r="K61" s="24">
        <v>0.96</v>
      </c>
      <c r="L61" s="25">
        <f t="shared" si="1"/>
        <v>600.00000000000011</v>
      </c>
      <c r="M61" s="24">
        <f t="shared" si="2"/>
        <v>21999.600000000006</v>
      </c>
      <c r="N61" s="24">
        <v>6.67</v>
      </c>
      <c r="O61" s="22">
        <f t="shared" si="4"/>
        <v>14151.900000000003</v>
      </c>
    </row>
    <row r="62" spans="1:23" ht="20.25" customHeight="1" x14ac:dyDescent="0.25">
      <c r="A62" s="1390"/>
      <c r="B62" s="29">
        <v>36</v>
      </c>
      <c r="C62" s="592" t="s">
        <v>14</v>
      </c>
      <c r="D62" s="27" t="str">
        <v/>
      </c>
      <c r="E62" s="26">
        <f t="shared" si="0"/>
        <v>21999.600000000006</v>
      </c>
      <c r="F62" s="24">
        <v>165.87</v>
      </c>
      <c r="G62" s="24">
        <v>16.850000000000001</v>
      </c>
      <c r="H62" s="24">
        <v>3.33</v>
      </c>
      <c r="I62" s="24">
        <v>404.34</v>
      </c>
      <c r="J62" s="24">
        <v>1.98</v>
      </c>
      <c r="K62" s="24">
        <v>0.96</v>
      </c>
      <c r="L62" s="25">
        <f t="shared" si="1"/>
        <v>600.00000000000011</v>
      </c>
      <c r="M62" s="24">
        <f t="shared" si="2"/>
        <v>21406.270000000008</v>
      </c>
      <c r="N62" s="24">
        <v>6.67</v>
      </c>
      <c r="O62" s="22">
        <f t="shared" si="4"/>
        <v>14556.240000000003</v>
      </c>
    </row>
    <row r="63" spans="1:23" ht="20.25" customHeight="1" thickBot="1" x14ac:dyDescent="0.3">
      <c r="A63" s="1391"/>
      <c r="B63" s="21">
        <v>37</v>
      </c>
      <c r="C63" s="591" t="s">
        <v>13</v>
      </c>
      <c r="D63" s="19" t="str">
        <v/>
      </c>
      <c r="E63" s="18">
        <f t="shared" si="0"/>
        <v>21406.270000000008</v>
      </c>
      <c r="F63" s="16">
        <v>165.87</v>
      </c>
      <c r="G63" s="16">
        <v>16.850000000000001</v>
      </c>
      <c r="H63" s="16">
        <v>3.33</v>
      </c>
      <c r="I63" s="16">
        <v>404.34</v>
      </c>
      <c r="J63" s="16">
        <v>1.98</v>
      </c>
      <c r="K63" s="16">
        <v>0.96</v>
      </c>
      <c r="L63" s="17">
        <f t="shared" si="1"/>
        <v>600.00000000000011</v>
      </c>
      <c r="M63" s="16">
        <f t="shared" si="2"/>
        <v>20812.94000000001</v>
      </c>
      <c r="N63" s="16">
        <v>6.67</v>
      </c>
      <c r="O63" s="14">
        <f t="shared" si="4"/>
        <v>14960.580000000004</v>
      </c>
    </row>
    <row r="64" spans="1:23" ht="20.25" customHeight="1" x14ac:dyDescent="0.25">
      <c r="A64" s="1389">
        <v>2026</v>
      </c>
      <c r="B64" s="37">
        <v>38</v>
      </c>
      <c r="C64" s="593" t="s">
        <v>12</v>
      </c>
      <c r="D64" s="35" t="str">
        <v/>
      </c>
      <c r="E64" s="34">
        <f t="shared" si="0"/>
        <v>20812.94000000001</v>
      </c>
      <c r="F64" s="32">
        <v>165.87</v>
      </c>
      <c r="G64" s="32">
        <v>16.850000000000001</v>
      </c>
      <c r="H64" s="32">
        <v>3.33</v>
      </c>
      <c r="I64" s="32">
        <v>404.34</v>
      </c>
      <c r="J64" s="32">
        <v>1.98</v>
      </c>
      <c r="K64" s="32">
        <v>0.96</v>
      </c>
      <c r="L64" s="33">
        <f t="shared" si="1"/>
        <v>600.00000000000011</v>
      </c>
      <c r="M64" s="32">
        <f t="shared" si="2"/>
        <v>20219.610000000011</v>
      </c>
      <c r="N64" s="32">
        <v>6.67</v>
      </c>
      <c r="O64" s="30">
        <f t="shared" si="4"/>
        <v>15364.920000000004</v>
      </c>
    </row>
    <row r="65" spans="1:15" ht="20.25" customHeight="1" x14ac:dyDescent="0.25">
      <c r="A65" s="1390"/>
      <c r="B65" s="29">
        <v>39</v>
      </c>
      <c r="C65" s="592" t="s">
        <v>11</v>
      </c>
      <c r="D65" s="27" t="str">
        <v/>
      </c>
      <c r="E65" s="26">
        <f t="shared" si="0"/>
        <v>20219.610000000011</v>
      </c>
      <c r="F65" s="24">
        <v>165.87</v>
      </c>
      <c r="G65" s="24">
        <v>16.850000000000001</v>
      </c>
      <c r="H65" s="24">
        <v>3.33</v>
      </c>
      <c r="I65" s="24">
        <v>404.34</v>
      </c>
      <c r="J65" s="24">
        <v>1.98</v>
      </c>
      <c r="K65" s="24">
        <v>0.96</v>
      </c>
      <c r="L65" s="25">
        <f t="shared" si="1"/>
        <v>600.00000000000011</v>
      </c>
      <c r="M65" s="24">
        <f t="shared" si="2"/>
        <v>19626.280000000013</v>
      </c>
      <c r="N65" s="24">
        <v>6.67</v>
      </c>
      <c r="O65" s="22">
        <f t="shared" si="4"/>
        <v>15769.260000000004</v>
      </c>
    </row>
    <row r="66" spans="1:15" ht="20.25" customHeight="1" x14ac:dyDescent="0.25">
      <c r="A66" s="1390"/>
      <c r="B66" s="29">
        <v>40</v>
      </c>
      <c r="C66" s="592" t="s">
        <v>10</v>
      </c>
      <c r="D66" s="27" t="str">
        <v/>
      </c>
      <c r="E66" s="26">
        <f t="shared" si="0"/>
        <v>19626.280000000013</v>
      </c>
      <c r="F66" s="24">
        <v>165.87</v>
      </c>
      <c r="G66" s="24">
        <v>16.850000000000001</v>
      </c>
      <c r="H66" s="24">
        <v>3.33</v>
      </c>
      <c r="I66" s="24">
        <v>404.34</v>
      </c>
      <c r="J66" s="24">
        <v>1.98</v>
      </c>
      <c r="K66" s="24">
        <v>0.96</v>
      </c>
      <c r="L66" s="25">
        <f t="shared" si="1"/>
        <v>600.00000000000011</v>
      </c>
      <c r="M66" s="24">
        <f t="shared" si="2"/>
        <v>19032.950000000015</v>
      </c>
      <c r="N66" s="24">
        <v>6.67</v>
      </c>
      <c r="O66" s="22">
        <f t="shared" si="4"/>
        <v>16173.600000000004</v>
      </c>
    </row>
    <row r="67" spans="1:15" ht="20.25" customHeight="1" x14ac:dyDescent="0.25">
      <c r="A67" s="1390"/>
      <c r="B67" s="29">
        <v>41</v>
      </c>
      <c r="C67" s="592" t="s">
        <v>9</v>
      </c>
      <c r="D67" s="27" t="str">
        <v/>
      </c>
      <c r="E67" s="26">
        <f t="shared" si="0"/>
        <v>19032.950000000015</v>
      </c>
      <c r="F67" s="24">
        <v>165.87</v>
      </c>
      <c r="G67" s="24">
        <v>16.850000000000001</v>
      </c>
      <c r="H67" s="24">
        <v>3.33</v>
      </c>
      <c r="I67" s="24">
        <v>404.34</v>
      </c>
      <c r="J67" s="24">
        <v>1.98</v>
      </c>
      <c r="K67" s="24">
        <v>0.96</v>
      </c>
      <c r="L67" s="25">
        <f t="shared" si="1"/>
        <v>600.00000000000011</v>
      </c>
      <c r="M67" s="24">
        <f t="shared" si="2"/>
        <v>18439.620000000017</v>
      </c>
      <c r="N67" s="24">
        <v>6.67</v>
      </c>
      <c r="O67" s="22">
        <f t="shared" si="4"/>
        <v>16577.940000000002</v>
      </c>
    </row>
    <row r="68" spans="1:15" ht="20.25" customHeight="1" x14ac:dyDescent="0.25">
      <c r="A68" s="1390"/>
      <c r="B68" s="29">
        <v>42</v>
      </c>
      <c r="C68" s="592" t="s">
        <v>8</v>
      </c>
      <c r="D68" s="27" t="str">
        <v/>
      </c>
      <c r="E68" s="26">
        <f t="shared" si="0"/>
        <v>18439.620000000017</v>
      </c>
      <c r="F68" s="24">
        <v>165.87</v>
      </c>
      <c r="G68" s="24">
        <v>16.850000000000001</v>
      </c>
      <c r="H68" s="24">
        <v>3.33</v>
      </c>
      <c r="I68" s="24">
        <v>404.34</v>
      </c>
      <c r="J68" s="24">
        <v>1.98</v>
      </c>
      <c r="K68" s="24">
        <v>0.96</v>
      </c>
      <c r="L68" s="25">
        <f t="shared" si="1"/>
        <v>600.00000000000011</v>
      </c>
      <c r="M68" s="24">
        <f t="shared" si="2"/>
        <v>17846.290000000019</v>
      </c>
      <c r="N68" s="24">
        <v>6.67</v>
      </c>
      <c r="O68" s="22">
        <f t="shared" si="4"/>
        <v>16982.280000000002</v>
      </c>
    </row>
    <row r="69" spans="1:15" ht="20.25" customHeight="1" x14ac:dyDescent="0.25">
      <c r="A69" s="1390"/>
      <c r="B69" s="29">
        <v>43</v>
      </c>
      <c r="C69" s="592" t="s">
        <v>7</v>
      </c>
      <c r="D69" s="27" t="str">
        <v/>
      </c>
      <c r="E69" s="26">
        <f t="shared" si="0"/>
        <v>17846.290000000019</v>
      </c>
      <c r="F69" s="24">
        <v>165.87</v>
      </c>
      <c r="G69" s="24">
        <v>16.850000000000001</v>
      </c>
      <c r="H69" s="24">
        <v>3.33</v>
      </c>
      <c r="I69" s="24">
        <v>404.34</v>
      </c>
      <c r="J69" s="24">
        <v>1.98</v>
      </c>
      <c r="K69" s="24">
        <v>0.96</v>
      </c>
      <c r="L69" s="25">
        <f t="shared" si="1"/>
        <v>600.00000000000011</v>
      </c>
      <c r="M69" s="24">
        <f t="shared" si="2"/>
        <v>17252.960000000021</v>
      </c>
      <c r="N69" s="24">
        <v>6.67</v>
      </c>
      <c r="O69" s="22">
        <f t="shared" si="4"/>
        <v>17386.620000000003</v>
      </c>
    </row>
    <row r="70" spans="1:15" ht="20.25" customHeight="1" x14ac:dyDescent="0.25">
      <c r="A70" s="1390"/>
      <c r="B70" s="29">
        <v>44</v>
      </c>
      <c r="C70" s="592" t="s">
        <v>6</v>
      </c>
      <c r="D70" s="27" t="str">
        <v/>
      </c>
      <c r="E70" s="26">
        <f t="shared" si="0"/>
        <v>17252.960000000021</v>
      </c>
      <c r="F70" s="24">
        <v>165.87</v>
      </c>
      <c r="G70" s="24">
        <v>16.850000000000001</v>
      </c>
      <c r="H70" s="24">
        <v>3.33</v>
      </c>
      <c r="I70" s="24">
        <v>404.34</v>
      </c>
      <c r="J70" s="24">
        <v>1.98</v>
      </c>
      <c r="K70" s="24">
        <v>0.96</v>
      </c>
      <c r="L70" s="25">
        <f t="shared" si="1"/>
        <v>600.00000000000011</v>
      </c>
      <c r="M70" s="24">
        <f t="shared" si="2"/>
        <v>16659.630000000023</v>
      </c>
      <c r="N70" s="24">
        <v>6.67</v>
      </c>
      <c r="O70" s="22">
        <f t="shared" si="4"/>
        <v>17790.960000000003</v>
      </c>
    </row>
    <row r="71" spans="1:15" ht="20.25" customHeight="1" x14ac:dyDescent="0.25">
      <c r="A71" s="1390"/>
      <c r="B71" s="29">
        <v>45</v>
      </c>
      <c r="C71" s="592" t="s">
        <v>5</v>
      </c>
      <c r="D71" s="27" t="str">
        <v/>
      </c>
      <c r="E71" s="26">
        <f t="shared" si="0"/>
        <v>16659.630000000023</v>
      </c>
      <c r="F71" s="24">
        <v>165.87</v>
      </c>
      <c r="G71" s="24">
        <v>16.850000000000001</v>
      </c>
      <c r="H71" s="24">
        <v>3.33</v>
      </c>
      <c r="I71" s="24">
        <v>404.34</v>
      </c>
      <c r="J71" s="24">
        <v>1.98</v>
      </c>
      <c r="K71" s="24">
        <v>0.96</v>
      </c>
      <c r="L71" s="25">
        <f t="shared" si="1"/>
        <v>600.00000000000011</v>
      </c>
      <c r="M71" s="24">
        <f t="shared" si="2"/>
        <v>16066.300000000023</v>
      </c>
      <c r="N71" s="24">
        <v>6.67</v>
      </c>
      <c r="O71" s="22">
        <f t="shared" si="4"/>
        <v>18195.300000000003</v>
      </c>
    </row>
    <row r="72" spans="1:15" ht="20.25" customHeight="1" x14ac:dyDescent="0.25">
      <c r="A72" s="1390"/>
      <c r="B72" s="29">
        <v>46</v>
      </c>
      <c r="C72" s="592" t="s">
        <v>4</v>
      </c>
      <c r="D72" s="27" t="str">
        <v/>
      </c>
      <c r="E72" s="26">
        <f t="shared" si="0"/>
        <v>16066.300000000023</v>
      </c>
      <c r="F72" s="24">
        <v>165.87</v>
      </c>
      <c r="G72" s="24">
        <v>16.850000000000001</v>
      </c>
      <c r="H72" s="24">
        <v>3.33</v>
      </c>
      <c r="I72" s="24">
        <v>404.34</v>
      </c>
      <c r="J72" s="24">
        <v>1.98</v>
      </c>
      <c r="K72" s="24">
        <v>0.96</v>
      </c>
      <c r="L72" s="25">
        <f t="shared" si="1"/>
        <v>600.00000000000011</v>
      </c>
      <c r="M72" s="24">
        <f t="shared" si="2"/>
        <v>15472.970000000023</v>
      </c>
      <c r="N72" s="24">
        <v>6.67</v>
      </c>
      <c r="O72" s="22">
        <f t="shared" si="4"/>
        <v>18599.640000000003</v>
      </c>
    </row>
    <row r="73" spans="1:15" ht="20.25" customHeight="1" x14ac:dyDescent="0.25">
      <c r="A73" s="1390"/>
      <c r="B73" s="29">
        <v>47</v>
      </c>
      <c r="C73" s="592" t="s">
        <v>3</v>
      </c>
      <c r="D73" s="27" t="str">
        <v/>
      </c>
      <c r="E73" s="26">
        <f t="shared" si="0"/>
        <v>15472.970000000023</v>
      </c>
      <c r="F73" s="24">
        <v>165.87</v>
      </c>
      <c r="G73" s="24">
        <v>16.850000000000001</v>
      </c>
      <c r="H73" s="24">
        <v>3.33</v>
      </c>
      <c r="I73" s="24">
        <v>404.34</v>
      </c>
      <c r="J73" s="24">
        <v>1.98</v>
      </c>
      <c r="K73" s="24">
        <v>0.96</v>
      </c>
      <c r="L73" s="25">
        <f t="shared" si="1"/>
        <v>600.00000000000011</v>
      </c>
      <c r="M73" s="24">
        <f t="shared" si="2"/>
        <v>14879.640000000023</v>
      </c>
      <c r="N73" s="24">
        <v>6.67</v>
      </c>
      <c r="O73" s="22">
        <f t="shared" si="4"/>
        <v>19003.980000000003</v>
      </c>
    </row>
    <row r="74" spans="1:15" ht="20.25" customHeight="1" x14ac:dyDescent="0.25">
      <c r="A74" s="1390"/>
      <c r="B74" s="29">
        <v>48</v>
      </c>
      <c r="C74" s="592" t="s">
        <v>14</v>
      </c>
      <c r="D74" s="27" t="str">
        <v/>
      </c>
      <c r="E74" s="26">
        <f t="shared" si="0"/>
        <v>14879.640000000023</v>
      </c>
      <c r="F74" s="24">
        <v>165.87</v>
      </c>
      <c r="G74" s="24">
        <v>16.850000000000001</v>
      </c>
      <c r="H74" s="24">
        <v>3.33</v>
      </c>
      <c r="I74" s="24">
        <v>404.34</v>
      </c>
      <c r="J74" s="24">
        <v>1.98</v>
      </c>
      <c r="K74" s="24">
        <v>0.96</v>
      </c>
      <c r="L74" s="25">
        <f t="shared" si="1"/>
        <v>600.00000000000011</v>
      </c>
      <c r="M74" s="24">
        <f t="shared" si="2"/>
        <v>14286.310000000023</v>
      </c>
      <c r="N74" s="24">
        <v>6.67</v>
      </c>
      <c r="O74" s="22">
        <f t="shared" si="4"/>
        <v>19408.320000000003</v>
      </c>
    </row>
    <row r="75" spans="1:15" ht="20.25" customHeight="1" thickBot="1" x14ac:dyDescent="0.3">
      <c r="A75" s="1391"/>
      <c r="B75" s="21">
        <v>49</v>
      </c>
      <c r="C75" s="591" t="s">
        <v>13</v>
      </c>
      <c r="D75" s="19" t="str">
        <v/>
      </c>
      <c r="E75" s="18">
        <f t="shared" si="0"/>
        <v>14286.310000000023</v>
      </c>
      <c r="F75" s="16">
        <v>165.87</v>
      </c>
      <c r="G75" s="16">
        <v>16.850000000000001</v>
      </c>
      <c r="H75" s="16">
        <v>3.33</v>
      </c>
      <c r="I75" s="16">
        <v>404.34</v>
      </c>
      <c r="J75" s="16">
        <v>1.98</v>
      </c>
      <c r="K75" s="16">
        <v>0.96</v>
      </c>
      <c r="L75" s="17">
        <f t="shared" si="1"/>
        <v>600.00000000000011</v>
      </c>
      <c r="M75" s="16">
        <f t="shared" si="2"/>
        <v>13692.980000000023</v>
      </c>
      <c r="N75" s="16">
        <v>6.67</v>
      </c>
      <c r="O75" s="14">
        <f t="shared" si="4"/>
        <v>19812.660000000003</v>
      </c>
    </row>
    <row r="76" spans="1:15" ht="20.25" customHeight="1" x14ac:dyDescent="0.25">
      <c r="A76" s="1389">
        <v>2027</v>
      </c>
      <c r="B76" s="37">
        <v>50</v>
      </c>
      <c r="C76" s="593" t="s">
        <v>12</v>
      </c>
      <c r="D76" s="35" t="str">
        <v/>
      </c>
      <c r="E76" s="34">
        <f t="shared" si="0"/>
        <v>13692.980000000023</v>
      </c>
      <c r="F76" s="32">
        <v>165.87</v>
      </c>
      <c r="G76" s="32">
        <v>16.850000000000001</v>
      </c>
      <c r="H76" s="32">
        <v>3.33</v>
      </c>
      <c r="I76" s="32">
        <v>404.34</v>
      </c>
      <c r="J76" s="32">
        <v>1.98</v>
      </c>
      <c r="K76" s="32">
        <v>0.96</v>
      </c>
      <c r="L76" s="33">
        <f t="shared" si="1"/>
        <v>600.00000000000011</v>
      </c>
      <c r="M76" s="32">
        <f t="shared" si="2"/>
        <v>13099.650000000023</v>
      </c>
      <c r="N76" s="32">
        <v>6.67</v>
      </c>
      <c r="O76" s="30">
        <f t="shared" si="4"/>
        <v>20217.000000000004</v>
      </c>
    </row>
    <row r="77" spans="1:15" ht="20.25" customHeight="1" x14ac:dyDescent="0.25">
      <c r="A77" s="1390"/>
      <c r="B77" s="29">
        <v>51</v>
      </c>
      <c r="C77" s="592" t="s">
        <v>11</v>
      </c>
      <c r="D77" s="27" t="str">
        <v/>
      </c>
      <c r="E77" s="26">
        <f t="shared" si="0"/>
        <v>13099.650000000023</v>
      </c>
      <c r="F77" s="24">
        <v>165.87</v>
      </c>
      <c r="G77" s="24">
        <v>16.850000000000001</v>
      </c>
      <c r="H77" s="24">
        <v>3.33</v>
      </c>
      <c r="I77" s="24">
        <v>404.34</v>
      </c>
      <c r="J77" s="24">
        <v>1.98</v>
      </c>
      <c r="K77" s="24">
        <v>0.96</v>
      </c>
      <c r="L77" s="25">
        <f t="shared" si="1"/>
        <v>600.00000000000011</v>
      </c>
      <c r="M77" s="24">
        <f t="shared" si="2"/>
        <v>12506.320000000023</v>
      </c>
      <c r="N77" s="24">
        <v>6.67</v>
      </c>
      <c r="O77" s="22">
        <f t="shared" si="4"/>
        <v>20621.340000000004</v>
      </c>
    </row>
    <row r="78" spans="1:15" ht="20.25" customHeight="1" x14ac:dyDescent="0.25">
      <c r="A78" s="1390"/>
      <c r="B78" s="29">
        <v>52</v>
      </c>
      <c r="C78" s="592" t="s">
        <v>10</v>
      </c>
      <c r="D78" s="27" t="str">
        <v/>
      </c>
      <c r="E78" s="26">
        <f t="shared" si="0"/>
        <v>12506.320000000023</v>
      </c>
      <c r="F78" s="24">
        <v>165.87</v>
      </c>
      <c r="G78" s="24">
        <v>16.850000000000001</v>
      </c>
      <c r="H78" s="24">
        <v>3.33</v>
      </c>
      <c r="I78" s="24">
        <v>404.34</v>
      </c>
      <c r="J78" s="24">
        <v>1.98</v>
      </c>
      <c r="K78" s="24">
        <v>0.96</v>
      </c>
      <c r="L78" s="25">
        <f t="shared" si="1"/>
        <v>600.00000000000011</v>
      </c>
      <c r="M78" s="24">
        <f t="shared" si="2"/>
        <v>11912.990000000023</v>
      </c>
      <c r="N78" s="24">
        <v>6.67</v>
      </c>
      <c r="O78" s="22">
        <f t="shared" si="4"/>
        <v>21025.680000000004</v>
      </c>
    </row>
    <row r="79" spans="1:15" ht="20.25" customHeight="1" x14ac:dyDescent="0.25">
      <c r="A79" s="1390"/>
      <c r="B79" s="29">
        <v>53</v>
      </c>
      <c r="C79" s="592" t="s">
        <v>9</v>
      </c>
      <c r="D79" s="27" t="str">
        <v/>
      </c>
      <c r="E79" s="26">
        <f t="shared" si="0"/>
        <v>11912.990000000023</v>
      </c>
      <c r="F79" s="24">
        <v>165.87</v>
      </c>
      <c r="G79" s="24">
        <v>16.850000000000001</v>
      </c>
      <c r="H79" s="24">
        <v>3.33</v>
      </c>
      <c r="I79" s="24">
        <v>404.34</v>
      </c>
      <c r="J79" s="24">
        <v>1.98</v>
      </c>
      <c r="K79" s="24">
        <v>0.96</v>
      </c>
      <c r="L79" s="25">
        <f t="shared" si="1"/>
        <v>600.00000000000011</v>
      </c>
      <c r="M79" s="24">
        <f t="shared" si="2"/>
        <v>11319.660000000024</v>
      </c>
      <c r="N79" s="24">
        <v>6.67</v>
      </c>
      <c r="O79" s="22">
        <f t="shared" si="4"/>
        <v>21430.020000000004</v>
      </c>
    </row>
    <row r="80" spans="1:15" ht="20.25" customHeight="1" x14ac:dyDescent="0.25">
      <c r="A80" s="1390"/>
      <c r="B80" s="29">
        <v>54</v>
      </c>
      <c r="C80" s="592" t="s">
        <v>8</v>
      </c>
      <c r="D80" s="27" t="str">
        <v/>
      </c>
      <c r="E80" s="26">
        <f t="shared" si="0"/>
        <v>11319.660000000024</v>
      </c>
      <c r="F80" s="24">
        <v>165.87</v>
      </c>
      <c r="G80" s="24">
        <v>16.850000000000001</v>
      </c>
      <c r="H80" s="24">
        <v>3.33</v>
      </c>
      <c r="I80" s="24">
        <v>404.34</v>
      </c>
      <c r="J80" s="24">
        <v>1.98</v>
      </c>
      <c r="K80" s="24">
        <v>0.96</v>
      </c>
      <c r="L80" s="25">
        <f t="shared" si="1"/>
        <v>600.00000000000011</v>
      </c>
      <c r="M80" s="24">
        <f t="shared" si="2"/>
        <v>10726.330000000024</v>
      </c>
      <c r="N80" s="24">
        <v>6.67</v>
      </c>
      <c r="O80" s="22">
        <f t="shared" si="4"/>
        <v>21834.360000000004</v>
      </c>
    </row>
    <row r="81" spans="1:15" ht="20.25" customHeight="1" x14ac:dyDescent="0.25">
      <c r="A81" s="1390"/>
      <c r="B81" s="29">
        <v>55</v>
      </c>
      <c r="C81" s="592" t="s">
        <v>7</v>
      </c>
      <c r="D81" s="27" t="str">
        <v/>
      </c>
      <c r="E81" s="26">
        <f t="shared" si="0"/>
        <v>10726.330000000024</v>
      </c>
      <c r="F81" s="24">
        <v>165.87</v>
      </c>
      <c r="G81" s="24">
        <v>16.850000000000001</v>
      </c>
      <c r="H81" s="24">
        <v>3.33</v>
      </c>
      <c r="I81" s="24">
        <v>404.34</v>
      </c>
      <c r="J81" s="24">
        <v>1.98</v>
      </c>
      <c r="K81" s="24">
        <v>0.96</v>
      </c>
      <c r="L81" s="25">
        <f t="shared" si="1"/>
        <v>600.00000000000011</v>
      </c>
      <c r="M81" s="24">
        <f t="shared" si="2"/>
        <v>10133.000000000024</v>
      </c>
      <c r="N81" s="24">
        <v>6.67</v>
      </c>
      <c r="O81" s="22">
        <f t="shared" si="4"/>
        <v>22238.700000000004</v>
      </c>
    </row>
    <row r="82" spans="1:15" ht="20.25" customHeight="1" x14ac:dyDescent="0.25">
      <c r="A82" s="1390"/>
      <c r="B82" s="29">
        <v>56</v>
      </c>
      <c r="C82" s="592" t="s">
        <v>6</v>
      </c>
      <c r="D82" s="27" t="str">
        <v/>
      </c>
      <c r="E82" s="26">
        <f t="shared" si="0"/>
        <v>10133.000000000024</v>
      </c>
      <c r="F82" s="24">
        <v>165.87</v>
      </c>
      <c r="G82" s="24">
        <v>16.850000000000001</v>
      </c>
      <c r="H82" s="24">
        <v>3.33</v>
      </c>
      <c r="I82" s="24">
        <v>404.34</v>
      </c>
      <c r="J82" s="24">
        <v>1.98</v>
      </c>
      <c r="K82" s="24">
        <v>0.96</v>
      </c>
      <c r="L82" s="25">
        <f t="shared" si="1"/>
        <v>600.00000000000011</v>
      </c>
      <c r="M82" s="24">
        <f t="shared" si="2"/>
        <v>9539.6700000000237</v>
      </c>
      <c r="N82" s="24">
        <v>6.67</v>
      </c>
      <c r="O82" s="22">
        <f t="shared" si="4"/>
        <v>22643.040000000005</v>
      </c>
    </row>
    <row r="83" spans="1:15" ht="20.25" customHeight="1" x14ac:dyDescent="0.25">
      <c r="A83" s="1390"/>
      <c r="B83" s="29">
        <v>57</v>
      </c>
      <c r="C83" s="592" t="s">
        <v>5</v>
      </c>
      <c r="D83" s="27" t="str">
        <v/>
      </c>
      <c r="E83" s="26">
        <f t="shared" si="0"/>
        <v>9539.6700000000237</v>
      </c>
      <c r="F83" s="24">
        <v>165.87</v>
      </c>
      <c r="G83" s="24">
        <v>16.850000000000001</v>
      </c>
      <c r="H83" s="24">
        <v>3.33</v>
      </c>
      <c r="I83" s="24">
        <v>404.34</v>
      </c>
      <c r="J83" s="24">
        <v>1.98</v>
      </c>
      <c r="K83" s="24">
        <v>0.96</v>
      </c>
      <c r="L83" s="25">
        <f t="shared" si="1"/>
        <v>600.00000000000011</v>
      </c>
      <c r="M83" s="24">
        <f t="shared" si="2"/>
        <v>8946.3400000000238</v>
      </c>
      <c r="N83" s="24">
        <v>6.67</v>
      </c>
      <c r="O83" s="22">
        <f t="shared" si="4"/>
        <v>23047.380000000005</v>
      </c>
    </row>
    <row r="84" spans="1:15" ht="20.25" customHeight="1" x14ac:dyDescent="0.25">
      <c r="A84" s="1390"/>
      <c r="B84" s="29">
        <v>58</v>
      </c>
      <c r="C84" s="592" t="s">
        <v>4</v>
      </c>
      <c r="D84" s="27" t="str">
        <v/>
      </c>
      <c r="E84" s="26">
        <f t="shared" si="0"/>
        <v>8946.3400000000238</v>
      </c>
      <c r="F84" s="24">
        <v>165.87</v>
      </c>
      <c r="G84" s="24">
        <v>16.850000000000001</v>
      </c>
      <c r="H84" s="24">
        <v>3.33</v>
      </c>
      <c r="I84" s="24">
        <v>404.34</v>
      </c>
      <c r="J84" s="24">
        <v>1.98</v>
      </c>
      <c r="K84" s="24">
        <v>0.96</v>
      </c>
      <c r="L84" s="25">
        <f t="shared" si="1"/>
        <v>600.00000000000011</v>
      </c>
      <c r="M84" s="24">
        <f t="shared" si="2"/>
        <v>8353.0100000000239</v>
      </c>
      <c r="N84" s="24">
        <v>6.67</v>
      </c>
      <c r="O84" s="22">
        <f t="shared" si="4"/>
        <v>23451.720000000005</v>
      </c>
    </row>
    <row r="85" spans="1:15" ht="20.25" customHeight="1" x14ac:dyDescent="0.25">
      <c r="A85" s="1390"/>
      <c r="B85" s="29">
        <v>59</v>
      </c>
      <c r="C85" s="592" t="s">
        <v>3</v>
      </c>
      <c r="D85" s="27" t="str">
        <v/>
      </c>
      <c r="E85" s="26">
        <f t="shared" si="0"/>
        <v>8353.0100000000239</v>
      </c>
      <c r="F85" s="24">
        <v>165.87</v>
      </c>
      <c r="G85" s="24">
        <v>16.850000000000001</v>
      </c>
      <c r="H85" s="24">
        <v>3.33</v>
      </c>
      <c r="I85" s="24">
        <v>404.34</v>
      </c>
      <c r="J85" s="24">
        <v>1.98</v>
      </c>
      <c r="K85" s="24">
        <v>0.96</v>
      </c>
      <c r="L85" s="25">
        <f t="shared" si="1"/>
        <v>600.00000000000011</v>
      </c>
      <c r="M85" s="24">
        <f t="shared" si="2"/>
        <v>7759.6800000000239</v>
      </c>
      <c r="N85" s="24">
        <v>6.67</v>
      </c>
      <c r="O85" s="22">
        <f t="shared" si="4"/>
        <v>23856.060000000005</v>
      </c>
    </row>
    <row r="86" spans="1:15" ht="20.25" customHeight="1" x14ac:dyDescent="0.25">
      <c r="A86" s="1390"/>
      <c r="B86" s="29">
        <v>60</v>
      </c>
      <c r="C86" s="592" t="s">
        <v>14</v>
      </c>
      <c r="D86" s="27" t="str">
        <v/>
      </c>
      <c r="E86" s="26">
        <f t="shared" si="0"/>
        <v>7759.6800000000239</v>
      </c>
      <c r="F86" s="24">
        <v>165.87</v>
      </c>
      <c r="G86" s="24">
        <v>16.850000000000001</v>
      </c>
      <c r="H86" s="24">
        <v>3.33</v>
      </c>
      <c r="I86" s="24">
        <v>404.34</v>
      </c>
      <c r="J86" s="24">
        <v>1.98</v>
      </c>
      <c r="K86" s="24">
        <v>0.96</v>
      </c>
      <c r="L86" s="25">
        <f t="shared" si="1"/>
        <v>600.00000000000011</v>
      </c>
      <c r="M86" s="24">
        <f t="shared" si="2"/>
        <v>7166.350000000024</v>
      </c>
      <c r="N86" s="24">
        <v>6.67</v>
      </c>
      <c r="O86" s="22">
        <f t="shared" si="4"/>
        <v>24260.400000000005</v>
      </c>
    </row>
    <row r="87" spans="1:15" ht="20.25" customHeight="1" thickBot="1" x14ac:dyDescent="0.3">
      <c r="A87" s="1391"/>
      <c r="B87" s="21">
        <v>61</v>
      </c>
      <c r="C87" s="591" t="s">
        <v>13</v>
      </c>
      <c r="D87" s="19" t="str">
        <v/>
      </c>
      <c r="E87" s="18">
        <f t="shared" si="0"/>
        <v>7166.350000000024</v>
      </c>
      <c r="F87" s="16">
        <v>165.87</v>
      </c>
      <c r="G87" s="16">
        <v>16.850000000000001</v>
      </c>
      <c r="H87" s="16">
        <v>3.33</v>
      </c>
      <c r="I87" s="16">
        <v>404.34</v>
      </c>
      <c r="J87" s="16">
        <v>1.98</v>
      </c>
      <c r="K87" s="16">
        <v>0.96</v>
      </c>
      <c r="L87" s="17">
        <f t="shared" si="1"/>
        <v>600.00000000000011</v>
      </c>
      <c r="M87" s="16">
        <f t="shared" si="2"/>
        <v>6573.0200000000241</v>
      </c>
      <c r="N87" s="16">
        <v>6.67</v>
      </c>
      <c r="O87" s="14">
        <f t="shared" si="4"/>
        <v>24664.740000000005</v>
      </c>
    </row>
    <row r="88" spans="1:15" ht="20.25" customHeight="1" x14ac:dyDescent="0.25">
      <c r="A88" s="1389">
        <v>2028</v>
      </c>
      <c r="B88" s="37">
        <v>62</v>
      </c>
      <c r="C88" s="593" t="s">
        <v>12</v>
      </c>
      <c r="D88" s="35" t="str">
        <v/>
      </c>
      <c r="E88" s="34">
        <f t="shared" si="0"/>
        <v>6573.0200000000241</v>
      </c>
      <c r="F88" s="32">
        <v>165.87</v>
      </c>
      <c r="G88" s="32">
        <v>16.850000000000001</v>
      </c>
      <c r="H88" s="32">
        <v>3.33</v>
      </c>
      <c r="I88" s="32">
        <v>404.34</v>
      </c>
      <c r="J88" s="32">
        <v>1.98</v>
      </c>
      <c r="K88" s="32">
        <v>0.96</v>
      </c>
      <c r="L88" s="33">
        <f t="shared" si="1"/>
        <v>600.00000000000011</v>
      </c>
      <c r="M88" s="32">
        <f t="shared" si="2"/>
        <v>5979.6900000000242</v>
      </c>
      <c r="N88" s="32">
        <v>6.67</v>
      </c>
      <c r="O88" s="30">
        <f t="shared" si="4"/>
        <v>25069.080000000005</v>
      </c>
    </row>
    <row r="89" spans="1:15" ht="20.25" customHeight="1" x14ac:dyDescent="0.25">
      <c r="A89" s="1390"/>
      <c r="B89" s="29">
        <v>63</v>
      </c>
      <c r="C89" s="592" t="s">
        <v>11</v>
      </c>
      <c r="D89" s="27" t="str">
        <v/>
      </c>
      <c r="E89" s="26">
        <f t="shared" si="0"/>
        <v>5979.6900000000242</v>
      </c>
      <c r="F89" s="24">
        <v>165.87</v>
      </c>
      <c r="G89" s="24">
        <v>16.850000000000001</v>
      </c>
      <c r="H89" s="24">
        <v>3.33</v>
      </c>
      <c r="I89" s="24">
        <v>404.34</v>
      </c>
      <c r="J89" s="24">
        <v>1.98</v>
      </c>
      <c r="K89" s="24">
        <v>0.96</v>
      </c>
      <c r="L89" s="25">
        <f t="shared" si="1"/>
        <v>600.00000000000011</v>
      </c>
      <c r="M89" s="24">
        <f t="shared" si="2"/>
        <v>5386.3600000000242</v>
      </c>
      <c r="N89" s="24">
        <v>6.67</v>
      </c>
      <c r="O89" s="22">
        <f t="shared" si="4"/>
        <v>25473.420000000006</v>
      </c>
    </row>
    <row r="90" spans="1:15" ht="20.25" customHeight="1" x14ac:dyDescent="0.25">
      <c r="A90" s="1390"/>
      <c r="B90" s="29">
        <v>64</v>
      </c>
      <c r="C90" s="592" t="s">
        <v>10</v>
      </c>
      <c r="D90" s="27" t="str">
        <v/>
      </c>
      <c r="E90" s="26">
        <f t="shared" si="0"/>
        <v>5386.3600000000242</v>
      </c>
      <c r="F90" s="24">
        <v>165.87</v>
      </c>
      <c r="G90" s="24">
        <v>16.850000000000001</v>
      </c>
      <c r="H90" s="24">
        <v>3.33</v>
      </c>
      <c r="I90" s="24">
        <v>404.34</v>
      </c>
      <c r="J90" s="24">
        <v>1.98</v>
      </c>
      <c r="K90" s="24">
        <v>0.96</v>
      </c>
      <c r="L90" s="25">
        <f t="shared" si="1"/>
        <v>600.00000000000011</v>
      </c>
      <c r="M90" s="24">
        <f t="shared" si="2"/>
        <v>4793.0300000000243</v>
      </c>
      <c r="N90" s="24">
        <v>6.67</v>
      </c>
      <c r="O90" s="22">
        <f t="shared" si="4"/>
        <v>25877.760000000006</v>
      </c>
    </row>
    <row r="91" spans="1:15" ht="20.25" customHeight="1" x14ac:dyDescent="0.25">
      <c r="A91" s="1390"/>
      <c r="B91" s="29">
        <v>65</v>
      </c>
      <c r="C91" s="592" t="s">
        <v>9</v>
      </c>
      <c r="D91" s="27" t="str">
        <v/>
      </c>
      <c r="E91" s="26">
        <f t="shared" si="0"/>
        <v>4793.0300000000243</v>
      </c>
      <c r="F91" s="24">
        <v>165.87</v>
      </c>
      <c r="G91" s="24">
        <v>16.850000000000001</v>
      </c>
      <c r="H91" s="24">
        <v>3.33</v>
      </c>
      <c r="I91" s="24">
        <v>404.34</v>
      </c>
      <c r="J91" s="24">
        <v>1.98</v>
      </c>
      <c r="K91" s="24">
        <v>0.96</v>
      </c>
      <c r="L91" s="25">
        <f t="shared" si="1"/>
        <v>600.00000000000011</v>
      </c>
      <c r="M91" s="24">
        <f t="shared" si="2"/>
        <v>4199.7000000000244</v>
      </c>
      <c r="N91" s="24">
        <v>6.67</v>
      </c>
      <c r="O91" s="22">
        <f t="shared" si="4"/>
        <v>26282.100000000006</v>
      </c>
    </row>
    <row r="92" spans="1:15" ht="20.25" customHeight="1" x14ac:dyDescent="0.25">
      <c r="A92" s="1390"/>
      <c r="B92" s="29">
        <v>66</v>
      </c>
      <c r="C92" s="592" t="s">
        <v>8</v>
      </c>
      <c r="D92" s="27" t="str">
        <v/>
      </c>
      <c r="E92" s="26">
        <f t="shared" si="0"/>
        <v>4199.7000000000244</v>
      </c>
      <c r="F92" s="24">
        <v>165.87</v>
      </c>
      <c r="G92" s="24">
        <v>16.850000000000001</v>
      </c>
      <c r="H92" s="24">
        <v>3.33</v>
      </c>
      <c r="I92" s="24">
        <v>404.34</v>
      </c>
      <c r="J92" s="24">
        <v>1.98</v>
      </c>
      <c r="K92" s="24">
        <v>0.96</v>
      </c>
      <c r="L92" s="25">
        <f t="shared" ref="L92:L98" si="5">F92+I92+G92+N92+J92+H92+K92</f>
        <v>600.00000000000011</v>
      </c>
      <c r="M92" s="24">
        <f t="shared" ref="M92:M98" si="6">E92-I92-G92-F92-J92-H92-K92</f>
        <v>3606.3700000000244</v>
      </c>
      <c r="N92" s="24">
        <v>6.67</v>
      </c>
      <c r="O92" s="22">
        <f t="shared" ref="O92:O98" si="7">O91+I92</f>
        <v>26686.440000000006</v>
      </c>
    </row>
    <row r="93" spans="1:15" ht="20.25" customHeight="1" x14ac:dyDescent="0.25">
      <c r="A93" s="1390"/>
      <c r="B93" s="29">
        <v>67</v>
      </c>
      <c r="C93" s="592" t="s">
        <v>7</v>
      </c>
      <c r="D93" s="27" t="str">
        <v/>
      </c>
      <c r="E93" s="26">
        <f t="shared" si="0"/>
        <v>3606.3700000000244</v>
      </c>
      <c r="F93" s="24">
        <v>165.87</v>
      </c>
      <c r="G93" s="24">
        <v>16.850000000000001</v>
      </c>
      <c r="H93" s="24">
        <v>3.33</v>
      </c>
      <c r="I93" s="24">
        <v>404.34</v>
      </c>
      <c r="J93" s="24">
        <v>1.98</v>
      </c>
      <c r="K93" s="24">
        <v>0.96</v>
      </c>
      <c r="L93" s="25">
        <f t="shared" si="5"/>
        <v>600.00000000000011</v>
      </c>
      <c r="M93" s="24">
        <f t="shared" si="6"/>
        <v>3013.0400000000245</v>
      </c>
      <c r="N93" s="24">
        <v>6.67</v>
      </c>
      <c r="O93" s="22">
        <f t="shared" si="7"/>
        <v>27090.780000000006</v>
      </c>
    </row>
    <row r="94" spans="1:15" ht="20.25" customHeight="1" x14ac:dyDescent="0.25">
      <c r="A94" s="1390"/>
      <c r="B94" s="29">
        <v>68</v>
      </c>
      <c r="C94" s="592" t="s">
        <v>6</v>
      </c>
      <c r="D94" s="27" t="str">
        <v/>
      </c>
      <c r="E94" s="26">
        <f t="shared" si="0"/>
        <v>3013.0400000000245</v>
      </c>
      <c r="F94" s="24">
        <v>165.87</v>
      </c>
      <c r="G94" s="24">
        <v>16.850000000000001</v>
      </c>
      <c r="H94" s="24">
        <v>3.33</v>
      </c>
      <c r="I94" s="24">
        <v>404.34</v>
      </c>
      <c r="J94" s="24">
        <v>1.98</v>
      </c>
      <c r="K94" s="24">
        <v>0.96</v>
      </c>
      <c r="L94" s="25">
        <f t="shared" si="5"/>
        <v>600.00000000000011</v>
      </c>
      <c r="M94" s="24">
        <f t="shared" si="6"/>
        <v>2419.7100000000246</v>
      </c>
      <c r="N94" s="24">
        <v>6.67</v>
      </c>
      <c r="O94" s="22">
        <f t="shared" si="7"/>
        <v>27495.120000000006</v>
      </c>
    </row>
    <row r="95" spans="1:15" ht="20.25" customHeight="1" x14ac:dyDescent="0.25">
      <c r="A95" s="1390"/>
      <c r="B95" s="29">
        <v>69</v>
      </c>
      <c r="C95" s="592" t="s">
        <v>5</v>
      </c>
      <c r="D95" s="27" t="str">
        <v/>
      </c>
      <c r="E95" s="26">
        <f t="shared" si="0"/>
        <v>2419.7100000000246</v>
      </c>
      <c r="F95" s="24">
        <v>165.87</v>
      </c>
      <c r="G95" s="24">
        <v>16.850000000000001</v>
      </c>
      <c r="H95" s="24">
        <v>3.33</v>
      </c>
      <c r="I95" s="24">
        <v>404.34</v>
      </c>
      <c r="J95" s="24">
        <v>1.98</v>
      </c>
      <c r="K95" s="24">
        <v>0.96</v>
      </c>
      <c r="L95" s="25">
        <f t="shared" si="5"/>
        <v>600.00000000000011</v>
      </c>
      <c r="M95" s="24">
        <f t="shared" si="6"/>
        <v>1826.3800000000247</v>
      </c>
      <c r="N95" s="24">
        <v>6.67</v>
      </c>
      <c r="O95" s="22">
        <f t="shared" si="7"/>
        <v>27899.460000000006</v>
      </c>
    </row>
    <row r="96" spans="1:15" ht="20.25" customHeight="1" x14ac:dyDescent="0.25">
      <c r="A96" s="1390"/>
      <c r="B96" s="29">
        <v>70</v>
      </c>
      <c r="C96" s="592" t="s">
        <v>4</v>
      </c>
      <c r="D96" s="27" t="str">
        <v/>
      </c>
      <c r="E96" s="26">
        <f t="shared" si="0"/>
        <v>1826.3800000000247</v>
      </c>
      <c r="F96" s="24">
        <v>165.87</v>
      </c>
      <c r="G96" s="24">
        <v>16.850000000000001</v>
      </c>
      <c r="H96" s="24">
        <v>3.33</v>
      </c>
      <c r="I96" s="24">
        <v>404.34</v>
      </c>
      <c r="J96" s="24">
        <v>1.98</v>
      </c>
      <c r="K96" s="24">
        <v>0.96</v>
      </c>
      <c r="L96" s="25">
        <f t="shared" si="5"/>
        <v>600.00000000000011</v>
      </c>
      <c r="M96" s="24">
        <f t="shared" si="6"/>
        <v>1233.0500000000247</v>
      </c>
      <c r="N96" s="24">
        <v>6.67</v>
      </c>
      <c r="O96" s="22">
        <f t="shared" si="7"/>
        <v>28303.800000000007</v>
      </c>
    </row>
    <row r="97" spans="1:15" ht="20.25" customHeight="1" x14ac:dyDescent="0.25">
      <c r="A97" s="1390"/>
      <c r="B97" s="29">
        <v>71</v>
      </c>
      <c r="C97" s="592" t="s">
        <v>3</v>
      </c>
      <c r="D97" s="27" t="str">
        <v/>
      </c>
      <c r="E97" s="26">
        <f t="shared" si="0"/>
        <v>1233.0500000000247</v>
      </c>
      <c r="F97" s="24">
        <v>165.87</v>
      </c>
      <c r="G97" s="24">
        <v>16.850000000000001</v>
      </c>
      <c r="H97" s="24">
        <v>3.33</v>
      </c>
      <c r="I97" s="24">
        <v>404.34</v>
      </c>
      <c r="J97" s="24">
        <v>1.98</v>
      </c>
      <c r="K97" s="24">
        <v>0.96</v>
      </c>
      <c r="L97" s="25">
        <f t="shared" si="5"/>
        <v>600.00000000000011</v>
      </c>
      <c r="M97" s="24">
        <f t="shared" si="6"/>
        <v>639.7200000000247</v>
      </c>
      <c r="N97" s="24">
        <v>6.67</v>
      </c>
      <c r="O97" s="22">
        <f t="shared" si="7"/>
        <v>28708.140000000007</v>
      </c>
    </row>
    <row r="98" spans="1:15" ht="20.25" customHeight="1" thickBot="1" x14ac:dyDescent="0.3">
      <c r="A98" s="1391"/>
      <c r="B98" s="21">
        <v>72</v>
      </c>
      <c r="C98" s="591" t="s">
        <v>14</v>
      </c>
      <c r="D98" s="19" t="str">
        <v/>
      </c>
      <c r="E98" s="18">
        <f t="shared" si="0"/>
        <v>639.7200000000247</v>
      </c>
      <c r="F98" s="16">
        <v>165.92</v>
      </c>
      <c r="G98" s="16">
        <v>16.78</v>
      </c>
      <c r="H98" s="16">
        <v>3.57</v>
      </c>
      <c r="I98" s="16">
        <v>404.34</v>
      </c>
      <c r="J98" s="16">
        <v>1.92</v>
      </c>
      <c r="K98" s="16">
        <v>1.04</v>
      </c>
      <c r="L98" s="17">
        <f t="shared" si="5"/>
        <v>599.99999999999989</v>
      </c>
      <c r="M98" s="16">
        <f t="shared" si="6"/>
        <v>46.150000000024733</v>
      </c>
      <c r="N98" s="16">
        <v>6.43</v>
      </c>
      <c r="O98" s="14">
        <f t="shared" si="7"/>
        <v>29112.480000000007</v>
      </c>
    </row>
    <row r="99" spans="1:15" x14ac:dyDescent="0.25">
      <c r="D99" s="68"/>
      <c r="E99" s="68"/>
      <c r="F99" s="67">
        <f>SUM(F27:F98)</f>
        <v>11942.690000000013</v>
      </c>
      <c r="G99" s="67">
        <f>SUM(G27:G98)</f>
        <v>1213.1299999999999</v>
      </c>
      <c r="H99" s="67">
        <f t="shared" ref="H99:J99" si="8">SUM(H27:H98)</f>
        <v>240.00000000000034</v>
      </c>
      <c r="I99" s="67">
        <f t="shared" si="8"/>
        <v>29112.480000000007</v>
      </c>
      <c r="J99" s="67">
        <f t="shared" si="8"/>
        <v>142.5</v>
      </c>
      <c r="K99" s="67">
        <f t="shared" ref="K99" si="9">SUM(K27:K98)</f>
        <v>69.200000000000031</v>
      </c>
      <c r="L99" s="68"/>
      <c r="M99" s="68"/>
      <c r="N99" s="67">
        <f>SUM(N27:N98)</f>
        <v>480.00000000000028</v>
      </c>
      <c r="O99" s="68"/>
    </row>
    <row r="100" spans="1:15" x14ac:dyDescent="0.25">
      <c r="D100" s="1446" t="s">
        <v>2</v>
      </c>
      <c r="E100" s="1446"/>
      <c r="F100" s="211">
        <f>SUM(F27:F44)</f>
        <v>2985.6599999999989</v>
      </c>
      <c r="G100" s="211">
        <f t="shared" ref="G100:K100" si="10">SUM(G27:G44)</f>
        <v>303.3</v>
      </c>
      <c r="H100" s="211">
        <f t="shared" si="10"/>
        <v>59.939999999999976</v>
      </c>
      <c r="I100" s="211">
        <f t="shared" si="10"/>
        <v>7278.1200000000017</v>
      </c>
      <c r="J100" s="211">
        <f t="shared" si="10"/>
        <v>35.64</v>
      </c>
      <c r="K100" s="211">
        <f t="shared" si="10"/>
        <v>17.280000000000008</v>
      </c>
      <c r="L100" s="56"/>
      <c r="M100" s="56"/>
      <c r="N100" s="211">
        <f>SUM(N27:N44)</f>
        <v>120.06000000000002</v>
      </c>
      <c r="O100" s="68"/>
    </row>
    <row r="101" spans="1:15" x14ac:dyDescent="0.25">
      <c r="D101" s="1435" t="s">
        <v>1</v>
      </c>
      <c r="E101" s="1435"/>
      <c r="F101" s="65">
        <f t="shared" ref="F101:K101" si="11">F99-F100</f>
        <v>8957.0300000000134</v>
      </c>
      <c r="G101" s="65">
        <f t="shared" si="11"/>
        <v>909.82999999999993</v>
      </c>
      <c r="H101" s="65">
        <f t="shared" si="11"/>
        <v>180.06000000000037</v>
      </c>
      <c r="I101" s="65">
        <f t="shared" si="11"/>
        <v>21834.360000000004</v>
      </c>
      <c r="J101" s="65">
        <f t="shared" si="11"/>
        <v>106.86</v>
      </c>
      <c r="K101" s="65">
        <f t="shared" si="11"/>
        <v>51.920000000000023</v>
      </c>
      <c r="L101" s="1451" t="s">
        <v>1</v>
      </c>
      <c r="M101" s="1451"/>
      <c r="N101" s="74">
        <f>N99-N100</f>
        <v>359.94000000000028</v>
      </c>
      <c r="O101" s="68"/>
    </row>
    <row r="103" spans="1:15" ht="15.75" x14ac:dyDescent="0.25">
      <c r="D103" s="1435" t="s">
        <v>42</v>
      </c>
      <c r="E103" s="1435"/>
      <c r="F103" s="1423">
        <f>SUM(F101:K101)</f>
        <v>32040.060000000016</v>
      </c>
      <c r="G103" s="1458"/>
      <c r="H103" s="1458"/>
      <c r="I103" s="1458"/>
      <c r="J103" s="398"/>
      <c r="K103" s="398"/>
    </row>
    <row r="104" spans="1:15" ht="16.5" thickBot="1" x14ac:dyDescent="0.3">
      <c r="D104" s="1435" t="s">
        <v>41</v>
      </c>
      <c r="E104" s="1435"/>
      <c r="F104" s="1423">
        <v>46.15</v>
      </c>
      <c r="G104" s="1458"/>
      <c r="H104" s="1458"/>
      <c r="I104" s="1458"/>
      <c r="J104" s="398"/>
      <c r="K104" s="398"/>
    </row>
    <row r="105" spans="1:15" ht="17.25" thickTop="1" thickBot="1" x14ac:dyDescent="0.3">
      <c r="C105" s="1415" t="s">
        <v>0</v>
      </c>
      <c r="D105" s="1415"/>
      <c r="E105" s="1447"/>
      <c r="F105" s="1455">
        <f>SUM(F103:I104)</f>
        <v>32086.210000000017</v>
      </c>
      <c r="G105" s="1456"/>
      <c r="H105" s="1456"/>
      <c r="I105" s="1457"/>
      <c r="J105" s="399"/>
      <c r="K105" s="399"/>
    </row>
    <row r="106" spans="1:15" ht="15.75" thickTop="1" x14ac:dyDescent="0.25"/>
  </sheetData>
  <mergeCells count="51">
    <mergeCell ref="Q55:Q57"/>
    <mergeCell ref="S56:S57"/>
    <mergeCell ref="R56:R57"/>
    <mergeCell ref="R55:S55"/>
    <mergeCell ref="T55:V55"/>
    <mergeCell ref="V56:V57"/>
    <mergeCell ref="U56:U57"/>
    <mergeCell ref="T56:T57"/>
    <mergeCell ref="W55:W57"/>
    <mergeCell ref="Q25:Q26"/>
    <mergeCell ref="R25:S25"/>
    <mergeCell ref="W25:W26"/>
    <mergeCell ref="A25:A26"/>
    <mergeCell ref="O25:O26"/>
    <mergeCell ref="N25:N26"/>
    <mergeCell ref="M25:M26"/>
    <mergeCell ref="T25:V25"/>
    <mergeCell ref="L25:L26"/>
    <mergeCell ref="B25:B26"/>
    <mergeCell ref="G25:H25"/>
    <mergeCell ref="C25:C26"/>
    <mergeCell ref="E25:E26"/>
    <mergeCell ref="D25:D26"/>
    <mergeCell ref="F25:F26"/>
    <mergeCell ref="I25:K25"/>
    <mergeCell ref="E23:F23"/>
    <mergeCell ref="A8:O8"/>
    <mergeCell ref="A11:B11"/>
    <mergeCell ref="A15:B15"/>
    <mergeCell ref="A17:B17"/>
    <mergeCell ref="A22:B22"/>
    <mergeCell ref="A12:B12"/>
    <mergeCell ref="A13:B13"/>
    <mergeCell ref="A20:B20"/>
    <mergeCell ref="A19:B19"/>
    <mergeCell ref="E22:F22"/>
    <mergeCell ref="C105:E105"/>
    <mergeCell ref="F105:I105"/>
    <mergeCell ref="D100:E100"/>
    <mergeCell ref="D101:E101"/>
    <mergeCell ref="A52:A63"/>
    <mergeCell ref="D103:E103"/>
    <mergeCell ref="F103:I103"/>
    <mergeCell ref="D104:E104"/>
    <mergeCell ref="F104:I104"/>
    <mergeCell ref="A64:A75"/>
    <mergeCell ref="A40:A51"/>
    <mergeCell ref="A28:A39"/>
    <mergeCell ref="L101:M101"/>
    <mergeCell ref="A88:A98"/>
    <mergeCell ref="A76:A87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Q101"/>
  <sheetViews>
    <sheetView topLeftCell="A37" zoomScaleNormal="100" workbookViewId="0">
      <selection activeCell="N49" sqref="N49"/>
    </sheetView>
  </sheetViews>
  <sheetFormatPr defaultRowHeight="15" x14ac:dyDescent="0.25"/>
  <cols>
    <col min="3" max="3" width="12.7109375" bestFit="1" customWidth="1"/>
    <col min="4" max="4" width="10.7109375" customWidth="1"/>
    <col min="5" max="7" width="10" customWidth="1"/>
    <col min="8" max="8" width="10.85546875" customWidth="1"/>
    <col min="9" max="11" width="10" customWidth="1"/>
    <col min="12" max="12" width="12.85546875" customWidth="1"/>
    <col min="13" max="13" width="6.7109375" customWidth="1"/>
  </cols>
  <sheetData>
    <row r="1" spans="1:12" ht="21" x14ac:dyDescent="0.35">
      <c r="A1" s="63" t="s">
        <v>40</v>
      </c>
    </row>
    <row r="3" spans="1:12" ht="21" x14ac:dyDescent="0.35">
      <c r="A3" s="62" t="s">
        <v>252</v>
      </c>
    </row>
    <row r="4" spans="1:12" ht="12.75" customHeight="1" x14ac:dyDescent="0.35">
      <c r="A4" s="62"/>
    </row>
    <row r="5" spans="1:12" ht="17.25" x14ac:dyDescent="0.3">
      <c r="A5" s="500" t="s">
        <v>274</v>
      </c>
    </row>
    <row r="6" spans="1:12" ht="17.25" x14ac:dyDescent="0.3">
      <c r="A6" s="500" t="s">
        <v>275</v>
      </c>
    </row>
    <row r="8" spans="1:12" ht="20.25" customHeight="1" x14ac:dyDescent="0.25">
      <c r="A8" s="1425" t="s">
        <v>253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493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276</v>
      </c>
      <c r="B10" s="60"/>
      <c r="C10" s="59"/>
      <c r="D10" s="493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12000</v>
      </c>
      <c r="D11" s="493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600</v>
      </c>
      <c r="D12" s="57" t="s">
        <v>228</v>
      </c>
      <c r="E12" s="51"/>
      <c r="H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1200</v>
      </c>
      <c r="D13" s="57" t="s">
        <v>32</v>
      </c>
      <c r="E13" s="51"/>
      <c r="H13" s="48"/>
      <c r="K13" s="48"/>
      <c r="L13" s="48"/>
    </row>
    <row r="14" spans="1:12" ht="20.25" customHeight="1" x14ac:dyDescent="0.25">
      <c r="A14" s="491"/>
      <c r="B14" s="491"/>
      <c r="C14" s="50">
        <f>SUM(C11:C13)</f>
        <v>13800</v>
      </c>
      <c r="E14" s="51"/>
      <c r="H14" s="48"/>
      <c r="K14" s="48"/>
      <c r="L14" s="48"/>
    </row>
    <row r="15" spans="1:12" ht="20.25" customHeight="1" x14ac:dyDescent="0.25">
      <c r="A15" s="1426" t="s">
        <v>31</v>
      </c>
      <c r="B15" s="1426"/>
      <c r="C15" s="49">
        <v>24840</v>
      </c>
      <c r="D15" s="52" t="s">
        <v>113</v>
      </c>
      <c r="E15" s="51"/>
      <c r="H15" s="48"/>
      <c r="K15" s="48"/>
      <c r="L15" s="48"/>
    </row>
    <row r="16" spans="1:12" ht="20.25" customHeight="1" x14ac:dyDescent="0.25">
      <c r="A16" s="491"/>
      <c r="B16" s="491"/>
      <c r="C16" s="189">
        <f>SUM(C14:C15)</f>
        <v>38640</v>
      </c>
      <c r="D16" s="52"/>
      <c r="E16" s="51"/>
      <c r="H16" s="48"/>
      <c r="K16" s="48"/>
      <c r="L16" s="48"/>
    </row>
    <row r="17" spans="1:17" ht="20.25" customHeight="1" x14ac:dyDescent="0.25">
      <c r="A17" s="1427" t="s">
        <v>254</v>
      </c>
      <c r="B17" s="1427"/>
      <c r="C17" s="49">
        <v>864</v>
      </c>
      <c r="E17" s="1428" t="s">
        <v>168</v>
      </c>
      <c r="F17" s="1428"/>
      <c r="H17" s="48"/>
      <c r="K17" s="48"/>
      <c r="L17" s="48"/>
    </row>
    <row r="18" spans="1:17" ht="18" customHeight="1" thickBot="1" x14ac:dyDescent="0.3">
      <c r="C18" s="45">
        <f>SUM(C16:C17)</f>
        <v>39504</v>
      </c>
      <c r="E18" s="1429">
        <f>C18/72+1</f>
        <v>549.66666666666663</v>
      </c>
      <c r="F18" s="1429"/>
    </row>
    <row r="19" spans="1:17" s="93" customFormat="1" ht="17.25" thickTop="1" thickBot="1" x14ac:dyDescent="0.3">
      <c r="D19" s="143"/>
      <c r="E19" s="143"/>
      <c r="F19" s="143"/>
    </row>
    <row r="20" spans="1:17" ht="18.75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218</v>
      </c>
      <c r="H20" s="1404"/>
      <c r="I20" s="1392" t="s">
        <v>19</v>
      </c>
      <c r="J20" s="1400" t="s">
        <v>18</v>
      </c>
      <c r="K20" s="1392" t="s">
        <v>17</v>
      </c>
      <c r="L20" s="1394" t="s">
        <v>15</v>
      </c>
      <c r="N20" s="1406" t="s">
        <v>21</v>
      </c>
      <c r="O20" s="1408" t="s">
        <v>218</v>
      </c>
      <c r="P20" s="1408"/>
      <c r="Q20" s="1394" t="s">
        <v>19</v>
      </c>
    </row>
    <row r="21" spans="1:17" ht="30.75" customHeight="1" thickBot="1" x14ac:dyDescent="0.3">
      <c r="A21" s="1431"/>
      <c r="B21" s="1433"/>
      <c r="C21" s="1393"/>
      <c r="D21" s="1401"/>
      <c r="E21" s="1393"/>
      <c r="F21" s="1434"/>
      <c r="G21" s="492" t="s">
        <v>20</v>
      </c>
      <c r="H21" s="492" t="s">
        <v>16</v>
      </c>
      <c r="I21" s="1393"/>
      <c r="J21" s="1401"/>
      <c r="K21" s="1393"/>
      <c r="L21" s="1395"/>
      <c r="N21" s="1407"/>
      <c r="O21" s="1256" t="s">
        <v>20</v>
      </c>
      <c r="P21" s="1256" t="s">
        <v>16</v>
      </c>
      <c r="Q21" s="1395"/>
    </row>
    <row r="22" spans="1:17" ht="20.25" customHeight="1" x14ac:dyDescent="0.25">
      <c r="A22" s="1389">
        <v>2022</v>
      </c>
      <c r="B22" s="37">
        <v>1</v>
      </c>
      <c r="C22" s="497" t="s">
        <v>3</v>
      </c>
      <c r="D22" s="35" t="str">
        <f t="array" ref="D22:D93">TRANSPOSE('[1]2022-2023'!$F$69:$BY$69)</f>
        <v>25/10/22</v>
      </c>
      <c r="E22" s="34">
        <f>SUM(C18)</f>
        <v>39504</v>
      </c>
      <c r="F22" s="32">
        <v>176.33</v>
      </c>
      <c r="G22" s="32">
        <v>16.670000000000002</v>
      </c>
      <c r="H22" s="31">
        <v>12</v>
      </c>
      <c r="I22" s="32">
        <v>345</v>
      </c>
      <c r="J22" s="33">
        <f t="shared" ref="J22:J45" si="0">F22+I22+G22+H22</f>
        <v>550</v>
      </c>
      <c r="K22" s="32">
        <f>E22-I22-G22-F22-H22</f>
        <v>38954</v>
      </c>
      <c r="L22" s="30">
        <f>I22</f>
        <v>345</v>
      </c>
      <c r="N22" s="1254" t="s">
        <v>88</v>
      </c>
      <c r="O22" s="37" t="s">
        <v>88</v>
      </c>
      <c r="P22" s="37" t="s">
        <v>88</v>
      </c>
      <c r="Q22" s="444" t="s">
        <v>88</v>
      </c>
    </row>
    <row r="23" spans="1:17" ht="20.25" customHeight="1" x14ac:dyDescent="0.25">
      <c r="A23" s="1390"/>
      <c r="B23" s="29">
        <v>2</v>
      </c>
      <c r="C23" s="496" t="s">
        <v>14</v>
      </c>
      <c r="D23" s="27" t="str">
        <v>25/11/22</v>
      </c>
      <c r="E23" s="26">
        <f>K22</f>
        <v>38954</v>
      </c>
      <c r="F23" s="24">
        <v>176.33</v>
      </c>
      <c r="G23" s="24">
        <v>16.670000000000002</v>
      </c>
      <c r="H23" s="23">
        <v>12</v>
      </c>
      <c r="I23" s="24">
        <v>345</v>
      </c>
      <c r="J23" s="25">
        <f t="shared" si="0"/>
        <v>550</v>
      </c>
      <c r="K23" s="24">
        <f t="shared" ref="K23:K45" si="1">E23-I23-G23-F23-H23</f>
        <v>38404</v>
      </c>
      <c r="L23" s="22">
        <f t="shared" ref="L23:L45" si="2">L22+I23</f>
        <v>690</v>
      </c>
      <c r="N23" s="1255" t="s">
        <v>88</v>
      </c>
      <c r="O23" s="29" t="s">
        <v>88</v>
      </c>
      <c r="P23" s="29" t="s">
        <v>88</v>
      </c>
      <c r="Q23" s="442" t="s">
        <v>88</v>
      </c>
    </row>
    <row r="24" spans="1:17" ht="20.25" customHeight="1" thickBot="1" x14ac:dyDescent="0.3">
      <c r="A24" s="1391"/>
      <c r="B24" s="21">
        <v>3</v>
      </c>
      <c r="C24" s="495" t="s">
        <v>13</v>
      </c>
      <c r="D24" s="19" t="str">
        <v>19/12/22</v>
      </c>
      <c r="E24" s="18">
        <f t="shared" ref="E24:E93" si="3">K23</f>
        <v>38404</v>
      </c>
      <c r="F24" s="16">
        <v>176.33</v>
      </c>
      <c r="G24" s="16">
        <v>16.670000000000002</v>
      </c>
      <c r="H24" s="15">
        <v>12</v>
      </c>
      <c r="I24" s="16">
        <v>345</v>
      </c>
      <c r="J24" s="17">
        <f t="shared" si="0"/>
        <v>550</v>
      </c>
      <c r="K24" s="16">
        <f t="shared" si="1"/>
        <v>37854</v>
      </c>
      <c r="L24" s="14">
        <f t="shared" si="2"/>
        <v>1035</v>
      </c>
      <c r="N24" s="1255" t="s">
        <v>88</v>
      </c>
      <c r="O24" s="29" t="s">
        <v>88</v>
      </c>
      <c r="P24" s="29" t="s">
        <v>88</v>
      </c>
      <c r="Q24" s="442" t="s">
        <v>88</v>
      </c>
    </row>
    <row r="25" spans="1:17" ht="20.25" customHeight="1" x14ac:dyDescent="0.25">
      <c r="A25" s="1389">
        <v>2023</v>
      </c>
      <c r="B25" s="37">
        <v>4</v>
      </c>
      <c r="C25" s="497" t="s">
        <v>12</v>
      </c>
      <c r="D25" s="35" t="str">
        <v>16/01/23</v>
      </c>
      <c r="E25" s="34">
        <f t="shared" si="3"/>
        <v>37854</v>
      </c>
      <c r="F25" s="32">
        <v>176.33</v>
      </c>
      <c r="G25" s="32">
        <v>16.670000000000002</v>
      </c>
      <c r="H25" s="31">
        <v>12</v>
      </c>
      <c r="I25" s="32">
        <v>345</v>
      </c>
      <c r="J25" s="33">
        <f t="shared" si="0"/>
        <v>550</v>
      </c>
      <c r="K25" s="32">
        <f t="shared" si="1"/>
        <v>37304</v>
      </c>
      <c r="L25" s="30">
        <f t="shared" si="2"/>
        <v>1380</v>
      </c>
      <c r="N25" s="1255" t="s">
        <v>88</v>
      </c>
      <c r="O25" s="29" t="s">
        <v>88</v>
      </c>
      <c r="P25" s="29" t="s">
        <v>88</v>
      </c>
      <c r="Q25" s="442" t="s">
        <v>88</v>
      </c>
    </row>
    <row r="26" spans="1:17" ht="20.25" customHeight="1" x14ac:dyDescent="0.25">
      <c r="A26" s="1390"/>
      <c r="B26" s="29">
        <v>5</v>
      </c>
      <c r="C26" s="496" t="s">
        <v>11</v>
      </c>
      <c r="D26" s="27" t="str">
        <v>24/02/23</v>
      </c>
      <c r="E26" s="26">
        <f t="shared" si="3"/>
        <v>37304</v>
      </c>
      <c r="F26" s="24">
        <v>176.33</v>
      </c>
      <c r="G26" s="24">
        <v>16.670000000000002</v>
      </c>
      <c r="H26" s="23">
        <v>12</v>
      </c>
      <c r="I26" s="24">
        <v>345</v>
      </c>
      <c r="J26" s="25">
        <f t="shared" si="0"/>
        <v>550</v>
      </c>
      <c r="K26" s="24">
        <f t="shared" si="1"/>
        <v>36754</v>
      </c>
      <c r="L26" s="22">
        <f t="shared" si="2"/>
        <v>1725</v>
      </c>
      <c r="N26" s="1255" t="s">
        <v>88</v>
      </c>
      <c r="O26" s="29" t="s">
        <v>88</v>
      </c>
      <c r="P26" s="29" t="s">
        <v>88</v>
      </c>
      <c r="Q26" s="442" t="s">
        <v>88</v>
      </c>
    </row>
    <row r="27" spans="1:17" ht="20.25" customHeight="1" x14ac:dyDescent="0.25">
      <c r="A27" s="1390"/>
      <c r="B27" s="29">
        <v>6</v>
      </c>
      <c r="C27" s="496" t="s">
        <v>10</v>
      </c>
      <c r="D27" s="27" t="str">
        <v>23/03/23</v>
      </c>
      <c r="E27" s="26">
        <f t="shared" si="3"/>
        <v>36754</v>
      </c>
      <c r="F27" s="24">
        <v>176.33</v>
      </c>
      <c r="G27" s="24">
        <v>16.670000000000002</v>
      </c>
      <c r="H27" s="23">
        <v>12</v>
      </c>
      <c r="I27" s="24">
        <v>345</v>
      </c>
      <c r="J27" s="25">
        <f t="shared" si="0"/>
        <v>550</v>
      </c>
      <c r="K27" s="24">
        <f t="shared" si="1"/>
        <v>36204</v>
      </c>
      <c r="L27" s="22">
        <f t="shared" si="2"/>
        <v>2070</v>
      </c>
      <c r="N27" s="1255" t="s">
        <v>88</v>
      </c>
      <c r="O27" s="29" t="s">
        <v>88</v>
      </c>
      <c r="P27" s="29" t="s">
        <v>88</v>
      </c>
      <c r="Q27" s="442" t="s">
        <v>88</v>
      </c>
    </row>
    <row r="28" spans="1:17" ht="20.25" customHeight="1" x14ac:dyDescent="0.25">
      <c r="A28" s="1390"/>
      <c r="B28" s="29">
        <v>7</v>
      </c>
      <c r="C28" s="496" t="s">
        <v>9</v>
      </c>
      <c r="D28" s="27" t="str">
        <v>14/04/23</v>
      </c>
      <c r="E28" s="26">
        <f t="shared" si="3"/>
        <v>36204</v>
      </c>
      <c r="F28" s="24">
        <v>176.33</v>
      </c>
      <c r="G28" s="24">
        <v>16.670000000000002</v>
      </c>
      <c r="H28" s="23">
        <v>12</v>
      </c>
      <c r="I28" s="24">
        <v>345</v>
      </c>
      <c r="J28" s="25">
        <f t="shared" si="0"/>
        <v>550</v>
      </c>
      <c r="K28" s="24">
        <f t="shared" si="1"/>
        <v>35654</v>
      </c>
      <c r="L28" s="22">
        <f t="shared" si="2"/>
        <v>2415</v>
      </c>
      <c r="N28" s="1255" t="s">
        <v>88</v>
      </c>
      <c r="O28" s="29" t="s">
        <v>88</v>
      </c>
      <c r="P28" s="29" t="s">
        <v>88</v>
      </c>
      <c r="Q28" s="442" t="s">
        <v>88</v>
      </c>
    </row>
    <row r="29" spans="1:17" ht="20.25" customHeight="1" x14ac:dyDescent="0.25">
      <c r="A29" s="1390"/>
      <c r="B29" s="29">
        <v>8</v>
      </c>
      <c r="C29" s="496" t="s">
        <v>8</v>
      </c>
      <c r="D29" s="27" t="str">
        <v>22/05/23</v>
      </c>
      <c r="E29" s="26">
        <f t="shared" si="3"/>
        <v>35654</v>
      </c>
      <c r="F29" s="24">
        <v>176.33</v>
      </c>
      <c r="G29" s="24">
        <v>16.670000000000002</v>
      </c>
      <c r="H29" s="23">
        <v>12</v>
      </c>
      <c r="I29" s="24">
        <v>345</v>
      </c>
      <c r="J29" s="25">
        <f t="shared" si="0"/>
        <v>550</v>
      </c>
      <c r="K29" s="24">
        <f t="shared" si="1"/>
        <v>35104</v>
      </c>
      <c r="L29" s="22">
        <f t="shared" si="2"/>
        <v>2760</v>
      </c>
      <c r="N29" s="1255" t="s">
        <v>88</v>
      </c>
      <c r="O29" s="29" t="s">
        <v>88</v>
      </c>
      <c r="P29" s="29" t="s">
        <v>88</v>
      </c>
      <c r="Q29" s="442" t="s">
        <v>88</v>
      </c>
    </row>
    <row r="30" spans="1:17" ht="20.25" customHeight="1" x14ac:dyDescent="0.25">
      <c r="A30" s="1390"/>
      <c r="B30" s="29">
        <v>9</v>
      </c>
      <c r="C30" s="496" t="s">
        <v>7</v>
      </c>
      <c r="D30" s="27" t="str">
        <v>23/06/23</v>
      </c>
      <c r="E30" s="26">
        <f t="shared" si="3"/>
        <v>35104</v>
      </c>
      <c r="F30" s="24">
        <v>176.33</v>
      </c>
      <c r="G30" s="24">
        <v>16.670000000000002</v>
      </c>
      <c r="H30" s="23">
        <v>12</v>
      </c>
      <c r="I30" s="24">
        <v>345</v>
      </c>
      <c r="J30" s="25">
        <f t="shared" si="0"/>
        <v>550</v>
      </c>
      <c r="K30" s="24">
        <f t="shared" si="1"/>
        <v>34554</v>
      </c>
      <c r="L30" s="22">
        <f t="shared" si="2"/>
        <v>3105</v>
      </c>
      <c r="N30" s="1255" t="s">
        <v>88</v>
      </c>
      <c r="O30" s="29" t="s">
        <v>88</v>
      </c>
      <c r="P30" s="29" t="s">
        <v>88</v>
      </c>
      <c r="Q30" s="442" t="s">
        <v>88</v>
      </c>
    </row>
    <row r="31" spans="1:17" ht="20.25" customHeight="1" x14ac:dyDescent="0.25">
      <c r="A31" s="1390"/>
      <c r="B31" s="29">
        <v>10</v>
      </c>
      <c r="C31" s="496" t="s">
        <v>6</v>
      </c>
      <c r="D31" s="27" t="str">
        <v>24/07/23</v>
      </c>
      <c r="E31" s="26">
        <f t="shared" si="3"/>
        <v>34554</v>
      </c>
      <c r="F31" s="24">
        <v>176.33</v>
      </c>
      <c r="G31" s="24">
        <v>16.670000000000002</v>
      </c>
      <c r="H31" s="23">
        <v>12</v>
      </c>
      <c r="I31" s="24">
        <v>345</v>
      </c>
      <c r="J31" s="25">
        <f t="shared" si="0"/>
        <v>550</v>
      </c>
      <c r="K31" s="24">
        <f t="shared" si="1"/>
        <v>34004</v>
      </c>
      <c r="L31" s="22">
        <f t="shared" si="2"/>
        <v>3450</v>
      </c>
      <c r="N31" s="1255" t="s">
        <v>88</v>
      </c>
      <c r="O31" s="29" t="s">
        <v>88</v>
      </c>
      <c r="P31" s="29" t="s">
        <v>88</v>
      </c>
      <c r="Q31" s="442" t="s">
        <v>88</v>
      </c>
    </row>
    <row r="32" spans="1:17" ht="20.25" customHeight="1" x14ac:dyDescent="0.25">
      <c r="A32" s="1390"/>
      <c r="B32" s="29">
        <v>11</v>
      </c>
      <c r="C32" s="496" t="s">
        <v>5</v>
      </c>
      <c r="D32" s="27" t="str">
        <v>24/08/23</v>
      </c>
      <c r="E32" s="26">
        <f t="shared" si="3"/>
        <v>34004</v>
      </c>
      <c r="F32" s="24">
        <v>176.33</v>
      </c>
      <c r="G32" s="24">
        <v>16.670000000000002</v>
      </c>
      <c r="H32" s="23">
        <v>12</v>
      </c>
      <c r="I32" s="24">
        <v>345</v>
      </c>
      <c r="J32" s="25">
        <f t="shared" si="0"/>
        <v>550</v>
      </c>
      <c r="K32" s="24">
        <f t="shared" si="1"/>
        <v>33454</v>
      </c>
      <c r="L32" s="22">
        <f t="shared" si="2"/>
        <v>3795</v>
      </c>
      <c r="N32" s="1255" t="s">
        <v>88</v>
      </c>
      <c r="O32" s="29" t="s">
        <v>88</v>
      </c>
      <c r="P32" s="29" t="s">
        <v>88</v>
      </c>
      <c r="Q32" s="442" t="s">
        <v>88</v>
      </c>
    </row>
    <row r="33" spans="1:17" ht="20.25" customHeight="1" x14ac:dyDescent="0.25">
      <c r="A33" s="1390"/>
      <c r="B33" s="29">
        <v>12</v>
      </c>
      <c r="C33" s="496" t="s">
        <v>4</v>
      </c>
      <c r="D33" s="27" t="str">
        <v>22/09/23</v>
      </c>
      <c r="E33" s="26">
        <f t="shared" si="3"/>
        <v>33454</v>
      </c>
      <c r="F33" s="24">
        <v>176.33</v>
      </c>
      <c r="G33" s="24">
        <v>16.670000000000002</v>
      </c>
      <c r="H33" s="23">
        <v>12</v>
      </c>
      <c r="I33" s="24">
        <v>345</v>
      </c>
      <c r="J33" s="25">
        <f t="shared" si="0"/>
        <v>550</v>
      </c>
      <c r="K33" s="24">
        <f t="shared" si="1"/>
        <v>32904</v>
      </c>
      <c r="L33" s="22">
        <f t="shared" si="2"/>
        <v>4140</v>
      </c>
      <c r="N33" s="1255" t="s">
        <v>88</v>
      </c>
      <c r="O33" s="29" t="s">
        <v>88</v>
      </c>
      <c r="P33" s="29" t="s">
        <v>88</v>
      </c>
      <c r="Q33" s="442" t="s">
        <v>88</v>
      </c>
    </row>
    <row r="34" spans="1:17" ht="20.25" customHeight="1" x14ac:dyDescent="0.25">
      <c r="A34" s="1390"/>
      <c r="B34" s="29">
        <v>13</v>
      </c>
      <c r="C34" s="496" t="s">
        <v>3</v>
      </c>
      <c r="D34" s="27" t="str">
        <v>24/10/23</v>
      </c>
      <c r="E34" s="26">
        <f t="shared" si="3"/>
        <v>32904</v>
      </c>
      <c r="F34" s="24">
        <v>176.33</v>
      </c>
      <c r="G34" s="24">
        <v>16.670000000000002</v>
      </c>
      <c r="H34" s="23">
        <v>12</v>
      </c>
      <c r="I34" s="24">
        <v>345</v>
      </c>
      <c r="J34" s="25">
        <f t="shared" si="0"/>
        <v>550</v>
      </c>
      <c r="K34" s="24">
        <f t="shared" si="1"/>
        <v>32354</v>
      </c>
      <c r="L34" s="22">
        <f t="shared" si="2"/>
        <v>4485</v>
      </c>
      <c r="N34" s="1255" t="s">
        <v>88</v>
      </c>
      <c r="O34" s="29" t="s">
        <v>88</v>
      </c>
      <c r="P34" s="29" t="s">
        <v>88</v>
      </c>
      <c r="Q34" s="442" t="s">
        <v>88</v>
      </c>
    </row>
    <row r="35" spans="1:17" ht="20.25" customHeight="1" x14ac:dyDescent="0.25">
      <c r="A35" s="1390"/>
      <c r="B35" s="29">
        <v>14</v>
      </c>
      <c r="C35" s="496" t="s">
        <v>14</v>
      </c>
      <c r="D35" s="27" t="str">
        <v>23/11/23</v>
      </c>
      <c r="E35" s="26">
        <f t="shared" si="3"/>
        <v>32354</v>
      </c>
      <c r="F35" s="24">
        <v>176.33</v>
      </c>
      <c r="G35" s="24">
        <v>16.670000000000002</v>
      </c>
      <c r="H35" s="23">
        <v>12</v>
      </c>
      <c r="I35" s="24">
        <v>345</v>
      </c>
      <c r="J35" s="25">
        <f t="shared" si="0"/>
        <v>550</v>
      </c>
      <c r="K35" s="24">
        <f t="shared" si="1"/>
        <v>31804</v>
      </c>
      <c r="L35" s="22">
        <f t="shared" si="2"/>
        <v>4830</v>
      </c>
      <c r="N35" s="1255" t="s">
        <v>88</v>
      </c>
      <c r="O35" s="29" t="s">
        <v>88</v>
      </c>
      <c r="P35" s="29" t="s">
        <v>88</v>
      </c>
      <c r="Q35" s="442" t="s">
        <v>88</v>
      </c>
    </row>
    <row r="36" spans="1:17" ht="20.25" customHeight="1" thickBot="1" x14ac:dyDescent="0.3">
      <c r="A36" s="1391"/>
      <c r="B36" s="21">
        <v>15</v>
      </c>
      <c r="C36" s="495" t="s">
        <v>13</v>
      </c>
      <c r="D36" s="19" t="str">
        <v>18/12/23</v>
      </c>
      <c r="E36" s="18">
        <f t="shared" si="3"/>
        <v>31804</v>
      </c>
      <c r="F36" s="16">
        <v>176.33</v>
      </c>
      <c r="G36" s="16">
        <v>16.670000000000002</v>
      </c>
      <c r="H36" s="15">
        <v>12</v>
      </c>
      <c r="I36" s="16">
        <v>345</v>
      </c>
      <c r="J36" s="17">
        <f t="shared" si="0"/>
        <v>550</v>
      </c>
      <c r="K36" s="16">
        <f t="shared" si="1"/>
        <v>31254</v>
      </c>
      <c r="L36" s="14">
        <f t="shared" si="2"/>
        <v>5175</v>
      </c>
      <c r="N36" s="1255" t="s">
        <v>88</v>
      </c>
      <c r="O36" s="29" t="s">
        <v>88</v>
      </c>
      <c r="P36" s="29" t="s">
        <v>88</v>
      </c>
      <c r="Q36" s="442" t="s">
        <v>88</v>
      </c>
    </row>
    <row r="37" spans="1:17" ht="20.25" customHeight="1" x14ac:dyDescent="0.25">
      <c r="A37" s="1389">
        <v>2024</v>
      </c>
      <c r="B37" s="37">
        <v>16</v>
      </c>
      <c r="C37" s="497" t="s">
        <v>12</v>
      </c>
      <c r="D37" s="35" t="str">
        <v>23/01/24</v>
      </c>
      <c r="E37" s="34">
        <f t="shared" si="3"/>
        <v>31254</v>
      </c>
      <c r="F37" s="32">
        <v>176.33</v>
      </c>
      <c r="G37" s="32">
        <v>16.670000000000002</v>
      </c>
      <c r="H37" s="31">
        <v>12</v>
      </c>
      <c r="I37" s="32">
        <v>345</v>
      </c>
      <c r="J37" s="33">
        <f t="shared" si="0"/>
        <v>550</v>
      </c>
      <c r="K37" s="32">
        <f t="shared" si="1"/>
        <v>30704</v>
      </c>
      <c r="L37" s="30">
        <f t="shared" si="2"/>
        <v>5520</v>
      </c>
      <c r="N37" s="1255" t="s">
        <v>88</v>
      </c>
      <c r="O37" s="29" t="s">
        <v>88</v>
      </c>
      <c r="P37" s="29" t="s">
        <v>88</v>
      </c>
      <c r="Q37" s="442" t="s">
        <v>88</v>
      </c>
    </row>
    <row r="38" spans="1:17" ht="20.25" customHeight="1" x14ac:dyDescent="0.25">
      <c r="A38" s="1390"/>
      <c r="B38" s="29">
        <v>17</v>
      </c>
      <c r="C38" s="496" t="s">
        <v>11</v>
      </c>
      <c r="D38" s="27" t="str">
        <v>22/02/24</v>
      </c>
      <c r="E38" s="26">
        <f t="shared" si="3"/>
        <v>30704</v>
      </c>
      <c r="F38" s="24">
        <v>176.33</v>
      </c>
      <c r="G38" s="24">
        <v>16.670000000000002</v>
      </c>
      <c r="H38" s="23">
        <v>12</v>
      </c>
      <c r="I38" s="24">
        <v>345</v>
      </c>
      <c r="J38" s="25">
        <f t="shared" si="0"/>
        <v>550</v>
      </c>
      <c r="K38" s="24">
        <f t="shared" si="1"/>
        <v>30154</v>
      </c>
      <c r="L38" s="22">
        <f t="shared" si="2"/>
        <v>5865</v>
      </c>
      <c r="N38" s="1255" t="s">
        <v>88</v>
      </c>
      <c r="O38" s="29" t="s">
        <v>88</v>
      </c>
      <c r="P38" s="29" t="s">
        <v>88</v>
      </c>
      <c r="Q38" s="442" t="s">
        <v>88</v>
      </c>
    </row>
    <row r="39" spans="1:17" ht="20.25" customHeight="1" x14ac:dyDescent="0.25">
      <c r="A39" s="1390"/>
      <c r="B39" s="29">
        <v>18</v>
      </c>
      <c r="C39" s="496" t="s">
        <v>10</v>
      </c>
      <c r="D39" s="27" t="str">
        <v>22/03/24</v>
      </c>
      <c r="E39" s="26">
        <f t="shared" si="3"/>
        <v>30154</v>
      </c>
      <c r="F39" s="24">
        <v>176.33</v>
      </c>
      <c r="G39" s="24">
        <v>16.670000000000002</v>
      </c>
      <c r="H39" s="23">
        <v>12</v>
      </c>
      <c r="I39" s="24">
        <v>345</v>
      </c>
      <c r="J39" s="25">
        <f t="shared" si="0"/>
        <v>550</v>
      </c>
      <c r="K39" s="24">
        <f t="shared" si="1"/>
        <v>29604</v>
      </c>
      <c r="L39" s="22">
        <f t="shared" si="2"/>
        <v>6210</v>
      </c>
      <c r="N39" s="1255" t="s">
        <v>88</v>
      </c>
      <c r="O39" s="29" t="s">
        <v>88</v>
      </c>
      <c r="P39" s="29" t="s">
        <v>88</v>
      </c>
      <c r="Q39" s="442" t="s">
        <v>88</v>
      </c>
    </row>
    <row r="40" spans="1:17" ht="20.25" customHeight="1" x14ac:dyDescent="0.25">
      <c r="A40" s="1390"/>
      <c r="B40" s="29">
        <v>19</v>
      </c>
      <c r="C40" s="496" t="s">
        <v>9</v>
      </c>
      <c r="D40" s="27" t="str">
        <v>24/04/24</v>
      </c>
      <c r="E40" s="26">
        <f t="shared" si="3"/>
        <v>29604</v>
      </c>
      <c r="F40" s="24">
        <v>176.33</v>
      </c>
      <c r="G40" s="24">
        <v>16.670000000000002</v>
      </c>
      <c r="H40" s="23">
        <v>12</v>
      </c>
      <c r="I40" s="24">
        <v>345</v>
      </c>
      <c r="J40" s="25">
        <f t="shared" si="0"/>
        <v>550</v>
      </c>
      <c r="K40" s="24">
        <f t="shared" si="1"/>
        <v>29054</v>
      </c>
      <c r="L40" s="22">
        <f t="shared" si="2"/>
        <v>6555</v>
      </c>
      <c r="N40" s="1255" t="s">
        <v>88</v>
      </c>
      <c r="O40" s="29" t="s">
        <v>88</v>
      </c>
      <c r="P40" s="29" t="s">
        <v>88</v>
      </c>
      <c r="Q40" s="442" t="s">
        <v>88</v>
      </c>
    </row>
    <row r="41" spans="1:17" ht="20.25" customHeight="1" x14ac:dyDescent="0.25">
      <c r="A41" s="1390"/>
      <c r="B41" s="29">
        <v>20</v>
      </c>
      <c r="C41" s="496" t="s">
        <v>8</v>
      </c>
      <c r="D41" s="27" t="str">
        <v>21/05/24</v>
      </c>
      <c r="E41" s="26">
        <f t="shared" si="3"/>
        <v>29054</v>
      </c>
      <c r="F41" s="24">
        <v>176.33</v>
      </c>
      <c r="G41" s="24">
        <v>16.670000000000002</v>
      </c>
      <c r="H41" s="23">
        <v>12</v>
      </c>
      <c r="I41" s="24">
        <v>345</v>
      </c>
      <c r="J41" s="25">
        <f t="shared" si="0"/>
        <v>550</v>
      </c>
      <c r="K41" s="24">
        <f t="shared" si="1"/>
        <v>28504</v>
      </c>
      <c r="L41" s="22">
        <f t="shared" si="2"/>
        <v>6900</v>
      </c>
      <c r="N41" s="1255" t="s">
        <v>88</v>
      </c>
      <c r="O41" s="29" t="s">
        <v>88</v>
      </c>
      <c r="P41" s="29" t="s">
        <v>88</v>
      </c>
      <c r="Q41" s="442" t="s">
        <v>88</v>
      </c>
    </row>
    <row r="42" spans="1:17" ht="20.25" customHeight="1" x14ac:dyDescent="0.25">
      <c r="A42" s="1390"/>
      <c r="B42" s="29">
        <v>21</v>
      </c>
      <c r="C42" s="496" t="s">
        <v>7</v>
      </c>
      <c r="D42" s="27" t="str">
        <v>13/06/24</v>
      </c>
      <c r="E42" s="26">
        <f t="shared" si="3"/>
        <v>28504</v>
      </c>
      <c r="F42" s="24">
        <v>176.33</v>
      </c>
      <c r="G42" s="24">
        <v>16.670000000000002</v>
      </c>
      <c r="H42" s="23">
        <v>12</v>
      </c>
      <c r="I42" s="24">
        <v>345</v>
      </c>
      <c r="J42" s="25">
        <f t="shared" si="0"/>
        <v>550</v>
      </c>
      <c r="K42" s="24">
        <f t="shared" si="1"/>
        <v>27954</v>
      </c>
      <c r="L42" s="22">
        <f t="shared" si="2"/>
        <v>7245</v>
      </c>
      <c r="N42" s="1255" t="s">
        <v>88</v>
      </c>
      <c r="O42" s="29" t="s">
        <v>88</v>
      </c>
      <c r="P42" s="29" t="s">
        <v>88</v>
      </c>
      <c r="Q42" s="442" t="s">
        <v>88</v>
      </c>
    </row>
    <row r="43" spans="1:17" ht="20.25" customHeight="1" x14ac:dyDescent="0.25">
      <c r="A43" s="1390"/>
      <c r="B43" s="29">
        <v>22</v>
      </c>
      <c r="C43" s="496" t="s">
        <v>6</v>
      </c>
      <c r="D43" s="27" t="str">
        <v>18/07/24</v>
      </c>
      <c r="E43" s="26">
        <f t="shared" si="3"/>
        <v>27954</v>
      </c>
      <c r="F43" s="24">
        <v>176.33</v>
      </c>
      <c r="G43" s="24">
        <v>16.670000000000002</v>
      </c>
      <c r="H43" s="23">
        <v>12</v>
      </c>
      <c r="I43" s="24">
        <v>345</v>
      </c>
      <c r="J43" s="25">
        <f t="shared" si="0"/>
        <v>550</v>
      </c>
      <c r="K43" s="24">
        <f t="shared" si="1"/>
        <v>27404</v>
      </c>
      <c r="L43" s="22">
        <f t="shared" si="2"/>
        <v>7590</v>
      </c>
      <c r="N43" s="1255" t="s">
        <v>88</v>
      </c>
      <c r="O43" s="29" t="s">
        <v>88</v>
      </c>
      <c r="P43" s="29" t="s">
        <v>88</v>
      </c>
      <c r="Q43" s="442" t="s">
        <v>88</v>
      </c>
    </row>
    <row r="44" spans="1:17" ht="20.25" customHeight="1" x14ac:dyDescent="0.25">
      <c r="A44" s="1390"/>
      <c r="B44" s="29">
        <v>23</v>
      </c>
      <c r="C44" s="496" t="s">
        <v>5</v>
      </c>
      <c r="D44" s="27" t="str">
        <v>22/08/24</v>
      </c>
      <c r="E44" s="26">
        <f t="shared" si="3"/>
        <v>27404</v>
      </c>
      <c r="F44" s="24">
        <v>176.33</v>
      </c>
      <c r="G44" s="24">
        <v>16.670000000000002</v>
      </c>
      <c r="H44" s="23">
        <v>12</v>
      </c>
      <c r="I44" s="24">
        <v>345</v>
      </c>
      <c r="J44" s="25">
        <f t="shared" si="0"/>
        <v>550</v>
      </c>
      <c r="K44" s="24">
        <f t="shared" si="1"/>
        <v>26854</v>
      </c>
      <c r="L44" s="22">
        <f t="shared" si="2"/>
        <v>7935</v>
      </c>
      <c r="N44" s="1255" t="s">
        <v>88</v>
      </c>
      <c r="O44" s="29" t="s">
        <v>88</v>
      </c>
      <c r="P44" s="29" t="s">
        <v>88</v>
      </c>
      <c r="Q44" s="442" t="s">
        <v>88</v>
      </c>
    </row>
    <row r="45" spans="1:17" ht="20.25" customHeight="1" x14ac:dyDescent="0.25">
      <c r="A45" s="1390"/>
      <c r="B45" s="29">
        <v>24</v>
      </c>
      <c r="C45" s="496" t="s">
        <v>4</v>
      </c>
      <c r="D45" s="27" t="str">
        <v>25/09/24</v>
      </c>
      <c r="E45" s="26">
        <f t="shared" si="3"/>
        <v>26854</v>
      </c>
      <c r="F45" s="24">
        <v>176.33</v>
      </c>
      <c r="G45" s="24">
        <v>16.670000000000002</v>
      </c>
      <c r="H45" s="23">
        <v>12</v>
      </c>
      <c r="I45" s="24">
        <v>345</v>
      </c>
      <c r="J45" s="25">
        <f t="shared" si="0"/>
        <v>550</v>
      </c>
      <c r="K45" s="24">
        <f t="shared" si="1"/>
        <v>26304</v>
      </c>
      <c r="L45" s="22">
        <f t="shared" si="2"/>
        <v>8280</v>
      </c>
      <c r="N45" s="1255" t="s">
        <v>88</v>
      </c>
      <c r="O45" s="29" t="s">
        <v>88</v>
      </c>
      <c r="P45" s="29" t="s">
        <v>88</v>
      </c>
      <c r="Q45" s="442" t="s">
        <v>88</v>
      </c>
    </row>
    <row r="46" spans="1:17" ht="20.25" customHeight="1" x14ac:dyDescent="0.25">
      <c r="A46" s="1390"/>
      <c r="B46" s="29">
        <v>25</v>
      </c>
      <c r="C46" s="496" t="s">
        <v>3</v>
      </c>
      <c r="D46" s="27" t="str">
        <v>25/10/24</v>
      </c>
      <c r="E46" s="26">
        <f t="shared" si="3"/>
        <v>26304</v>
      </c>
      <c r="F46" s="24">
        <v>176.33</v>
      </c>
      <c r="G46" s="24">
        <v>16.670000000000002</v>
      </c>
      <c r="H46" s="23">
        <v>12</v>
      </c>
      <c r="I46" s="24">
        <v>345</v>
      </c>
      <c r="J46" s="25">
        <f t="shared" ref="J46:J93" si="4">F46+I46+G46+H46</f>
        <v>550</v>
      </c>
      <c r="K46" s="24">
        <f t="shared" ref="K46:K93" si="5">E46-I46-G46-F46-H46</f>
        <v>25754</v>
      </c>
      <c r="L46" s="22">
        <f t="shared" ref="L46:L93" si="6">L45+I46</f>
        <v>8625</v>
      </c>
      <c r="N46" s="1255" t="s">
        <v>88</v>
      </c>
      <c r="O46" s="29" t="s">
        <v>88</v>
      </c>
      <c r="P46" s="29" t="s">
        <v>88</v>
      </c>
      <c r="Q46" s="442" t="s">
        <v>88</v>
      </c>
    </row>
    <row r="47" spans="1:17" ht="20.25" customHeight="1" x14ac:dyDescent="0.25">
      <c r="A47" s="1390"/>
      <c r="B47" s="29">
        <v>26</v>
      </c>
      <c r="C47" s="496" t="s">
        <v>14</v>
      </c>
      <c r="D47" s="27" t="str">
        <v>22/11/24</v>
      </c>
      <c r="E47" s="26">
        <f t="shared" si="3"/>
        <v>25754</v>
      </c>
      <c r="F47" s="24">
        <v>176.33</v>
      </c>
      <c r="G47" s="24">
        <v>16.670000000000002</v>
      </c>
      <c r="H47" s="23">
        <v>12</v>
      </c>
      <c r="I47" s="24">
        <v>345</v>
      </c>
      <c r="J47" s="25">
        <f t="shared" si="4"/>
        <v>550</v>
      </c>
      <c r="K47" s="24">
        <f t="shared" si="5"/>
        <v>25204</v>
      </c>
      <c r="L47" s="22">
        <f t="shared" si="6"/>
        <v>8970</v>
      </c>
      <c r="N47" s="1255" t="s">
        <v>88</v>
      </c>
      <c r="O47" s="29" t="s">
        <v>88</v>
      </c>
      <c r="P47" s="29" t="s">
        <v>88</v>
      </c>
      <c r="Q47" s="442" t="s">
        <v>88</v>
      </c>
    </row>
    <row r="48" spans="1:17" ht="20.25" customHeight="1" thickBot="1" x14ac:dyDescent="0.3">
      <c r="A48" s="1391"/>
      <c r="B48" s="21">
        <v>27</v>
      </c>
      <c r="C48" s="495" t="s">
        <v>13</v>
      </c>
      <c r="D48" s="19" t="str">
        <v>18/12/24</v>
      </c>
      <c r="E48" s="18">
        <f t="shared" si="3"/>
        <v>25204</v>
      </c>
      <c r="F48" s="16">
        <v>176.33</v>
      </c>
      <c r="G48" s="16">
        <v>16.670000000000002</v>
      </c>
      <c r="H48" s="15">
        <v>12</v>
      </c>
      <c r="I48" s="16">
        <v>345</v>
      </c>
      <c r="J48" s="17">
        <f t="shared" si="4"/>
        <v>550</v>
      </c>
      <c r="K48" s="16">
        <f t="shared" si="5"/>
        <v>24654</v>
      </c>
      <c r="L48" s="14">
        <f t="shared" si="6"/>
        <v>9315</v>
      </c>
      <c r="N48" s="1255" t="s">
        <v>88</v>
      </c>
      <c r="O48" s="29" t="s">
        <v>88</v>
      </c>
      <c r="P48" s="29" t="s">
        <v>88</v>
      </c>
      <c r="Q48" s="442" t="s">
        <v>88</v>
      </c>
    </row>
    <row r="49" spans="1:17" ht="20.25" customHeight="1" x14ac:dyDescent="0.25">
      <c r="A49" s="1389">
        <v>2025</v>
      </c>
      <c r="B49" s="37">
        <v>28</v>
      </c>
      <c r="C49" s="497" t="s">
        <v>12</v>
      </c>
      <c r="D49" s="35" t="str">
        <v>22/01/25</v>
      </c>
      <c r="E49" s="34">
        <f t="shared" si="3"/>
        <v>24654</v>
      </c>
      <c r="F49" s="32">
        <v>176.33</v>
      </c>
      <c r="G49" s="32">
        <v>16.670000000000002</v>
      </c>
      <c r="H49" s="31">
        <v>12</v>
      </c>
      <c r="I49" s="32">
        <v>345</v>
      </c>
      <c r="J49" s="33">
        <f t="shared" si="4"/>
        <v>550</v>
      </c>
      <c r="K49" s="32">
        <f t="shared" si="5"/>
        <v>24104</v>
      </c>
      <c r="L49" s="30">
        <f t="shared" si="6"/>
        <v>9660</v>
      </c>
      <c r="N49" s="1255" t="s">
        <v>88</v>
      </c>
      <c r="O49" s="29" t="s">
        <v>88</v>
      </c>
      <c r="P49" s="29" t="s">
        <v>88</v>
      </c>
      <c r="Q49" s="442" t="s">
        <v>88</v>
      </c>
    </row>
    <row r="50" spans="1:17" ht="20.25" customHeight="1" x14ac:dyDescent="0.25">
      <c r="A50" s="1390"/>
      <c r="B50" s="29">
        <v>29</v>
      </c>
      <c r="C50" s="496" t="s">
        <v>11</v>
      </c>
      <c r="D50" s="27" t="str">
        <v>25/02/25</v>
      </c>
      <c r="E50" s="26">
        <f t="shared" si="3"/>
        <v>24104</v>
      </c>
      <c r="F50" s="24">
        <v>176.33</v>
      </c>
      <c r="G50" s="24">
        <v>16.670000000000002</v>
      </c>
      <c r="H50" s="23">
        <v>12</v>
      </c>
      <c r="I50" s="24">
        <v>345</v>
      </c>
      <c r="J50" s="25">
        <f t="shared" si="4"/>
        <v>550</v>
      </c>
      <c r="K50" s="24">
        <f t="shared" si="5"/>
        <v>23554</v>
      </c>
      <c r="L50" s="22">
        <f t="shared" si="6"/>
        <v>10005</v>
      </c>
      <c r="N50" s="1255" t="s">
        <v>88</v>
      </c>
      <c r="O50" s="29" t="s">
        <v>88</v>
      </c>
      <c r="P50" s="29" t="s">
        <v>88</v>
      </c>
      <c r="Q50" s="442" t="s">
        <v>88</v>
      </c>
    </row>
    <row r="51" spans="1:17" ht="20.25" customHeight="1" x14ac:dyDescent="0.25">
      <c r="A51" s="1390"/>
      <c r="B51" s="29">
        <v>30</v>
      </c>
      <c r="C51" s="496" t="s">
        <v>10</v>
      </c>
      <c r="D51" s="27" t="str">
        <v>22/03/25</v>
      </c>
      <c r="E51" s="26">
        <f t="shared" si="3"/>
        <v>23554</v>
      </c>
      <c r="F51" s="24">
        <v>176.33</v>
      </c>
      <c r="G51" s="24">
        <v>16.670000000000002</v>
      </c>
      <c r="H51" s="23">
        <v>12</v>
      </c>
      <c r="I51" s="24">
        <v>345</v>
      </c>
      <c r="J51" s="25">
        <f t="shared" si="4"/>
        <v>550</v>
      </c>
      <c r="K51" s="24">
        <f t="shared" si="5"/>
        <v>23004</v>
      </c>
      <c r="L51" s="22">
        <f t="shared" si="6"/>
        <v>10350</v>
      </c>
      <c r="N51" s="1255" t="s">
        <v>88</v>
      </c>
      <c r="O51" s="29" t="s">
        <v>88</v>
      </c>
      <c r="P51" s="29" t="s">
        <v>88</v>
      </c>
      <c r="Q51" s="442" t="s">
        <v>88</v>
      </c>
    </row>
    <row r="52" spans="1:17" ht="20.25" customHeight="1" x14ac:dyDescent="0.25">
      <c r="A52" s="1390"/>
      <c r="B52" s="29">
        <v>31</v>
      </c>
      <c r="C52" s="496" t="s">
        <v>9</v>
      </c>
      <c r="D52" s="27" t="str">
        <v>23/04/25</v>
      </c>
      <c r="E52" s="26">
        <f t="shared" si="3"/>
        <v>23004</v>
      </c>
      <c r="F52" s="24">
        <v>176.33</v>
      </c>
      <c r="G52" s="24">
        <v>16.670000000000002</v>
      </c>
      <c r="H52" s="23">
        <v>12</v>
      </c>
      <c r="I52" s="24">
        <v>345</v>
      </c>
      <c r="J52" s="25">
        <f t="shared" si="4"/>
        <v>550</v>
      </c>
      <c r="K52" s="24">
        <f t="shared" si="5"/>
        <v>22454</v>
      </c>
      <c r="L52" s="22">
        <f t="shared" si="6"/>
        <v>10695</v>
      </c>
      <c r="N52" s="1255" t="s">
        <v>88</v>
      </c>
      <c r="O52" s="29" t="s">
        <v>88</v>
      </c>
      <c r="P52" s="29" t="s">
        <v>88</v>
      </c>
      <c r="Q52" s="442" t="s">
        <v>88</v>
      </c>
    </row>
    <row r="53" spans="1:17" ht="38.25" customHeight="1" x14ac:dyDescent="0.25">
      <c r="A53" s="1390"/>
      <c r="B53" s="29">
        <v>32</v>
      </c>
      <c r="C53" s="496" t="s">
        <v>8</v>
      </c>
      <c r="D53" s="83" t="str">
        <v>02/10/25
-rm90</v>
      </c>
      <c r="E53" s="26">
        <f t="shared" si="3"/>
        <v>22454</v>
      </c>
      <c r="F53" s="24">
        <v>176.33</v>
      </c>
      <c r="G53" s="24">
        <v>16.670000000000002</v>
      </c>
      <c r="H53" s="23">
        <v>12</v>
      </c>
      <c r="I53" s="24">
        <v>345</v>
      </c>
      <c r="J53" s="25">
        <f t="shared" si="4"/>
        <v>550</v>
      </c>
      <c r="K53" s="24">
        <f t="shared" si="5"/>
        <v>21904</v>
      </c>
      <c r="L53" s="22">
        <f t="shared" si="6"/>
        <v>11040</v>
      </c>
      <c r="N53" s="617" t="s">
        <v>1899</v>
      </c>
      <c r="O53" s="618" t="s">
        <v>1896</v>
      </c>
      <c r="P53" s="618" t="s">
        <v>1897</v>
      </c>
      <c r="Q53" s="619" t="s">
        <v>1898</v>
      </c>
    </row>
    <row r="54" spans="1:17" ht="20.25" customHeight="1" x14ac:dyDescent="0.25">
      <c r="A54" s="1390"/>
      <c r="B54" s="29">
        <v>33</v>
      </c>
      <c r="C54" s="496" t="s">
        <v>7</v>
      </c>
      <c r="D54" s="27" t="str">
        <v/>
      </c>
      <c r="E54" s="26">
        <f t="shared" si="3"/>
        <v>21904</v>
      </c>
      <c r="F54" s="24">
        <v>176.33</v>
      </c>
      <c r="G54" s="24">
        <v>16.670000000000002</v>
      </c>
      <c r="H54" s="23">
        <v>12</v>
      </c>
      <c r="I54" s="24">
        <v>345</v>
      </c>
      <c r="J54" s="25">
        <f t="shared" si="4"/>
        <v>550</v>
      </c>
      <c r="K54" s="24">
        <f t="shared" si="5"/>
        <v>21354</v>
      </c>
      <c r="L54" s="22">
        <f t="shared" si="6"/>
        <v>11385</v>
      </c>
    </row>
    <row r="55" spans="1:17" ht="20.25" customHeight="1" x14ac:dyDescent="0.25">
      <c r="A55" s="1390"/>
      <c r="B55" s="29">
        <v>34</v>
      </c>
      <c r="C55" s="496" t="s">
        <v>6</v>
      </c>
      <c r="D55" s="27" t="str">
        <v/>
      </c>
      <c r="E55" s="26">
        <f t="shared" si="3"/>
        <v>21354</v>
      </c>
      <c r="F55" s="24">
        <v>176.33</v>
      </c>
      <c r="G55" s="24">
        <v>16.670000000000002</v>
      </c>
      <c r="H55" s="23">
        <v>12</v>
      </c>
      <c r="I55" s="24">
        <v>345</v>
      </c>
      <c r="J55" s="25">
        <f t="shared" si="4"/>
        <v>550</v>
      </c>
      <c r="K55" s="24">
        <f t="shared" si="5"/>
        <v>20804</v>
      </c>
      <c r="L55" s="22">
        <f t="shared" si="6"/>
        <v>11730</v>
      </c>
    </row>
    <row r="56" spans="1:17" ht="20.25" customHeight="1" x14ac:dyDescent="0.25">
      <c r="A56" s="1390"/>
      <c r="B56" s="29">
        <v>35</v>
      </c>
      <c r="C56" s="496" t="s">
        <v>5</v>
      </c>
      <c r="D56" s="27" t="str">
        <v/>
      </c>
      <c r="E56" s="26">
        <f t="shared" si="3"/>
        <v>20804</v>
      </c>
      <c r="F56" s="24">
        <v>176.33</v>
      </c>
      <c r="G56" s="24">
        <v>16.670000000000002</v>
      </c>
      <c r="H56" s="23">
        <v>12</v>
      </c>
      <c r="I56" s="24">
        <v>345</v>
      </c>
      <c r="J56" s="25">
        <f t="shared" si="4"/>
        <v>550</v>
      </c>
      <c r="K56" s="24">
        <f t="shared" si="5"/>
        <v>20254</v>
      </c>
      <c r="L56" s="22">
        <f t="shared" si="6"/>
        <v>12075</v>
      </c>
    </row>
    <row r="57" spans="1:17" ht="20.25" customHeight="1" x14ac:dyDescent="0.25">
      <c r="A57" s="1390"/>
      <c r="B57" s="29">
        <v>36</v>
      </c>
      <c r="C57" s="496" t="s">
        <v>4</v>
      </c>
      <c r="D57" s="27" t="str">
        <v/>
      </c>
      <c r="E57" s="26">
        <f t="shared" si="3"/>
        <v>20254</v>
      </c>
      <c r="F57" s="24">
        <v>176.33</v>
      </c>
      <c r="G57" s="24">
        <v>16.670000000000002</v>
      </c>
      <c r="H57" s="23">
        <v>12</v>
      </c>
      <c r="I57" s="24">
        <v>345</v>
      </c>
      <c r="J57" s="25">
        <f t="shared" si="4"/>
        <v>550</v>
      </c>
      <c r="K57" s="24">
        <f t="shared" si="5"/>
        <v>19704</v>
      </c>
      <c r="L57" s="22">
        <f t="shared" si="6"/>
        <v>12420</v>
      </c>
    </row>
    <row r="58" spans="1:17" ht="20.25" customHeight="1" x14ac:dyDescent="0.25">
      <c r="A58" s="1390"/>
      <c r="B58" s="29">
        <v>37</v>
      </c>
      <c r="C58" s="496" t="s">
        <v>3</v>
      </c>
      <c r="D58" s="27" t="str">
        <v/>
      </c>
      <c r="E58" s="26">
        <f t="shared" si="3"/>
        <v>19704</v>
      </c>
      <c r="F58" s="24">
        <v>176.33</v>
      </c>
      <c r="G58" s="24">
        <v>16.670000000000002</v>
      </c>
      <c r="H58" s="23">
        <v>12</v>
      </c>
      <c r="I58" s="24">
        <v>345</v>
      </c>
      <c r="J58" s="25">
        <f t="shared" si="4"/>
        <v>550</v>
      </c>
      <c r="K58" s="24">
        <f t="shared" si="5"/>
        <v>19154</v>
      </c>
      <c r="L58" s="22">
        <f t="shared" si="6"/>
        <v>12765</v>
      </c>
    </row>
    <row r="59" spans="1:17" ht="20.25" customHeight="1" x14ac:dyDescent="0.25">
      <c r="A59" s="1390"/>
      <c r="B59" s="29">
        <v>38</v>
      </c>
      <c r="C59" s="496" t="s">
        <v>14</v>
      </c>
      <c r="D59" s="27" t="str">
        <v/>
      </c>
      <c r="E59" s="26">
        <f t="shared" si="3"/>
        <v>19154</v>
      </c>
      <c r="F59" s="24">
        <v>176.33</v>
      </c>
      <c r="G59" s="24">
        <v>16.670000000000002</v>
      </c>
      <c r="H59" s="23">
        <v>12</v>
      </c>
      <c r="I59" s="24">
        <v>345</v>
      </c>
      <c r="J59" s="25">
        <f t="shared" si="4"/>
        <v>550</v>
      </c>
      <c r="K59" s="24">
        <f t="shared" si="5"/>
        <v>18604</v>
      </c>
      <c r="L59" s="22">
        <f t="shared" si="6"/>
        <v>13110</v>
      </c>
    </row>
    <row r="60" spans="1:17" ht="20.25" customHeight="1" thickBot="1" x14ac:dyDescent="0.3">
      <c r="A60" s="1391"/>
      <c r="B60" s="21">
        <v>39</v>
      </c>
      <c r="C60" s="495" t="s">
        <v>13</v>
      </c>
      <c r="D60" s="19" t="str">
        <v/>
      </c>
      <c r="E60" s="18">
        <f t="shared" si="3"/>
        <v>18604</v>
      </c>
      <c r="F60" s="16">
        <v>176.33</v>
      </c>
      <c r="G60" s="16">
        <v>16.670000000000002</v>
      </c>
      <c r="H60" s="15">
        <v>12</v>
      </c>
      <c r="I60" s="16">
        <v>345</v>
      </c>
      <c r="J60" s="17">
        <f t="shared" si="4"/>
        <v>550</v>
      </c>
      <c r="K60" s="16">
        <f t="shared" si="5"/>
        <v>18054</v>
      </c>
      <c r="L60" s="14">
        <f t="shared" si="6"/>
        <v>13455</v>
      </c>
    </row>
    <row r="61" spans="1:17" ht="20.25" customHeight="1" x14ac:dyDescent="0.25">
      <c r="A61" s="1389">
        <v>2026</v>
      </c>
      <c r="B61" s="37">
        <v>40</v>
      </c>
      <c r="C61" s="497" t="s">
        <v>12</v>
      </c>
      <c r="D61" s="35" t="str">
        <v/>
      </c>
      <c r="E61" s="34">
        <f t="shared" si="3"/>
        <v>18054</v>
      </c>
      <c r="F61" s="32">
        <v>176.33</v>
      </c>
      <c r="G61" s="32">
        <v>16.670000000000002</v>
      </c>
      <c r="H61" s="31">
        <v>12</v>
      </c>
      <c r="I61" s="32">
        <v>345</v>
      </c>
      <c r="J61" s="33">
        <f t="shared" si="4"/>
        <v>550</v>
      </c>
      <c r="K61" s="32">
        <f t="shared" si="5"/>
        <v>17504</v>
      </c>
      <c r="L61" s="30">
        <f t="shared" si="6"/>
        <v>13800</v>
      </c>
    </row>
    <row r="62" spans="1:17" ht="20.25" customHeight="1" x14ac:dyDescent="0.25">
      <c r="A62" s="1390"/>
      <c r="B62" s="29">
        <v>41</v>
      </c>
      <c r="C62" s="496" t="s">
        <v>11</v>
      </c>
      <c r="D62" s="27" t="str">
        <v/>
      </c>
      <c r="E62" s="26">
        <f t="shared" si="3"/>
        <v>17504</v>
      </c>
      <c r="F62" s="24">
        <v>176.33</v>
      </c>
      <c r="G62" s="24">
        <v>16.670000000000002</v>
      </c>
      <c r="H62" s="23">
        <v>12</v>
      </c>
      <c r="I62" s="24">
        <v>345</v>
      </c>
      <c r="J62" s="25">
        <f t="shared" si="4"/>
        <v>550</v>
      </c>
      <c r="K62" s="24">
        <f t="shared" si="5"/>
        <v>16954</v>
      </c>
      <c r="L62" s="22">
        <f t="shared" si="6"/>
        <v>14145</v>
      </c>
    </row>
    <row r="63" spans="1:17" ht="20.25" customHeight="1" x14ac:dyDescent="0.25">
      <c r="A63" s="1390"/>
      <c r="B63" s="29">
        <v>42</v>
      </c>
      <c r="C63" s="496" t="s">
        <v>10</v>
      </c>
      <c r="D63" s="27" t="str">
        <v/>
      </c>
      <c r="E63" s="26">
        <f t="shared" si="3"/>
        <v>16954</v>
      </c>
      <c r="F63" s="24">
        <v>176.33</v>
      </c>
      <c r="G63" s="24">
        <v>16.670000000000002</v>
      </c>
      <c r="H63" s="23">
        <v>12</v>
      </c>
      <c r="I63" s="24">
        <v>345</v>
      </c>
      <c r="J63" s="25">
        <f t="shared" si="4"/>
        <v>550</v>
      </c>
      <c r="K63" s="24">
        <f t="shared" si="5"/>
        <v>16404</v>
      </c>
      <c r="L63" s="22">
        <f t="shared" si="6"/>
        <v>14490</v>
      </c>
    </row>
    <row r="64" spans="1:17" ht="20.25" customHeight="1" x14ac:dyDescent="0.25">
      <c r="A64" s="1390"/>
      <c r="B64" s="29">
        <v>43</v>
      </c>
      <c r="C64" s="496" t="s">
        <v>9</v>
      </c>
      <c r="D64" s="27" t="str">
        <v/>
      </c>
      <c r="E64" s="26">
        <f t="shared" si="3"/>
        <v>16404</v>
      </c>
      <c r="F64" s="24">
        <v>176.33</v>
      </c>
      <c r="G64" s="24">
        <v>16.670000000000002</v>
      </c>
      <c r="H64" s="23">
        <v>12</v>
      </c>
      <c r="I64" s="24">
        <v>345</v>
      </c>
      <c r="J64" s="25">
        <f t="shared" si="4"/>
        <v>550</v>
      </c>
      <c r="K64" s="24">
        <f t="shared" si="5"/>
        <v>15854</v>
      </c>
      <c r="L64" s="22">
        <f t="shared" si="6"/>
        <v>14835</v>
      </c>
    </row>
    <row r="65" spans="1:12" ht="20.25" customHeight="1" x14ac:dyDescent="0.25">
      <c r="A65" s="1390"/>
      <c r="B65" s="29">
        <v>44</v>
      </c>
      <c r="C65" s="496" t="s">
        <v>8</v>
      </c>
      <c r="D65" s="27" t="str">
        <v/>
      </c>
      <c r="E65" s="26">
        <f t="shared" si="3"/>
        <v>15854</v>
      </c>
      <c r="F65" s="24">
        <v>176.33</v>
      </c>
      <c r="G65" s="24">
        <v>16.670000000000002</v>
      </c>
      <c r="H65" s="23">
        <v>12</v>
      </c>
      <c r="I65" s="24">
        <v>345</v>
      </c>
      <c r="J65" s="25">
        <f t="shared" si="4"/>
        <v>550</v>
      </c>
      <c r="K65" s="24">
        <f t="shared" si="5"/>
        <v>15304</v>
      </c>
      <c r="L65" s="22">
        <f t="shared" si="6"/>
        <v>15180</v>
      </c>
    </row>
    <row r="66" spans="1:12" ht="20.25" customHeight="1" x14ac:dyDescent="0.25">
      <c r="A66" s="1390"/>
      <c r="B66" s="29">
        <v>45</v>
      </c>
      <c r="C66" s="496" t="s">
        <v>7</v>
      </c>
      <c r="D66" s="27" t="str">
        <v/>
      </c>
      <c r="E66" s="26">
        <f t="shared" si="3"/>
        <v>15304</v>
      </c>
      <c r="F66" s="24">
        <v>176.33</v>
      </c>
      <c r="G66" s="24">
        <v>16.670000000000002</v>
      </c>
      <c r="H66" s="23">
        <v>12</v>
      </c>
      <c r="I66" s="24">
        <v>345</v>
      </c>
      <c r="J66" s="25">
        <f t="shared" si="4"/>
        <v>550</v>
      </c>
      <c r="K66" s="24">
        <f t="shared" si="5"/>
        <v>14754</v>
      </c>
      <c r="L66" s="22">
        <f t="shared" si="6"/>
        <v>15525</v>
      </c>
    </row>
    <row r="67" spans="1:12" ht="20.25" customHeight="1" x14ac:dyDescent="0.25">
      <c r="A67" s="1390"/>
      <c r="B67" s="29">
        <v>46</v>
      </c>
      <c r="C67" s="496" t="s">
        <v>6</v>
      </c>
      <c r="D67" s="27" t="str">
        <v/>
      </c>
      <c r="E67" s="26">
        <f t="shared" si="3"/>
        <v>14754</v>
      </c>
      <c r="F67" s="24">
        <v>176.33</v>
      </c>
      <c r="G67" s="24">
        <v>16.670000000000002</v>
      </c>
      <c r="H67" s="23">
        <v>12</v>
      </c>
      <c r="I67" s="24">
        <v>345</v>
      </c>
      <c r="J67" s="25">
        <f t="shared" si="4"/>
        <v>550</v>
      </c>
      <c r="K67" s="24">
        <f t="shared" si="5"/>
        <v>14204</v>
      </c>
      <c r="L67" s="22">
        <f t="shared" si="6"/>
        <v>15870</v>
      </c>
    </row>
    <row r="68" spans="1:12" ht="20.25" customHeight="1" x14ac:dyDescent="0.25">
      <c r="A68" s="1390"/>
      <c r="B68" s="29">
        <v>47</v>
      </c>
      <c r="C68" s="496" t="s">
        <v>5</v>
      </c>
      <c r="D68" s="27" t="str">
        <v/>
      </c>
      <c r="E68" s="26">
        <f t="shared" si="3"/>
        <v>14204</v>
      </c>
      <c r="F68" s="24">
        <v>176.33</v>
      </c>
      <c r="G68" s="24">
        <v>16.670000000000002</v>
      </c>
      <c r="H68" s="23">
        <v>12</v>
      </c>
      <c r="I68" s="24">
        <v>345</v>
      </c>
      <c r="J68" s="25">
        <f t="shared" si="4"/>
        <v>550</v>
      </c>
      <c r="K68" s="24">
        <f t="shared" si="5"/>
        <v>13654</v>
      </c>
      <c r="L68" s="22">
        <f t="shared" si="6"/>
        <v>16215</v>
      </c>
    </row>
    <row r="69" spans="1:12" ht="20.25" customHeight="1" x14ac:dyDescent="0.25">
      <c r="A69" s="1390"/>
      <c r="B69" s="29">
        <v>48</v>
      </c>
      <c r="C69" s="496" t="s">
        <v>4</v>
      </c>
      <c r="D69" s="27" t="str">
        <v/>
      </c>
      <c r="E69" s="26">
        <f t="shared" si="3"/>
        <v>13654</v>
      </c>
      <c r="F69" s="24">
        <v>176.33</v>
      </c>
      <c r="G69" s="24">
        <v>16.670000000000002</v>
      </c>
      <c r="H69" s="23">
        <v>12</v>
      </c>
      <c r="I69" s="24">
        <v>345</v>
      </c>
      <c r="J69" s="25">
        <f t="shared" si="4"/>
        <v>550</v>
      </c>
      <c r="K69" s="24">
        <f t="shared" si="5"/>
        <v>13104</v>
      </c>
      <c r="L69" s="22">
        <f t="shared" si="6"/>
        <v>16560</v>
      </c>
    </row>
    <row r="70" spans="1:12" ht="20.25" customHeight="1" x14ac:dyDescent="0.25">
      <c r="A70" s="1390"/>
      <c r="B70" s="29">
        <v>49</v>
      </c>
      <c r="C70" s="496" t="s">
        <v>3</v>
      </c>
      <c r="D70" s="27" t="str">
        <v/>
      </c>
      <c r="E70" s="26">
        <f t="shared" si="3"/>
        <v>13104</v>
      </c>
      <c r="F70" s="24">
        <v>176.33</v>
      </c>
      <c r="G70" s="24">
        <v>16.670000000000002</v>
      </c>
      <c r="H70" s="23">
        <v>12</v>
      </c>
      <c r="I70" s="24">
        <v>345</v>
      </c>
      <c r="J70" s="25">
        <f t="shared" si="4"/>
        <v>550</v>
      </c>
      <c r="K70" s="24">
        <f t="shared" si="5"/>
        <v>12554</v>
      </c>
      <c r="L70" s="22">
        <f t="shared" si="6"/>
        <v>16905</v>
      </c>
    </row>
    <row r="71" spans="1:12" ht="20.25" customHeight="1" x14ac:dyDescent="0.25">
      <c r="A71" s="1390"/>
      <c r="B71" s="29">
        <v>50</v>
      </c>
      <c r="C71" s="496" t="s">
        <v>14</v>
      </c>
      <c r="D71" s="27" t="str">
        <v/>
      </c>
      <c r="E71" s="26">
        <f t="shared" si="3"/>
        <v>12554</v>
      </c>
      <c r="F71" s="24">
        <v>176.33</v>
      </c>
      <c r="G71" s="24">
        <v>16.670000000000002</v>
      </c>
      <c r="H71" s="23">
        <v>12</v>
      </c>
      <c r="I71" s="24">
        <v>345</v>
      </c>
      <c r="J71" s="25">
        <f t="shared" si="4"/>
        <v>550</v>
      </c>
      <c r="K71" s="24">
        <f t="shared" si="5"/>
        <v>12004</v>
      </c>
      <c r="L71" s="22">
        <f t="shared" si="6"/>
        <v>17250</v>
      </c>
    </row>
    <row r="72" spans="1:12" ht="20.25" customHeight="1" thickBot="1" x14ac:dyDescent="0.3">
      <c r="A72" s="1391"/>
      <c r="B72" s="21">
        <v>51</v>
      </c>
      <c r="C72" s="495" t="s">
        <v>13</v>
      </c>
      <c r="D72" s="19" t="str">
        <v/>
      </c>
      <c r="E72" s="18">
        <f t="shared" si="3"/>
        <v>12004</v>
      </c>
      <c r="F72" s="16">
        <v>176.33</v>
      </c>
      <c r="G72" s="16">
        <v>16.670000000000002</v>
      </c>
      <c r="H72" s="15">
        <v>12</v>
      </c>
      <c r="I72" s="16">
        <v>345</v>
      </c>
      <c r="J72" s="17">
        <f t="shared" si="4"/>
        <v>550</v>
      </c>
      <c r="K72" s="16">
        <f t="shared" si="5"/>
        <v>11454</v>
      </c>
      <c r="L72" s="14">
        <f t="shared" si="6"/>
        <v>17595</v>
      </c>
    </row>
    <row r="73" spans="1:12" ht="20.25" customHeight="1" x14ac:dyDescent="0.25">
      <c r="A73" s="1389">
        <v>2027</v>
      </c>
      <c r="B73" s="37">
        <v>52</v>
      </c>
      <c r="C73" s="497" t="s">
        <v>12</v>
      </c>
      <c r="D73" s="35" t="str">
        <v/>
      </c>
      <c r="E73" s="34">
        <f t="shared" si="3"/>
        <v>11454</v>
      </c>
      <c r="F73" s="32">
        <v>176.33</v>
      </c>
      <c r="G73" s="32">
        <v>16.670000000000002</v>
      </c>
      <c r="H73" s="31">
        <v>12</v>
      </c>
      <c r="I73" s="32">
        <v>345</v>
      </c>
      <c r="J73" s="33">
        <f t="shared" si="4"/>
        <v>550</v>
      </c>
      <c r="K73" s="32">
        <f t="shared" si="5"/>
        <v>10904</v>
      </c>
      <c r="L73" s="30">
        <f t="shared" si="6"/>
        <v>17940</v>
      </c>
    </row>
    <row r="74" spans="1:12" ht="20.25" customHeight="1" x14ac:dyDescent="0.25">
      <c r="A74" s="1390"/>
      <c r="B74" s="29">
        <v>53</v>
      </c>
      <c r="C74" s="496" t="s">
        <v>11</v>
      </c>
      <c r="D74" s="27" t="str">
        <v/>
      </c>
      <c r="E74" s="26">
        <f t="shared" si="3"/>
        <v>10904</v>
      </c>
      <c r="F74" s="24">
        <v>176.33</v>
      </c>
      <c r="G74" s="24">
        <v>16.670000000000002</v>
      </c>
      <c r="H74" s="23">
        <v>12</v>
      </c>
      <c r="I74" s="24">
        <v>345</v>
      </c>
      <c r="J74" s="25">
        <f t="shared" si="4"/>
        <v>550</v>
      </c>
      <c r="K74" s="24">
        <f t="shared" si="5"/>
        <v>10354</v>
      </c>
      <c r="L74" s="22">
        <f t="shared" si="6"/>
        <v>18285</v>
      </c>
    </row>
    <row r="75" spans="1:12" ht="20.25" customHeight="1" x14ac:dyDescent="0.25">
      <c r="A75" s="1390"/>
      <c r="B75" s="29">
        <v>54</v>
      </c>
      <c r="C75" s="496" t="s">
        <v>10</v>
      </c>
      <c r="D75" s="27" t="str">
        <v/>
      </c>
      <c r="E75" s="26">
        <f t="shared" si="3"/>
        <v>10354</v>
      </c>
      <c r="F75" s="24">
        <v>176.33</v>
      </c>
      <c r="G75" s="24">
        <v>16.670000000000002</v>
      </c>
      <c r="H75" s="23">
        <v>12</v>
      </c>
      <c r="I75" s="24">
        <v>345</v>
      </c>
      <c r="J75" s="25">
        <f t="shared" si="4"/>
        <v>550</v>
      </c>
      <c r="K75" s="24">
        <f t="shared" si="5"/>
        <v>9804</v>
      </c>
      <c r="L75" s="22">
        <f t="shared" si="6"/>
        <v>18630</v>
      </c>
    </row>
    <row r="76" spans="1:12" ht="20.25" customHeight="1" x14ac:dyDescent="0.25">
      <c r="A76" s="1390"/>
      <c r="B76" s="29">
        <v>55</v>
      </c>
      <c r="C76" s="496" t="s">
        <v>9</v>
      </c>
      <c r="D76" s="27" t="str">
        <v/>
      </c>
      <c r="E76" s="26">
        <f t="shared" si="3"/>
        <v>9804</v>
      </c>
      <c r="F76" s="24">
        <v>176.33</v>
      </c>
      <c r="G76" s="24">
        <v>16.670000000000002</v>
      </c>
      <c r="H76" s="23">
        <v>12</v>
      </c>
      <c r="I76" s="24">
        <v>345</v>
      </c>
      <c r="J76" s="25">
        <f t="shared" si="4"/>
        <v>550</v>
      </c>
      <c r="K76" s="24">
        <f t="shared" si="5"/>
        <v>9254</v>
      </c>
      <c r="L76" s="22">
        <f t="shared" si="6"/>
        <v>18975</v>
      </c>
    </row>
    <row r="77" spans="1:12" ht="20.25" customHeight="1" x14ac:dyDescent="0.25">
      <c r="A77" s="1390"/>
      <c r="B77" s="29">
        <v>56</v>
      </c>
      <c r="C77" s="496" t="s">
        <v>8</v>
      </c>
      <c r="D77" s="27" t="str">
        <v/>
      </c>
      <c r="E77" s="26">
        <f t="shared" si="3"/>
        <v>9254</v>
      </c>
      <c r="F77" s="24">
        <v>176.33</v>
      </c>
      <c r="G77" s="24">
        <v>16.670000000000002</v>
      </c>
      <c r="H77" s="23">
        <v>12</v>
      </c>
      <c r="I77" s="24">
        <v>345</v>
      </c>
      <c r="J77" s="25">
        <f t="shared" si="4"/>
        <v>550</v>
      </c>
      <c r="K77" s="24">
        <f t="shared" si="5"/>
        <v>8704</v>
      </c>
      <c r="L77" s="22">
        <f t="shared" si="6"/>
        <v>19320</v>
      </c>
    </row>
    <row r="78" spans="1:12" ht="20.25" customHeight="1" x14ac:dyDescent="0.25">
      <c r="A78" s="1390"/>
      <c r="B78" s="29">
        <v>57</v>
      </c>
      <c r="C78" s="496" t="s">
        <v>7</v>
      </c>
      <c r="D78" s="27" t="str">
        <v/>
      </c>
      <c r="E78" s="26">
        <f t="shared" si="3"/>
        <v>8704</v>
      </c>
      <c r="F78" s="24">
        <v>176.33</v>
      </c>
      <c r="G78" s="24">
        <v>16.670000000000002</v>
      </c>
      <c r="H78" s="23">
        <v>12</v>
      </c>
      <c r="I78" s="24">
        <v>345</v>
      </c>
      <c r="J78" s="25">
        <f t="shared" si="4"/>
        <v>550</v>
      </c>
      <c r="K78" s="24">
        <f t="shared" si="5"/>
        <v>8154</v>
      </c>
      <c r="L78" s="22">
        <f t="shared" si="6"/>
        <v>19665</v>
      </c>
    </row>
    <row r="79" spans="1:12" ht="20.25" customHeight="1" x14ac:dyDescent="0.25">
      <c r="A79" s="1390"/>
      <c r="B79" s="29">
        <v>58</v>
      </c>
      <c r="C79" s="496" t="s">
        <v>6</v>
      </c>
      <c r="D79" s="27" t="str">
        <v/>
      </c>
      <c r="E79" s="26">
        <f t="shared" si="3"/>
        <v>8154</v>
      </c>
      <c r="F79" s="24">
        <v>176.33</v>
      </c>
      <c r="G79" s="24">
        <v>16.670000000000002</v>
      </c>
      <c r="H79" s="23">
        <v>12</v>
      </c>
      <c r="I79" s="24">
        <v>345</v>
      </c>
      <c r="J79" s="25">
        <f t="shared" si="4"/>
        <v>550</v>
      </c>
      <c r="K79" s="24">
        <f t="shared" si="5"/>
        <v>7604</v>
      </c>
      <c r="L79" s="22">
        <f t="shared" si="6"/>
        <v>20010</v>
      </c>
    </row>
    <row r="80" spans="1:12" ht="20.25" customHeight="1" x14ac:dyDescent="0.25">
      <c r="A80" s="1390"/>
      <c r="B80" s="29">
        <v>59</v>
      </c>
      <c r="C80" s="496" t="s">
        <v>5</v>
      </c>
      <c r="D80" s="27" t="str">
        <v/>
      </c>
      <c r="E80" s="26">
        <f t="shared" si="3"/>
        <v>7604</v>
      </c>
      <c r="F80" s="24">
        <v>176.33</v>
      </c>
      <c r="G80" s="24">
        <v>16.670000000000002</v>
      </c>
      <c r="H80" s="23">
        <v>12</v>
      </c>
      <c r="I80" s="24">
        <v>345</v>
      </c>
      <c r="J80" s="25">
        <f t="shared" si="4"/>
        <v>550</v>
      </c>
      <c r="K80" s="24">
        <f t="shared" si="5"/>
        <v>7054</v>
      </c>
      <c r="L80" s="22">
        <f t="shared" si="6"/>
        <v>20355</v>
      </c>
    </row>
    <row r="81" spans="1:12" ht="20.25" customHeight="1" x14ac:dyDescent="0.25">
      <c r="A81" s="1390"/>
      <c r="B81" s="29">
        <v>60</v>
      </c>
      <c r="C81" s="496" t="s">
        <v>4</v>
      </c>
      <c r="D81" s="27" t="str">
        <v/>
      </c>
      <c r="E81" s="26">
        <f t="shared" si="3"/>
        <v>7054</v>
      </c>
      <c r="F81" s="24">
        <v>176.33</v>
      </c>
      <c r="G81" s="24">
        <v>16.670000000000002</v>
      </c>
      <c r="H81" s="23">
        <v>12</v>
      </c>
      <c r="I81" s="24">
        <v>345</v>
      </c>
      <c r="J81" s="25">
        <f t="shared" si="4"/>
        <v>550</v>
      </c>
      <c r="K81" s="24">
        <f t="shared" si="5"/>
        <v>6504</v>
      </c>
      <c r="L81" s="22">
        <f t="shared" si="6"/>
        <v>20700</v>
      </c>
    </row>
    <row r="82" spans="1:12" ht="20.25" customHeight="1" x14ac:dyDescent="0.25">
      <c r="A82" s="1390"/>
      <c r="B82" s="29">
        <v>61</v>
      </c>
      <c r="C82" s="496" t="s">
        <v>3</v>
      </c>
      <c r="D82" s="27" t="str">
        <v/>
      </c>
      <c r="E82" s="26">
        <f t="shared" si="3"/>
        <v>6504</v>
      </c>
      <c r="F82" s="24">
        <v>176.33</v>
      </c>
      <c r="G82" s="24">
        <v>16.670000000000002</v>
      </c>
      <c r="H82" s="23">
        <v>12</v>
      </c>
      <c r="I82" s="24">
        <v>345</v>
      </c>
      <c r="J82" s="25">
        <f t="shared" si="4"/>
        <v>550</v>
      </c>
      <c r="K82" s="24">
        <f t="shared" si="5"/>
        <v>5954</v>
      </c>
      <c r="L82" s="22">
        <f t="shared" si="6"/>
        <v>21045</v>
      </c>
    </row>
    <row r="83" spans="1:12" ht="20.25" customHeight="1" x14ac:dyDescent="0.25">
      <c r="A83" s="1390"/>
      <c r="B83" s="29">
        <v>62</v>
      </c>
      <c r="C83" s="496" t="s">
        <v>14</v>
      </c>
      <c r="D83" s="27" t="str">
        <v/>
      </c>
      <c r="E83" s="26">
        <f t="shared" si="3"/>
        <v>5954</v>
      </c>
      <c r="F83" s="24">
        <v>176.33</v>
      </c>
      <c r="G83" s="24">
        <v>16.670000000000002</v>
      </c>
      <c r="H83" s="23">
        <v>12</v>
      </c>
      <c r="I83" s="24">
        <v>345</v>
      </c>
      <c r="J83" s="25">
        <f t="shared" si="4"/>
        <v>550</v>
      </c>
      <c r="K83" s="24">
        <f t="shared" si="5"/>
        <v>5404</v>
      </c>
      <c r="L83" s="22">
        <f t="shared" si="6"/>
        <v>21390</v>
      </c>
    </row>
    <row r="84" spans="1:12" ht="20.25" customHeight="1" thickBot="1" x14ac:dyDescent="0.3">
      <c r="A84" s="1391"/>
      <c r="B84" s="21">
        <v>63</v>
      </c>
      <c r="C84" s="495" t="s">
        <v>13</v>
      </c>
      <c r="D84" s="19" t="str">
        <v/>
      </c>
      <c r="E84" s="18">
        <f t="shared" si="3"/>
        <v>5404</v>
      </c>
      <c r="F84" s="16">
        <v>176.33</v>
      </c>
      <c r="G84" s="16">
        <v>16.670000000000002</v>
      </c>
      <c r="H84" s="15">
        <v>12</v>
      </c>
      <c r="I84" s="16">
        <v>345</v>
      </c>
      <c r="J84" s="17">
        <f t="shared" si="4"/>
        <v>550</v>
      </c>
      <c r="K84" s="16">
        <f t="shared" si="5"/>
        <v>4854</v>
      </c>
      <c r="L84" s="14">
        <f t="shared" si="6"/>
        <v>21735</v>
      </c>
    </row>
    <row r="85" spans="1:12" ht="20.25" customHeight="1" x14ac:dyDescent="0.25">
      <c r="A85" s="1389">
        <v>2028</v>
      </c>
      <c r="B85" s="37">
        <v>64</v>
      </c>
      <c r="C85" s="497" t="s">
        <v>12</v>
      </c>
      <c r="D85" s="35" t="str">
        <v/>
      </c>
      <c r="E85" s="34">
        <f t="shared" si="3"/>
        <v>4854</v>
      </c>
      <c r="F85" s="32">
        <v>176.33</v>
      </c>
      <c r="G85" s="32">
        <v>16.670000000000002</v>
      </c>
      <c r="H85" s="31">
        <v>12</v>
      </c>
      <c r="I85" s="32">
        <v>345</v>
      </c>
      <c r="J85" s="33">
        <f t="shared" si="4"/>
        <v>550</v>
      </c>
      <c r="K85" s="32">
        <f t="shared" si="5"/>
        <v>4304</v>
      </c>
      <c r="L85" s="30">
        <f t="shared" si="6"/>
        <v>22080</v>
      </c>
    </row>
    <row r="86" spans="1:12" ht="20.25" customHeight="1" x14ac:dyDescent="0.25">
      <c r="A86" s="1390"/>
      <c r="B86" s="29">
        <v>65</v>
      </c>
      <c r="C86" s="496" t="s">
        <v>11</v>
      </c>
      <c r="D86" s="27" t="str">
        <v/>
      </c>
      <c r="E86" s="26">
        <f t="shared" si="3"/>
        <v>4304</v>
      </c>
      <c r="F86" s="24">
        <v>176.33</v>
      </c>
      <c r="G86" s="24">
        <v>16.670000000000002</v>
      </c>
      <c r="H86" s="23">
        <v>12</v>
      </c>
      <c r="I86" s="24">
        <v>345</v>
      </c>
      <c r="J86" s="25">
        <f t="shared" si="4"/>
        <v>550</v>
      </c>
      <c r="K86" s="24">
        <f t="shared" si="5"/>
        <v>3754</v>
      </c>
      <c r="L86" s="22">
        <f t="shared" si="6"/>
        <v>22425</v>
      </c>
    </row>
    <row r="87" spans="1:12" ht="20.25" customHeight="1" x14ac:dyDescent="0.25">
      <c r="A87" s="1390"/>
      <c r="B87" s="29">
        <v>66</v>
      </c>
      <c r="C87" s="496" t="s">
        <v>10</v>
      </c>
      <c r="D87" s="27" t="str">
        <v/>
      </c>
      <c r="E87" s="26">
        <f t="shared" si="3"/>
        <v>3754</v>
      </c>
      <c r="F87" s="24">
        <v>176.33</v>
      </c>
      <c r="G87" s="24">
        <v>16.670000000000002</v>
      </c>
      <c r="H87" s="23">
        <v>12</v>
      </c>
      <c r="I87" s="24">
        <v>345</v>
      </c>
      <c r="J87" s="25">
        <f t="shared" si="4"/>
        <v>550</v>
      </c>
      <c r="K87" s="24">
        <f t="shared" si="5"/>
        <v>3204</v>
      </c>
      <c r="L87" s="22">
        <f t="shared" si="6"/>
        <v>22770</v>
      </c>
    </row>
    <row r="88" spans="1:12" ht="20.25" customHeight="1" x14ac:dyDescent="0.25">
      <c r="A88" s="1390"/>
      <c r="B88" s="29">
        <v>67</v>
      </c>
      <c r="C88" s="496" t="s">
        <v>9</v>
      </c>
      <c r="D88" s="27" t="str">
        <v/>
      </c>
      <c r="E88" s="26">
        <f t="shared" si="3"/>
        <v>3204</v>
      </c>
      <c r="F88" s="24">
        <v>176.33</v>
      </c>
      <c r="G88" s="24">
        <v>16.670000000000002</v>
      </c>
      <c r="H88" s="23">
        <v>12</v>
      </c>
      <c r="I88" s="24">
        <v>345</v>
      </c>
      <c r="J88" s="25">
        <f t="shared" si="4"/>
        <v>550</v>
      </c>
      <c r="K88" s="24">
        <f t="shared" si="5"/>
        <v>2654</v>
      </c>
      <c r="L88" s="22">
        <f t="shared" si="6"/>
        <v>23115</v>
      </c>
    </row>
    <row r="89" spans="1:12" ht="20.25" customHeight="1" x14ac:dyDescent="0.25">
      <c r="A89" s="1390"/>
      <c r="B89" s="29">
        <v>68</v>
      </c>
      <c r="C89" s="496" t="s">
        <v>8</v>
      </c>
      <c r="D89" s="27" t="str">
        <v/>
      </c>
      <c r="E89" s="26">
        <f t="shared" si="3"/>
        <v>2654</v>
      </c>
      <c r="F89" s="24">
        <v>176.33</v>
      </c>
      <c r="G89" s="24">
        <v>16.670000000000002</v>
      </c>
      <c r="H89" s="23">
        <v>12</v>
      </c>
      <c r="I89" s="24">
        <v>345</v>
      </c>
      <c r="J89" s="25">
        <f t="shared" si="4"/>
        <v>550</v>
      </c>
      <c r="K89" s="24">
        <f t="shared" si="5"/>
        <v>2104</v>
      </c>
      <c r="L89" s="22">
        <f t="shared" si="6"/>
        <v>23460</v>
      </c>
    </row>
    <row r="90" spans="1:12" ht="20.25" customHeight="1" x14ac:dyDescent="0.25">
      <c r="A90" s="1390"/>
      <c r="B90" s="29">
        <v>69</v>
      </c>
      <c r="C90" s="496" t="s">
        <v>7</v>
      </c>
      <c r="D90" s="27" t="str">
        <v/>
      </c>
      <c r="E90" s="26">
        <f t="shared" si="3"/>
        <v>2104</v>
      </c>
      <c r="F90" s="24">
        <v>176.33</v>
      </c>
      <c r="G90" s="24">
        <v>16.670000000000002</v>
      </c>
      <c r="H90" s="23">
        <v>12</v>
      </c>
      <c r="I90" s="24">
        <v>345</v>
      </c>
      <c r="J90" s="25">
        <f t="shared" si="4"/>
        <v>550</v>
      </c>
      <c r="K90" s="24">
        <f t="shared" si="5"/>
        <v>1554</v>
      </c>
      <c r="L90" s="22">
        <f t="shared" si="6"/>
        <v>23805</v>
      </c>
    </row>
    <row r="91" spans="1:12" ht="20.25" customHeight="1" x14ac:dyDescent="0.25">
      <c r="A91" s="1390"/>
      <c r="B91" s="29">
        <v>70</v>
      </c>
      <c r="C91" s="496" t="s">
        <v>6</v>
      </c>
      <c r="D91" s="27" t="str">
        <v/>
      </c>
      <c r="E91" s="26">
        <f t="shared" si="3"/>
        <v>1554</v>
      </c>
      <c r="F91" s="24">
        <v>176.33</v>
      </c>
      <c r="G91" s="24">
        <v>16.670000000000002</v>
      </c>
      <c r="H91" s="23">
        <v>12</v>
      </c>
      <c r="I91" s="24">
        <v>345</v>
      </c>
      <c r="J91" s="25">
        <f t="shared" si="4"/>
        <v>550</v>
      </c>
      <c r="K91" s="24">
        <f t="shared" si="5"/>
        <v>1003.9999999999999</v>
      </c>
      <c r="L91" s="22">
        <f t="shared" si="6"/>
        <v>24150</v>
      </c>
    </row>
    <row r="92" spans="1:12" ht="20.25" customHeight="1" x14ac:dyDescent="0.25">
      <c r="A92" s="1390"/>
      <c r="B92" s="29">
        <v>71</v>
      </c>
      <c r="C92" s="496" t="s">
        <v>5</v>
      </c>
      <c r="D92" s="27" t="str">
        <v/>
      </c>
      <c r="E92" s="26">
        <f t="shared" si="3"/>
        <v>1003.9999999999999</v>
      </c>
      <c r="F92" s="24">
        <v>176.33</v>
      </c>
      <c r="G92" s="24">
        <v>16.670000000000002</v>
      </c>
      <c r="H92" s="23">
        <v>12</v>
      </c>
      <c r="I92" s="24">
        <v>345</v>
      </c>
      <c r="J92" s="25">
        <f t="shared" si="4"/>
        <v>550</v>
      </c>
      <c r="K92" s="24">
        <f t="shared" si="5"/>
        <v>453.99999999999989</v>
      </c>
      <c r="L92" s="22">
        <f t="shared" si="6"/>
        <v>24495</v>
      </c>
    </row>
    <row r="93" spans="1:12" ht="20.25" customHeight="1" thickBot="1" x14ac:dyDescent="0.3">
      <c r="A93" s="1391"/>
      <c r="B93" s="21">
        <v>72</v>
      </c>
      <c r="C93" s="495" t="s">
        <v>4</v>
      </c>
      <c r="D93" s="19" t="str">
        <v/>
      </c>
      <c r="E93" s="18">
        <f t="shared" si="3"/>
        <v>453.99999999999989</v>
      </c>
      <c r="F93" s="16">
        <v>176.57</v>
      </c>
      <c r="G93" s="16">
        <v>16.43</v>
      </c>
      <c r="H93" s="15">
        <v>12</v>
      </c>
      <c r="I93" s="16">
        <v>345</v>
      </c>
      <c r="J93" s="17">
        <f t="shared" si="4"/>
        <v>549.99999999999989</v>
      </c>
      <c r="K93" s="16">
        <f t="shared" si="5"/>
        <v>-96.000000000000114</v>
      </c>
      <c r="L93" s="14">
        <f t="shared" si="6"/>
        <v>24840</v>
      </c>
    </row>
    <row r="94" spans="1:12" x14ac:dyDescent="0.25">
      <c r="F94" s="99">
        <f>SUM(F22:F93)</f>
        <v>12695.999999999996</v>
      </c>
      <c r="G94" s="99">
        <f t="shared" ref="G94:I94" si="7">SUM(G22:G93)</f>
        <v>1199.9999999999998</v>
      </c>
      <c r="H94" s="99">
        <f t="shared" si="7"/>
        <v>864</v>
      </c>
      <c r="I94" s="99">
        <f t="shared" si="7"/>
        <v>24840</v>
      </c>
    </row>
    <row r="95" spans="1:12" x14ac:dyDescent="0.25">
      <c r="D95" s="1420" t="s">
        <v>2</v>
      </c>
      <c r="E95" s="1420"/>
      <c r="F95" s="79">
        <f>SUM(F22:F25)</f>
        <v>705.32</v>
      </c>
      <c r="G95" s="79">
        <f t="shared" ref="G95:I95" si="8">SUM(G22:G25)</f>
        <v>66.680000000000007</v>
      </c>
      <c r="H95" s="79">
        <f t="shared" si="8"/>
        <v>48</v>
      </c>
      <c r="I95" s="79">
        <f t="shared" si="8"/>
        <v>1380</v>
      </c>
    </row>
    <row r="96" spans="1:12" x14ac:dyDescent="0.25">
      <c r="D96" s="1421" t="s">
        <v>1</v>
      </c>
      <c r="E96" s="1421"/>
      <c r="F96" s="65">
        <f>SUM(F94-F95)</f>
        <v>11990.679999999997</v>
      </c>
      <c r="G96" s="65">
        <f>SUM(G94-G95)</f>
        <v>1133.3199999999997</v>
      </c>
      <c r="H96" s="65">
        <f>SUM(H94-H95)</f>
        <v>816</v>
      </c>
      <c r="I96" s="65">
        <f>SUM(I94-I95)</f>
        <v>23460</v>
      </c>
    </row>
    <row r="98" spans="3:7" ht="15.75" x14ac:dyDescent="0.25">
      <c r="C98" s="494"/>
      <c r="D98" s="1422" t="s">
        <v>42</v>
      </c>
      <c r="E98" s="1422"/>
      <c r="F98" s="1423">
        <f>SUM(F96:I96)</f>
        <v>37400</v>
      </c>
      <c r="G98" s="1423"/>
    </row>
    <row r="99" spans="3:7" ht="16.5" thickBot="1" x14ac:dyDescent="0.3">
      <c r="C99" s="494"/>
      <c r="D99" s="1422" t="s">
        <v>41</v>
      </c>
      <c r="E99" s="1422"/>
      <c r="F99" s="1424">
        <v>-96</v>
      </c>
      <c r="G99" s="1424"/>
    </row>
    <row r="100" spans="3:7" ht="17.25" thickTop="1" thickBot="1" x14ac:dyDescent="0.3">
      <c r="C100" s="1415" t="s">
        <v>0</v>
      </c>
      <c r="D100" s="1415"/>
      <c r="E100" s="1416"/>
      <c r="F100" s="1417">
        <f>SUM(F98:G99)</f>
        <v>37304</v>
      </c>
      <c r="G100" s="1419"/>
    </row>
    <row r="101" spans="3:7" ht="15.75" thickTop="1" x14ac:dyDescent="0.25"/>
  </sheetData>
  <mergeCells count="37">
    <mergeCell ref="A37:A48"/>
    <mergeCell ref="A25:A36"/>
    <mergeCell ref="A22:A24"/>
    <mergeCell ref="D98:E98"/>
    <mergeCell ref="F98:G98"/>
    <mergeCell ref="A85:A93"/>
    <mergeCell ref="A73:A84"/>
    <mergeCell ref="A61:A72"/>
    <mergeCell ref="A49:A60"/>
    <mergeCell ref="K20:K21"/>
    <mergeCell ref="D99:E99"/>
    <mergeCell ref="F99:G99"/>
    <mergeCell ref="C100:E100"/>
    <mergeCell ref="F100:G100"/>
    <mergeCell ref="D95:E95"/>
    <mergeCell ref="D96:E96"/>
    <mergeCell ref="E20:E21"/>
    <mergeCell ref="F20:F21"/>
    <mergeCell ref="G20:H20"/>
    <mergeCell ref="I20:I21"/>
    <mergeCell ref="J20:J21"/>
    <mergeCell ref="N20:N21"/>
    <mergeCell ref="O20:P20"/>
    <mergeCell ref="Q20:Q21"/>
    <mergeCell ref="A8:L8"/>
    <mergeCell ref="A11:B11"/>
    <mergeCell ref="A12:B12"/>
    <mergeCell ref="A13:B13"/>
    <mergeCell ref="A15:B15"/>
    <mergeCell ref="L20:L21"/>
    <mergeCell ref="A17:B17"/>
    <mergeCell ref="E17:F17"/>
    <mergeCell ref="E18:F18"/>
    <mergeCell ref="A20:A21"/>
    <mergeCell ref="B20:B21"/>
    <mergeCell ref="C20:C21"/>
    <mergeCell ref="D20:D21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  <rowBreaks count="1" manualBreakCount="1">
    <brk id="4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L76"/>
  <sheetViews>
    <sheetView topLeftCell="A16" zoomScaleNormal="100" workbookViewId="0">
      <selection activeCell="K28" sqref="K28"/>
    </sheetView>
  </sheetViews>
  <sheetFormatPr defaultRowHeight="15" x14ac:dyDescent="0.25"/>
  <cols>
    <col min="3" max="3" width="12.7109375" bestFit="1" customWidth="1"/>
    <col min="4" max="4" width="10.7109375" customWidth="1"/>
    <col min="5" max="7" width="10" customWidth="1"/>
    <col min="8" max="8" width="10.85546875" customWidth="1"/>
    <col min="9" max="11" width="10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252</v>
      </c>
    </row>
    <row r="4" spans="1:12" ht="12.75" customHeight="1" x14ac:dyDescent="0.35">
      <c r="A4" s="62"/>
    </row>
    <row r="5" spans="1:12" ht="17.25" x14ac:dyDescent="0.3">
      <c r="A5" s="500" t="s">
        <v>274</v>
      </c>
    </row>
    <row r="6" spans="1:12" ht="17.25" x14ac:dyDescent="0.3">
      <c r="A6" s="500" t="s">
        <v>275</v>
      </c>
    </row>
    <row r="8" spans="1:12" ht="20.25" customHeight="1" x14ac:dyDescent="0.25">
      <c r="A8" s="1425" t="s">
        <v>1349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01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1350</v>
      </c>
      <c r="B10" s="60"/>
      <c r="C10" s="59"/>
      <c r="D10" s="101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1000</v>
      </c>
      <c r="D11" s="1011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150</v>
      </c>
      <c r="D12" s="57" t="s">
        <v>32</v>
      </c>
      <c r="E12" s="51"/>
      <c r="H12" s="48"/>
      <c r="K12" s="48"/>
      <c r="L12" s="48"/>
    </row>
    <row r="13" spans="1:12" ht="20.25" customHeight="1" x14ac:dyDescent="0.25">
      <c r="A13" s="1010"/>
      <c r="B13" s="1010"/>
      <c r="C13" s="50">
        <f>SUM(C11:C12)</f>
        <v>1150</v>
      </c>
      <c r="E13" s="51"/>
      <c r="H13" s="48"/>
      <c r="K13" s="48"/>
      <c r="L13" s="48"/>
    </row>
    <row r="14" spans="1:12" ht="20.25" customHeight="1" x14ac:dyDescent="0.25">
      <c r="A14" s="1426" t="s">
        <v>31</v>
      </c>
      <c r="B14" s="1426"/>
      <c r="C14" s="49">
        <v>1656</v>
      </c>
      <c r="D14" s="52" t="s">
        <v>30</v>
      </c>
      <c r="E14" s="51"/>
      <c r="H14" s="48"/>
      <c r="K14" s="48"/>
      <c r="L14" s="48"/>
    </row>
    <row r="15" spans="1:12" ht="20.25" customHeight="1" x14ac:dyDescent="0.25">
      <c r="A15" s="1010"/>
      <c r="B15" s="1010"/>
      <c r="C15" s="189">
        <f>SUM(C13:C14)</f>
        <v>2806</v>
      </c>
      <c r="D15" s="52"/>
      <c r="E15" s="51"/>
      <c r="H15" s="48"/>
      <c r="K15" s="48"/>
      <c r="L15" s="48"/>
    </row>
    <row r="16" spans="1:12" ht="20.25" customHeight="1" x14ac:dyDescent="0.25">
      <c r="A16" s="1427" t="s">
        <v>1351</v>
      </c>
      <c r="B16" s="1427"/>
      <c r="C16" s="49">
        <v>528</v>
      </c>
      <c r="E16" s="1428" t="s">
        <v>168</v>
      </c>
      <c r="F16" s="1428"/>
      <c r="H16" s="48"/>
      <c r="K16" s="48"/>
      <c r="L16" s="48"/>
    </row>
    <row r="17" spans="1:12" ht="18" customHeight="1" thickBot="1" x14ac:dyDescent="0.3">
      <c r="C17" s="45">
        <f>SUM(C15:C16)</f>
        <v>3334</v>
      </c>
      <c r="E17" s="1429">
        <f>C17/48+1</f>
        <v>70.458333333333329</v>
      </c>
      <c r="F17" s="1429"/>
    </row>
    <row r="18" spans="1:12" s="93" customFormat="1" ht="17.25" thickTop="1" thickBot="1" x14ac:dyDescent="0.3">
      <c r="D18" s="143"/>
      <c r="E18" s="143"/>
      <c r="F18" s="143"/>
    </row>
    <row r="19" spans="1:12" ht="18.75" customHeight="1" x14ac:dyDescent="0.25">
      <c r="A19" s="1430" t="s">
        <v>26</v>
      </c>
      <c r="B19" s="1432" t="s">
        <v>25</v>
      </c>
      <c r="C19" s="1392" t="s">
        <v>24</v>
      </c>
      <c r="D19" s="1400" t="s">
        <v>23</v>
      </c>
      <c r="E19" s="1392" t="s">
        <v>22</v>
      </c>
      <c r="F19" s="1408" t="s">
        <v>21</v>
      </c>
      <c r="G19" s="1402" t="s">
        <v>218</v>
      </c>
      <c r="H19" s="1404"/>
      <c r="I19" s="1392" t="s">
        <v>19</v>
      </c>
      <c r="J19" s="1400" t="s">
        <v>18</v>
      </c>
      <c r="K19" s="1392" t="s">
        <v>17</v>
      </c>
      <c r="L19" s="1394" t="s">
        <v>15</v>
      </c>
    </row>
    <row r="20" spans="1:12" ht="30.75" customHeight="1" thickBot="1" x14ac:dyDescent="0.3">
      <c r="A20" s="1431"/>
      <c r="B20" s="1433"/>
      <c r="C20" s="1393"/>
      <c r="D20" s="1401"/>
      <c r="E20" s="1393"/>
      <c r="F20" s="1434"/>
      <c r="G20" s="1009" t="s">
        <v>20</v>
      </c>
      <c r="H20" s="1009" t="s">
        <v>16</v>
      </c>
      <c r="I20" s="1393"/>
      <c r="J20" s="1401"/>
      <c r="K20" s="1393"/>
      <c r="L20" s="1395"/>
    </row>
    <row r="21" spans="1:12" ht="20.25" customHeight="1" thickBot="1" x14ac:dyDescent="0.3">
      <c r="A21" s="92">
        <v>2024</v>
      </c>
      <c r="B21" s="91">
        <v>1</v>
      </c>
      <c r="C21" s="90" t="s">
        <v>13</v>
      </c>
      <c r="D21" s="89" t="str">
        <f t="array" ref="D21:D68">TRANSPOSE('[1]2024-2025'!$F$141:$BA$141)</f>
        <v>18/12/24</v>
      </c>
      <c r="E21" s="88">
        <f>SUM(C17)</f>
        <v>3334</v>
      </c>
      <c r="F21" s="86">
        <v>21.37</v>
      </c>
      <c r="G21" s="86">
        <v>3.13</v>
      </c>
      <c r="H21" s="85">
        <v>11</v>
      </c>
      <c r="I21" s="86">
        <v>34.5</v>
      </c>
      <c r="J21" s="87">
        <f t="shared" ref="J21:J68" si="0">F21+I21+G21+H21</f>
        <v>70</v>
      </c>
      <c r="K21" s="86">
        <f>E21-I21-G21-F21-H21</f>
        <v>3264</v>
      </c>
      <c r="L21" s="84">
        <f>I21</f>
        <v>34.5</v>
      </c>
    </row>
    <row r="22" spans="1:12" ht="20.25" customHeight="1" x14ac:dyDescent="0.25">
      <c r="A22" s="1389">
        <v>2025</v>
      </c>
      <c r="B22" s="37">
        <v>2</v>
      </c>
      <c r="C22" s="1013" t="s">
        <v>12</v>
      </c>
      <c r="D22" s="35" t="str">
        <v>22/01/25</v>
      </c>
      <c r="E22" s="34">
        <f>K21</f>
        <v>3264</v>
      </c>
      <c r="F22" s="32">
        <v>21.37</v>
      </c>
      <c r="G22" s="32">
        <v>3.13</v>
      </c>
      <c r="H22" s="31">
        <v>11</v>
      </c>
      <c r="I22" s="32">
        <v>34.5</v>
      </c>
      <c r="J22" s="33">
        <f t="shared" si="0"/>
        <v>70</v>
      </c>
      <c r="K22" s="32">
        <f t="shared" ref="K22:K68" si="1">E22-I22-G22-F22-H22</f>
        <v>3194</v>
      </c>
      <c r="L22" s="30">
        <f t="shared" ref="L22:L68" si="2">L21+I22</f>
        <v>69</v>
      </c>
    </row>
    <row r="23" spans="1:12" ht="20.25" customHeight="1" x14ac:dyDescent="0.25">
      <c r="A23" s="1390"/>
      <c r="B23" s="29">
        <v>3</v>
      </c>
      <c r="C23" s="1014" t="s">
        <v>11</v>
      </c>
      <c r="D23" s="27" t="str">
        <v>25/02/25</v>
      </c>
      <c r="E23" s="26">
        <f t="shared" ref="E23:E68" si="3">K22</f>
        <v>3194</v>
      </c>
      <c r="F23" s="24">
        <v>21.37</v>
      </c>
      <c r="G23" s="24">
        <v>3.13</v>
      </c>
      <c r="H23" s="23">
        <v>11</v>
      </c>
      <c r="I23" s="24">
        <v>34.5</v>
      </c>
      <c r="J23" s="25">
        <f t="shared" si="0"/>
        <v>70</v>
      </c>
      <c r="K23" s="24">
        <f t="shared" si="1"/>
        <v>3124</v>
      </c>
      <c r="L23" s="22">
        <f t="shared" si="2"/>
        <v>103.5</v>
      </c>
    </row>
    <row r="24" spans="1:12" ht="20.25" customHeight="1" x14ac:dyDescent="0.25">
      <c r="A24" s="1390"/>
      <c r="B24" s="29">
        <v>4</v>
      </c>
      <c r="C24" s="1014" t="s">
        <v>10</v>
      </c>
      <c r="D24" s="27" t="str">
        <v>22/03/25</v>
      </c>
      <c r="E24" s="26">
        <f t="shared" si="3"/>
        <v>3124</v>
      </c>
      <c r="F24" s="24">
        <v>21.37</v>
      </c>
      <c r="G24" s="24">
        <v>3.13</v>
      </c>
      <c r="H24" s="23">
        <v>11</v>
      </c>
      <c r="I24" s="24">
        <v>34.5</v>
      </c>
      <c r="J24" s="25">
        <f t="shared" si="0"/>
        <v>70</v>
      </c>
      <c r="K24" s="24">
        <f t="shared" si="1"/>
        <v>3054</v>
      </c>
      <c r="L24" s="22">
        <f t="shared" si="2"/>
        <v>138</v>
      </c>
    </row>
    <row r="25" spans="1:12" ht="20.25" customHeight="1" x14ac:dyDescent="0.25">
      <c r="A25" s="1390"/>
      <c r="B25" s="29">
        <v>5</v>
      </c>
      <c r="C25" s="1014" t="s">
        <v>9</v>
      </c>
      <c r="D25" s="27" t="str">
        <v>23/04/25</v>
      </c>
      <c r="E25" s="26">
        <f t="shared" si="3"/>
        <v>3054</v>
      </c>
      <c r="F25" s="24">
        <v>21.37</v>
      </c>
      <c r="G25" s="24">
        <v>3.13</v>
      </c>
      <c r="H25" s="23">
        <v>11</v>
      </c>
      <c r="I25" s="24">
        <v>34.5</v>
      </c>
      <c r="J25" s="25">
        <f t="shared" si="0"/>
        <v>70</v>
      </c>
      <c r="K25" s="24">
        <f t="shared" si="1"/>
        <v>2984</v>
      </c>
      <c r="L25" s="22">
        <f t="shared" si="2"/>
        <v>172.5</v>
      </c>
    </row>
    <row r="26" spans="1:12" ht="20.25" customHeight="1" x14ac:dyDescent="0.25">
      <c r="A26" s="1390"/>
      <c r="B26" s="29">
        <v>6</v>
      </c>
      <c r="C26" s="1014" t="s">
        <v>8</v>
      </c>
      <c r="D26" s="27" t="str">
        <v>02/10/25</v>
      </c>
      <c r="E26" s="26">
        <f t="shared" si="3"/>
        <v>2984</v>
      </c>
      <c r="F26" s="24">
        <v>21.37</v>
      </c>
      <c r="G26" s="24">
        <v>3.13</v>
      </c>
      <c r="H26" s="23">
        <v>11</v>
      </c>
      <c r="I26" s="24">
        <v>34.5</v>
      </c>
      <c r="J26" s="25">
        <f t="shared" si="0"/>
        <v>70</v>
      </c>
      <c r="K26" s="24">
        <f t="shared" si="1"/>
        <v>2914</v>
      </c>
      <c r="L26" s="22">
        <f t="shared" si="2"/>
        <v>207</v>
      </c>
    </row>
    <row r="27" spans="1:12" ht="20.25" customHeight="1" x14ac:dyDescent="0.25">
      <c r="A27" s="1390"/>
      <c r="B27" s="29">
        <v>7</v>
      </c>
      <c r="C27" s="1014" t="s">
        <v>7</v>
      </c>
      <c r="D27" s="27" t="str">
        <v>02/10/25</v>
      </c>
      <c r="E27" s="26">
        <f t="shared" si="3"/>
        <v>2914</v>
      </c>
      <c r="F27" s="24">
        <v>21.37</v>
      </c>
      <c r="G27" s="24">
        <v>3.13</v>
      </c>
      <c r="H27" s="23">
        <v>11</v>
      </c>
      <c r="I27" s="24">
        <v>34.5</v>
      </c>
      <c r="J27" s="25">
        <f t="shared" si="0"/>
        <v>70</v>
      </c>
      <c r="K27" s="24">
        <f t="shared" si="1"/>
        <v>2844</v>
      </c>
      <c r="L27" s="22">
        <f t="shared" si="2"/>
        <v>241.5</v>
      </c>
    </row>
    <row r="28" spans="1:12" ht="20.25" customHeight="1" x14ac:dyDescent="0.25">
      <c r="A28" s="1390"/>
      <c r="B28" s="29">
        <v>8</v>
      </c>
      <c r="C28" s="1014" t="s">
        <v>6</v>
      </c>
      <c r="D28" s="27" t="str">
        <v/>
      </c>
      <c r="E28" s="26">
        <f t="shared" si="3"/>
        <v>2844</v>
      </c>
      <c r="F28" s="24">
        <v>21.37</v>
      </c>
      <c r="G28" s="24">
        <v>3.13</v>
      </c>
      <c r="H28" s="23">
        <v>11</v>
      </c>
      <c r="I28" s="24">
        <v>34.5</v>
      </c>
      <c r="J28" s="25">
        <f t="shared" si="0"/>
        <v>70</v>
      </c>
      <c r="K28" s="24">
        <f t="shared" si="1"/>
        <v>2774</v>
      </c>
      <c r="L28" s="22">
        <f t="shared" si="2"/>
        <v>276</v>
      </c>
    </row>
    <row r="29" spans="1:12" ht="20.25" customHeight="1" x14ac:dyDescent="0.25">
      <c r="A29" s="1390"/>
      <c r="B29" s="29">
        <v>9</v>
      </c>
      <c r="C29" s="1014" t="s">
        <v>5</v>
      </c>
      <c r="D29" s="27" t="str">
        <v/>
      </c>
      <c r="E29" s="26">
        <f t="shared" si="3"/>
        <v>2774</v>
      </c>
      <c r="F29" s="24">
        <v>21.37</v>
      </c>
      <c r="G29" s="24">
        <v>3.13</v>
      </c>
      <c r="H29" s="23">
        <v>11</v>
      </c>
      <c r="I29" s="24">
        <v>34.5</v>
      </c>
      <c r="J29" s="25">
        <f t="shared" si="0"/>
        <v>70</v>
      </c>
      <c r="K29" s="24">
        <f t="shared" si="1"/>
        <v>2704</v>
      </c>
      <c r="L29" s="22">
        <f t="shared" si="2"/>
        <v>310.5</v>
      </c>
    </row>
    <row r="30" spans="1:12" ht="20.25" customHeight="1" x14ac:dyDescent="0.25">
      <c r="A30" s="1390"/>
      <c r="B30" s="29">
        <v>10</v>
      </c>
      <c r="C30" s="1014" t="s">
        <v>4</v>
      </c>
      <c r="D30" s="27" t="str">
        <v/>
      </c>
      <c r="E30" s="26">
        <f t="shared" si="3"/>
        <v>2704</v>
      </c>
      <c r="F30" s="24">
        <v>21.37</v>
      </c>
      <c r="G30" s="24">
        <v>3.13</v>
      </c>
      <c r="H30" s="23">
        <v>11</v>
      </c>
      <c r="I30" s="24">
        <v>34.5</v>
      </c>
      <c r="J30" s="25">
        <f t="shared" si="0"/>
        <v>70</v>
      </c>
      <c r="K30" s="24">
        <f t="shared" si="1"/>
        <v>2634</v>
      </c>
      <c r="L30" s="22">
        <f t="shared" si="2"/>
        <v>345</v>
      </c>
    </row>
    <row r="31" spans="1:12" ht="20.25" customHeight="1" x14ac:dyDescent="0.25">
      <c r="A31" s="1390"/>
      <c r="B31" s="29">
        <v>11</v>
      </c>
      <c r="C31" s="1014" t="s">
        <v>3</v>
      </c>
      <c r="D31" s="27" t="str">
        <v/>
      </c>
      <c r="E31" s="26">
        <f t="shared" si="3"/>
        <v>2634</v>
      </c>
      <c r="F31" s="24">
        <v>21.37</v>
      </c>
      <c r="G31" s="24">
        <v>3.13</v>
      </c>
      <c r="H31" s="23">
        <v>11</v>
      </c>
      <c r="I31" s="24">
        <v>34.5</v>
      </c>
      <c r="J31" s="25">
        <f t="shared" si="0"/>
        <v>70</v>
      </c>
      <c r="K31" s="24">
        <f t="shared" si="1"/>
        <v>2564</v>
      </c>
      <c r="L31" s="22">
        <f t="shared" si="2"/>
        <v>379.5</v>
      </c>
    </row>
    <row r="32" spans="1:12" ht="20.25" customHeight="1" x14ac:dyDescent="0.25">
      <c r="A32" s="1390"/>
      <c r="B32" s="29">
        <v>12</v>
      </c>
      <c r="C32" s="1014" t="s">
        <v>14</v>
      </c>
      <c r="D32" s="27" t="str">
        <v/>
      </c>
      <c r="E32" s="26">
        <f t="shared" si="3"/>
        <v>2564</v>
      </c>
      <c r="F32" s="24">
        <v>21.37</v>
      </c>
      <c r="G32" s="24">
        <v>3.13</v>
      </c>
      <c r="H32" s="23">
        <v>11</v>
      </c>
      <c r="I32" s="24">
        <v>34.5</v>
      </c>
      <c r="J32" s="25">
        <f t="shared" si="0"/>
        <v>70</v>
      </c>
      <c r="K32" s="24">
        <f t="shared" si="1"/>
        <v>2494</v>
      </c>
      <c r="L32" s="22">
        <f t="shared" si="2"/>
        <v>414</v>
      </c>
    </row>
    <row r="33" spans="1:12" ht="20.25" customHeight="1" thickBot="1" x14ac:dyDescent="0.3">
      <c r="A33" s="1391"/>
      <c r="B33" s="21">
        <v>13</v>
      </c>
      <c r="C33" s="1015" t="s">
        <v>13</v>
      </c>
      <c r="D33" s="19" t="str">
        <v/>
      </c>
      <c r="E33" s="18">
        <f t="shared" si="3"/>
        <v>2494</v>
      </c>
      <c r="F33" s="16">
        <v>21.37</v>
      </c>
      <c r="G33" s="16">
        <v>3.13</v>
      </c>
      <c r="H33" s="15">
        <v>11</v>
      </c>
      <c r="I33" s="16">
        <v>34.5</v>
      </c>
      <c r="J33" s="17">
        <f t="shared" si="0"/>
        <v>70</v>
      </c>
      <c r="K33" s="16">
        <f t="shared" si="1"/>
        <v>2424</v>
      </c>
      <c r="L33" s="14">
        <f t="shared" si="2"/>
        <v>448.5</v>
      </c>
    </row>
    <row r="34" spans="1:12" ht="20.25" customHeight="1" x14ac:dyDescent="0.25">
      <c r="A34" s="1389">
        <v>2026</v>
      </c>
      <c r="B34" s="37">
        <v>14</v>
      </c>
      <c r="C34" s="1013" t="s">
        <v>12</v>
      </c>
      <c r="D34" s="35" t="str">
        <v/>
      </c>
      <c r="E34" s="34">
        <f t="shared" si="3"/>
        <v>2424</v>
      </c>
      <c r="F34" s="32">
        <v>21.37</v>
      </c>
      <c r="G34" s="32">
        <v>3.13</v>
      </c>
      <c r="H34" s="31">
        <v>11</v>
      </c>
      <c r="I34" s="32">
        <v>34.5</v>
      </c>
      <c r="J34" s="33">
        <f t="shared" si="0"/>
        <v>70</v>
      </c>
      <c r="K34" s="32">
        <f t="shared" si="1"/>
        <v>2354</v>
      </c>
      <c r="L34" s="30">
        <f t="shared" si="2"/>
        <v>483</v>
      </c>
    </row>
    <row r="35" spans="1:12" ht="20.25" customHeight="1" x14ac:dyDescent="0.25">
      <c r="A35" s="1390"/>
      <c r="B35" s="29">
        <v>15</v>
      </c>
      <c r="C35" s="1014" t="s">
        <v>11</v>
      </c>
      <c r="D35" s="27" t="str">
        <v/>
      </c>
      <c r="E35" s="26">
        <f t="shared" si="3"/>
        <v>2354</v>
      </c>
      <c r="F35" s="24">
        <v>21.37</v>
      </c>
      <c r="G35" s="24">
        <v>3.13</v>
      </c>
      <c r="H35" s="23">
        <v>11</v>
      </c>
      <c r="I35" s="24">
        <v>34.5</v>
      </c>
      <c r="J35" s="25">
        <f t="shared" si="0"/>
        <v>70</v>
      </c>
      <c r="K35" s="24">
        <f t="shared" si="1"/>
        <v>2284</v>
      </c>
      <c r="L35" s="22">
        <f t="shared" si="2"/>
        <v>517.5</v>
      </c>
    </row>
    <row r="36" spans="1:12" ht="20.25" customHeight="1" x14ac:dyDescent="0.25">
      <c r="A36" s="1390"/>
      <c r="B36" s="29">
        <v>16</v>
      </c>
      <c r="C36" s="1014" t="s">
        <v>10</v>
      </c>
      <c r="D36" s="27" t="str">
        <v/>
      </c>
      <c r="E36" s="26">
        <f t="shared" si="3"/>
        <v>2284</v>
      </c>
      <c r="F36" s="24">
        <v>21.37</v>
      </c>
      <c r="G36" s="24">
        <v>3.13</v>
      </c>
      <c r="H36" s="23">
        <v>11</v>
      </c>
      <c r="I36" s="24">
        <v>34.5</v>
      </c>
      <c r="J36" s="25">
        <f t="shared" si="0"/>
        <v>70</v>
      </c>
      <c r="K36" s="24">
        <f t="shared" si="1"/>
        <v>2214</v>
      </c>
      <c r="L36" s="22">
        <f t="shared" si="2"/>
        <v>552</v>
      </c>
    </row>
    <row r="37" spans="1:12" ht="20.25" customHeight="1" x14ac:dyDescent="0.25">
      <c r="A37" s="1390"/>
      <c r="B37" s="29">
        <v>17</v>
      </c>
      <c r="C37" s="1014" t="s">
        <v>9</v>
      </c>
      <c r="D37" s="27" t="str">
        <v/>
      </c>
      <c r="E37" s="26">
        <f t="shared" si="3"/>
        <v>2214</v>
      </c>
      <c r="F37" s="24">
        <v>21.37</v>
      </c>
      <c r="G37" s="24">
        <v>3.13</v>
      </c>
      <c r="H37" s="23">
        <v>11</v>
      </c>
      <c r="I37" s="24">
        <v>34.5</v>
      </c>
      <c r="J37" s="25">
        <f t="shared" si="0"/>
        <v>70</v>
      </c>
      <c r="K37" s="24">
        <f t="shared" si="1"/>
        <v>2144</v>
      </c>
      <c r="L37" s="22">
        <f t="shared" si="2"/>
        <v>586.5</v>
      </c>
    </row>
    <row r="38" spans="1:12" ht="20.25" customHeight="1" x14ac:dyDescent="0.25">
      <c r="A38" s="1390"/>
      <c r="B38" s="29">
        <v>18</v>
      </c>
      <c r="C38" s="1014" t="s">
        <v>8</v>
      </c>
      <c r="D38" s="27" t="str">
        <v/>
      </c>
      <c r="E38" s="26">
        <f t="shared" si="3"/>
        <v>2144</v>
      </c>
      <c r="F38" s="24">
        <v>21.37</v>
      </c>
      <c r="G38" s="24">
        <v>3.13</v>
      </c>
      <c r="H38" s="23">
        <v>11</v>
      </c>
      <c r="I38" s="24">
        <v>34.5</v>
      </c>
      <c r="J38" s="25">
        <f t="shared" si="0"/>
        <v>70</v>
      </c>
      <c r="K38" s="24">
        <f t="shared" si="1"/>
        <v>2074</v>
      </c>
      <c r="L38" s="22">
        <f t="shared" si="2"/>
        <v>621</v>
      </c>
    </row>
    <row r="39" spans="1:12" ht="20.25" customHeight="1" x14ac:dyDescent="0.25">
      <c r="A39" s="1390"/>
      <c r="B39" s="29">
        <v>19</v>
      </c>
      <c r="C39" s="1014" t="s">
        <v>7</v>
      </c>
      <c r="D39" s="27" t="str">
        <v/>
      </c>
      <c r="E39" s="26">
        <f t="shared" si="3"/>
        <v>2074</v>
      </c>
      <c r="F39" s="24">
        <v>21.37</v>
      </c>
      <c r="G39" s="24">
        <v>3.13</v>
      </c>
      <c r="H39" s="23">
        <v>11</v>
      </c>
      <c r="I39" s="24">
        <v>34.5</v>
      </c>
      <c r="J39" s="25">
        <f t="shared" si="0"/>
        <v>70</v>
      </c>
      <c r="K39" s="24">
        <f t="shared" si="1"/>
        <v>2004</v>
      </c>
      <c r="L39" s="22">
        <f t="shared" si="2"/>
        <v>655.5</v>
      </c>
    </row>
    <row r="40" spans="1:12" ht="20.25" customHeight="1" x14ac:dyDescent="0.25">
      <c r="A40" s="1390"/>
      <c r="B40" s="29">
        <v>20</v>
      </c>
      <c r="C40" s="1014" t="s">
        <v>6</v>
      </c>
      <c r="D40" s="27" t="str">
        <v/>
      </c>
      <c r="E40" s="26">
        <f t="shared" si="3"/>
        <v>2004</v>
      </c>
      <c r="F40" s="24">
        <v>21.37</v>
      </c>
      <c r="G40" s="24">
        <v>3.13</v>
      </c>
      <c r="H40" s="23">
        <v>11</v>
      </c>
      <c r="I40" s="24">
        <v>34.5</v>
      </c>
      <c r="J40" s="25">
        <f t="shared" si="0"/>
        <v>70</v>
      </c>
      <c r="K40" s="24">
        <f t="shared" si="1"/>
        <v>1934</v>
      </c>
      <c r="L40" s="22">
        <f t="shared" si="2"/>
        <v>690</v>
      </c>
    </row>
    <row r="41" spans="1:12" ht="20.25" customHeight="1" x14ac:dyDescent="0.25">
      <c r="A41" s="1390"/>
      <c r="B41" s="29">
        <v>21</v>
      </c>
      <c r="C41" s="1014" t="s">
        <v>5</v>
      </c>
      <c r="D41" s="27" t="str">
        <v/>
      </c>
      <c r="E41" s="26">
        <f t="shared" si="3"/>
        <v>1934</v>
      </c>
      <c r="F41" s="24">
        <v>21.37</v>
      </c>
      <c r="G41" s="24">
        <v>3.13</v>
      </c>
      <c r="H41" s="23">
        <v>11</v>
      </c>
      <c r="I41" s="24">
        <v>34.5</v>
      </c>
      <c r="J41" s="25">
        <f t="shared" si="0"/>
        <v>70</v>
      </c>
      <c r="K41" s="24">
        <f t="shared" si="1"/>
        <v>1864</v>
      </c>
      <c r="L41" s="22">
        <f t="shared" si="2"/>
        <v>724.5</v>
      </c>
    </row>
    <row r="42" spans="1:12" ht="20.25" customHeight="1" x14ac:dyDescent="0.25">
      <c r="A42" s="1390"/>
      <c r="B42" s="29">
        <v>22</v>
      </c>
      <c r="C42" s="1014" t="s">
        <v>4</v>
      </c>
      <c r="D42" s="27" t="str">
        <v/>
      </c>
      <c r="E42" s="26">
        <f t="shared" si="3"/>
        <v>1864</v>
      </c>
      <c r="F42" s="24">
        <v>21.37</v>
      </c>
      <c r="G42" s="24">
        <v>3.13</v>
      </c>
      <c r="H42" s="23">
        <v>11</v>
      </c>
      <c r="I42" s="24">
        <v>34.5</v>
      </c>
      <c r="J42" s="25">
        <f t="shared" si="0"/>
        <v>70</v>
      </c>
      <c r="K42" s="24">
        <f t="shared" si="1"/>
        <v>1794</v>
      </c>
      <c r="L42" s="22">
        <f t="shared" si="2"/>
        <v>759</v>
      </c>
    </row>
    <row r="43" spans="1:12" ht="20.25" customHeight="1" x14ac:dyDescent="0.25">
      <c r="A43" s="1390"/>
      <c r="B43" s="29">
        <v>23</v>
      </c>
      <c r="C43" s="1014" t="s">
        <v>3</v>
      </c>
      <c r="D43" s="27" t="str">
        <v/>
      </c>
      <c r="E43" s="26">
        <f t="shared" si="3"/>
        <v>1794</v>
      </c>
      <c r="F43" s="24">
        <v>21.37</v>
      </c>
      <c r="G43" s="24">
        <v>3.13</v>
      </c>
      <c r="H43" s="23">
        <v>11</v>
      </c>
      <c r="I43" s="24">
        <v>34.5</v>
      </c>
      <c r="J43" s="25">
        <f t="shared" si="0"/>
        <v>70</v>
      </c>
      <c r="K43" s="24">
        <f t="shared" si="1"/>
        <v>1724</v>
      </c>
      <c r="L43" s="22">
        <f t="shared" si="2"/>
        <v>793.5</v>
      </c>
    </row>
    <row r="44" spans="1:12" ht="20.25" customHeight="1" x14ac:dyDescent="0.25">
      <c r="A44" s="1390"/>
      <c r="B44" s="29">
        <v>24</v>
      </c>
      <c r="C44" s="1014" t="s">
        <v>14</v>
      </c>
      <c r="D44" s="27" t="str">
        <v/>
      </c>
      <c r="E44" s="26">
        <f t="shared" si="3"/>
        <v>1724</v>
      </c>
      <c r="F44" s="24">
        <v>21.37</v>
      </c>
      <c r="G44" s="24">
        <v>3.13</v>
      </c>
      <c r="H44" s="23">
        <v>11</v>
      </c>
      <c r="I44" s="24">
        <v>34.5</v>
      </c>
      <c r="J44" s="25">
        <f t="shared" si="0"/>
        <v>70</v>
      </c>
      <c r="K44" s="24">
        <f t="shared" si="1"/>
        <v>1654</v>
      </c>
      <c r="L44" s="22">
        <f t="shared" si="2"/>
        <v>828</v>
      </c>
    </row>
    <row r="45" spans="1:12" ht="20.25" customHeight="1" thickBot="1" x14ac:dyDescent="0.3">
      <c r="A45" s="1391"/>
      <c r="B45" s="21">
        <v>25</v>
      </c>
      <c r="C45" s="1015" t="s">
        <v>13</v>
      </c>
      <c r="D45" s="19" t="str">
        <v/>
      </c>
      <c r="E45" s="18">
        <f t="shared" si="3"/>
        <v>1654</v>
      </c>
      <c r="F45" s="16">
        <v>21.37</v>
      </c>
      <c r="G45" s="16">
        <v>3.13</v>
      </c>
      <c r="H45" s="15">
        <v>11</v>
      </c>
      <c r="I45" s="16">
        <v>34.5</v>
      </c>
      <c r="J45" s="17">
        <f t="shared" si="0"/>
        <v>70</v>
      </c>
      <c r="K45" s="16">
        <f t="shared" si="1"/>
        <v>1584</v>
      </c>
      <c r="L45" s="14">
        <f t="shared" si="2"/>
        <v>862.5</v>
      </c>
    </row>
    <row r="46" spans="1:12" ht="20.25" customHeight="1" x14ac:dyDescent="0.25">
      <c r="A46" s="1389">
        <v>2027</v>
      </c>
      <c r="B46" s="37">
        <v>26</v>
      </c>
      <c r="C46" s="1013" t="s">
        <v>12</v>
      </c>
      <c r="D46" s="35" t="str">
        <v/>
      </c>
      <c r="E46" s="34">
        <f t="shared" si="3"/>
        <v>1584</v>
      </c>
      <c r="F46" s="32">
        <v>21.37</v>
      </c>
      <c r="G46" s="32">
        <v>3.13</v>
      </c>
      <c r="H46" s="31">
        <v>11</v>
      </c>
      <c r="I46" s="32">
        <v>34.5</v>
      </c>
      <c r="J46" s="33">
        <f t="shared" si="0"/>
        <v>70</v>
      </c>
      <c r="K46" s="32">
        <f t="shared" si="1"/>
        <v>1514</v>
      </c>
      <c r="L46" s="30">
        <f t="shared" si="2"/>
        <v>897</v>
      </c>
    </row>
    <row r="47" spans="1:12" ht="20.25" customHeight="1" x14ac:dyDescent="0.25">
      <c r="A47" s="1390"/>
      <c r="B47" s="29">
        <v>27</v>
      </c>
      <c r="C47" s="1014" t="s">
        <v>11</v>
      </c>
      <c r="D47" s="27" t="str">
        <v/>
      </c>
      <c r="E47" s="26">
        <f t="shared" si="3"/>
        <v>1514</v>
      </c>
      <c r="F47" s="24">
        <v>21.37</v>
      </c>
      <c r="G47" s="24">
        <v>3.13</v>
      </c>
      <c r="H47" s="23">
        <v>11</v>
      </c>
      <c r="I47" s="24">
        <v>34.5</v>
      </c>
      <c r="J47" s="25">
        <f t="shared" si="0"/>
        <v>70</v>
      </c>
      <c r="K47" s="24">
        <f t="shared" si="1"/>
        <v>1444</v>
      </c>
      <c r="L47" s="22">
        <f t="shared" si="2"/>
        <v>931.5</v>
      </c>
    </row>
    <row r="48" spans="1:12" ht="20.25" customHeight="1" x14ac:dyDescent="0.25">
      <c r="A48" s="1390"/>
      <c r="B48" s="29">
        <v>28</v>
      </c>
      <c r="C48" s="1014" t="s">
        <v>10</v>
      </c>
      <c r="D48" s="27" t="str">
        <v/>
      </c>
      <c r="E48" s="26">
        <f t="shared" si="3"/>
        <v>1444</v>
      </c>
      <c r="F48" s="24">
        <v>21.37</v>
      </c>
      <c r="G48" s="24">
        <v>3.13</v>
      </c>
      <c r="H48" s="23">
        <v>11</v>
      </c>
      <c r="I48" s="24">
        <v>34.5</v>
      </c>
      <c r="J48" s="25">
        <f t="shared" si="0"/>
        <v>70</v>
      </c>
      <c r="K48" s="24">
        <f t="shared" si="1"/>
        <v>1374</v>
      </c>
      <c r="L48" s="22">
        <f t="shared" si="2"/>
        <v>966</v>
      </c>
    </row>
    <row r="49" spans="1:12" ht="20.25" customHeight="1" x14ac:dyDescent="0.25">
      <c r="A49" s="1390"/>
      <c r="B49" s="29">
        <v>29</v>
      </c>
      <c r="C49" s="1014" t="s">
        <v>9</v>
      </c>
      <c r="D49" s="27" t="str">
        <v/>
      </c>
      <c r="E49" s="26">
        <f t="shared" si="3"/>
        <v>1374</v>
      </c>
      <c r="F49" s="24">
        <v>21.37</v>
      </c>
      <c r="G49" s="24">
        <v>3.13</v>
      </c>
      <c r="H49" s="23">
        <v>11</v>
      </c>
      <c r="I49" s="24">
        <v>34.5</v>
      </c>
      <c r="J49" s="25">
        <f t="shared" si="0"/>
        <v>70</v>
      </c>
      <c r="K49" s="24">
        <f t="shared" si="1"/>
        <v>1304</v>
      </c>
      <c r="L49" s="22">
        <f t="shared" si="2"/>
        <v>1000.5</v>
      </c>
    </row>
    <row r="50" spans="1:12" ht="20.25" customHeight="1" x14ac:dyDescent="0.25">
      <c r="A50" s="1390"/>
      <c r="B50" s="29">
        <v>30</v>
      </c>
      <c r="C50" s="1014" t="s">
        <v>8</v>
      </c>
      <c r="D50" s="27" t="str">
        <v/>
      </c>
      <c r="E50" s="26">
        <f t="shared" si="3"/>
        <v>1304</v>
      </c>
      <c r="F50" s="24">
        <v>21.37</v>
      </c>
      <c r="G50" s="24">
        <v>3.13</v>
      </c>
      <c r="H50" s="23">
        <v>11</v>
      </c>
      <c r="I50" s="24">
        <v>34.5</v>
      </c>
      <c r="J50" s="25">
        <f t="shared" si="0"/>
        <v>70</v>
      </c>
      <c r="K50" s="24">
        <f t="shared" si="1"/>
        <v>1234</v>
      </c>
      <c r="L50" s="22">
        <f t="shared" si="2"/>
        <v>1035</v>
      </c>
    </row>
    <row r="51" spans="1:12" ht="20.25" customHeight="1" x14ac:dyDescent="0.25">
      <c r="A51" s="1390"/>
      <c r="B51" s="29">
        <v>31</v>
      </c>
      <c r="C51" s="1014" t="s">
        <v>7</v>
      </c>
      <c r="D51" s="27" t="str">
        <v/>
      </c>
      <c r="E51" s="26">
        <f t="shared" si="3"/>
        <v>1234</v>
      </c>
      <c r="F51" s="24">
        <v>21.37</v>
      </c>
      <c r="G51" s="24">
        <v>3.13</v>
      </c>
      <c r="H51" s="23">
        <v>11</v>
      </c>
      <c r="I51" s="24">
        <v>34.5</v>
      </c>
      <c r="J51" s="25">
        <f t="shared" si="0"/>
        <v>70</v>
      </c>
      <c r="K51" s="24">
        <f t="shared" si="1"/>
        <v>1164</v>
      </c>
      <c r="L51" s="22">
        <f t="shared" si="2"/>
        <v>1069.5</v>
      </c>
    </row>
    <row r="52" spans="1:12" ht="20.25" customHeight="1" x14ac:dyDescent="0.25">
      <c r="A52" s="1390"/>
      <c r="B52" s="29">
        <v>32</v>
      </c>
      <c r="C52" s="1014" t="s">
        <v>6</v>
      </c>
      <c r="D52" s="27" t="str">
        <v/>
      </c>
      <c r="E52" s="26">
        <f t="shared" si="3"/>
        <v>1164</v>
      </c>
      <c r="F52" s="24">
        <v>21.37</v>
      </c>
      <c r="G52" s="24">
        <v>3.13</v>
      </c>
      <c r="H52" s="23">
        <v>11</v>
      </c>
      <c r="I52" s="24">
        <v>34.5</v>
      </c>
      <c r="J52" s="25">
        <f t="shared" si="0"/>
        <v>70</v>
      </c>
      <c r="K52" s="24">
        <f t="shared" si="1"/>
        <v>1094</v>
      </c>
      <c r="L52" s="22">
        <f t="shared" si="2"/>
        <v>1104</v>
      </c>
    </row>
    <row r="53" spans="1:12" ht="20.25" customHeight="1" x14ac:dyDescent="0.25">
      <c r="A53" s="1390"/>
      <c r="B53" s="29">
        <v>33</v>
      </c>
      <c r="C53" s="1014" t="s">
        <v>5</v>
      </c>
      <c r="D53" s="27" t="str">
        <v/>
      </c>
      <c r="E53" s="26">
        <f t="shared" si="3"/>
        <v>1094</v>
      </c>
      <c r="F53" s="24">
        <v>21.37</v>
      </c>
      <c r="G53" s="24">
        <v>3.13</v>
      </c>
      <c r="H53" s="23">
        <v>11</v>
      </c>
      <c r="I53" s="24">
        <v>34.5</v>
      </c>
      <c r="J53" s="25">
        <f t="shared" si="0"/>
        <v>70</v>
      </c>
      <c r="K53" s="24">
        <f t="shared" si="1"/>
        <v>1024</v>
      </c>
      <c r="L53" s="22">
        <f t="shared" si="2"/>
        <v>1138.5</v>
      </c>
    </row>
    <row r="54" spans="1:12" ht="20.25" customHeight="1" x14ac:dyDescent="0.25">
      <c r="A54" s="1390"/>
      <c r="B54" s="29">
        <v>34</v>
      </c>
      <c r="C54" s="1014" t="s">
        <v>4</v>
      </c>
      <c r="D54" s="27" t="str">
        <v/>
      </c>
      <c r="E54" s="26">
        <f t="shared" si="3"/>
        <v>1024</v>
      </c>
      <c r="F54" s="24">
        <v>21.37</v>
      </c>
      <c r="G54" s="24">
        <v>3.13</v>
      </c>
      <c r="H54" s="23">
        <v>11</v>
      </c>
      <c r="I54" s="24">
        <v>34.5</v>
      </c>
      <c r="J54" s="25">
        <f t="shared" si="0"/>
        <v>70</v>
      </c>
      <c r="K54" s="24">
        <f t="shared" si="1"/>
        <v>954</v>
      </c>
      <c r="L54" s="22">
        <f t="shared" si="2"/>
        <v>1173</v>
      </c>
    </row>
    <row r="55" spans="1:12" ht="20.25" customHeight="1" x14ac:dyDescent="0.25">
      <c r="A55" s="1390"/>
      <c r="B55" s="29">
        <v>35</v>
      </c>
      <c r="C55" s="1014" t="s">
        <v>3</v>
      </c>
      <c r="D55" s="27" t="str">
        <v/>
      </c>
      <c r="E55" s="26">
        <f t="shared" si="3"/>
        <v>954</v>
      </c>
      <c r="F55" s="24">
        <v>21.37</v>
      </c>
      <c r="G55" s="24">
        <v>3.13</v>
      </c>
      <c r="H55" s="23">
        <v>11</v>
      </c>
      <c r="I55" s="24">
        <v>34.5</v>
      </c>
      <c r="J55" s="25">
        <f t="shared" si="0"/>
        <v>70</v>
      </c>
      <c r="K55" s="24">
        <f t="shared" si="1"/>
        <v>884</v>
      </c>
      <c r="L55" s="22">
        <f t="shared" si="2"/>
        <v>1207.5</v>
      </c>
    </row>
    <row r="56" spans="1:12" ht="20.25" customHeight="1" x14ac:dyDescent="0.25">
      <c r="A56" s="1390"/>
      <c r="B56" s="29">
        <v>36</v>
      </c>
      <c r="C56" s="1014" t="s">
        <v>14</v>
      </c>
      <c r="D56" s="27" t="str">
        <v/>
      </c>
      <c r="E56" s="26">
        <f t="shared" si="3"/>
        <v>884</v>
      </c>
      <c r="F56" s="24">
        <v>21.37</v>
      </c>
      <c r="G56" s="24">
        <v>3.13</v>
      </c>
      <c r="H56" s="23">
        <v>11</v>
      </c>
      <c r="I56" s="24">
        <v>34.5</v>
      </c>
      <c r="J56" s="25">
        <f t="shared" si="0"/>
        <v>70</v>
      </c>
      <c r="K56" s="24">
        <f t="shared" si="1"/>
        <v>814</v>
      </c>
      <c r="L56" s="22">
        <f t="shared" si="2"/>
        <v>1242</v>
      </c>
    </row>
    <row r="57" spans="1:12" ht="20.25" customHeight="1" thickBot="1" x14ac:dyDescent="0.3">
      <c r="A57" s="1391"/>
      <c r="B57" s="21">
        <v>37</v>
      </c>
      <c r="C57" s="1015" t="s">
        <v>13</v>
      </c>
      <c r="D57" s="19" t="str">
        <v/>
      </c>
      <c r="E57" s="18">
        <f t="shared" si="3"/>
        <v>814</v>
      </c>
      <c r="F57" s="16">
        <v>21.37</v>
      </c>
      <c r="G57" s="16">
        <v>3.13</v>
      </c>
      <c r="H57" s="15">
        <v>11</v>
      </c>
      <c r="I57" s="16">
        <v>34.5</v>
      </c>
      <c r="J57" s="17">
        <f t="shared" si="0"/>
        <v>70</v>
      </c>
      <c r="K57" s="16">
        <f t="shared" si="1"/>
        <v>744</v>
      </c>
      <c r="L57" s="14">
        <f t="shared" si="2"/>
        <v>1276.5</v>
      </c>
    </row>
    <row r="58" spans="1:12" ht="20.25" customHeight="1" x14ac:dyDescent="0.25">
      <c r="A58" s="1389">
        <v>2028</v>
      </c>
      <c r="B58" s="37">
        <v>38</v>
      </c>
      <c r="C58" s="1013" t="s">
        <v>12</v>
      </c>
      <c r="D58" s="35" t="str">
        <v/>
      </c>
      <c r="E58" s="34">
        <f t="shared" si="3"/>
        <v>744</v>
      </c>
      <c r="F58" s="32">
        <v>21.37</v>
      </c>
      <c r="G58" s="32">
        <v>3.13</v>
      </c>
      <c r="H58" s="31">
        <v>11</v>
      </c>
      <c r="I58" s="32">
        <v>34.5</v>
      </c>
      <c r="J58" s="33">
        <f t="shared" si="0"/>
        <v>70</v>
      </c>
      <c r="K58" s="32">
        <f t="shared" si="1"/>
        <v>674</v>
      </c>
      <c r="L58" s="30">
        <f t="shared" si="2"/>
        <v>1311</v>
      </c>
    </row>
    <row r="59" spans="1:12" ht="20.25" customHeight="1" x14ac:dyDescent="0.25">
      <c r="A59" s="1390"/>
      <c r="B59" s="29">
        <v>39</v>
      </c>
      <c r="C59" s="1014" t="s">
        <v>11</v>
      </c>
      <c r="D59" s="27" t="str">
        <v/>
      </c>
      <c r="E59" s="26">
        <f t="shared" si="3"/>
        <v>674</v>
      </c>
      <c r="F59" s="24">
        <v>21.37</v>
      </c>
      <c r="G59" s="24">
        <v>3.13</v>
      </c>
      <c r="H59" s="23">
        <v>11</v>
      </c>
      <c r="I59" s="24">
        <v>34.5</v>
      </c>
      <c r="J59" s="25">
        <f t="shared" si="0"/>
        <v>70</v>
      </c>
      <c r="K59" s="24">
        <f t="shared" si="1"/>
        <v>604</v>
      </c>
      <c r="L59" s="22">
        <f t="shared" si="2"/>
        <v>1345.5</v>
      </c>
    </row>
    <row r="60" spans="1:12" ht="20.25" customHeight="1" x14ac:dyDescent="0.25">
      <c r="A60" s="1390"/>
      <c r="B60" s="29">
        <v>40</v>
      </c>
      <c r="C60" s="1014" t="s">
        <v>10</v>
      </c>
      <c r="D60" s="27" t="str">
        <v/>
      </c>
      <c r="E60" s="26">
        <f t="shared" si="3"/>
        <v>604</v>
      </c>
      <c r="F60" s="24">
        <v>21.37</v>
      </c>
      <c r="G60" s="24">
        <v>3.13</v>
      </c>
      <c r="H60" s="23">
        <v>11</v>
      </c>
      <c r="I60" s="24">
        <v>34.5</v>
      </c>
      <c r="J60" s="25">
        <f t="shared" si="0"/>
        <v>70</v>
      </c>
      <c r="K60" s="24">
        <f t="shared" si="1"/>
        <v>534</v>
      </c>
      <c r="L60" s="22">
        <f t="shared" si="2"/>
        <v>1380</v>
      </c>
    </row>
    <row r="61" spans="1:12" ht="20.25" customHeight="1" x14ac:dyDescent="0.25">
      <c r="A61" s="1390"/>
      <c r="B61" s="29">
        <v>41</v>
      </c>
      <c r="C61" s="1014" t="s">
        <v>9</v>
      </c>
      <c r="D61" s="27" t="str">
        <v/>
      </c>
      <c r="E61" s="26">
        <f t="shared" si="3"/>
        <v>534</v>
      </c>
      <c r="F61" s="24">
        <v>21.37</v>
      </c>
      <c r="G61" s="24">
        <v>3.13</v>
      </c>
      <c r="H61" s="23">
        <v>11</v>
      </c>
      <c r="I61" s="24">
        <v>34.5</v>
      </c>
      <c r="J61" s="25">
        <f t="shared" si="0"/>
        <v>70</v>
      </c>
      <c r="K61" s="24">
        <f t="shared" si="1"/>
        <v>464</v>
      </c>
      <c r="L61" s="22">
        <f t="shared" si="2"/>
        <v>1414.5</v>
      </c>
    </row>
    <row r="62" spans="1:12" ht="20.25" customHeight="1" x14ac:dyDescent="0.25">
      <c r="A62" s="1390"/>
      <c r="B62" s="29">
        <v>42</v>
      </c>
      <c r="C62" s="1014" t="s">
        <v>8</v>
      </c>
      <c r="D62" s="27" t="str">
        <v/>
      </c>
      <c r="E62" s="26">
        <f t="shared" si="3"/>
        <v>464</v>
      </c>
      <c r="F62" s="24">
        <v>21.37</v>
      </c>
      <c r="G62" s="24">
        <v>3.13</v>
      </c>
      <c r="H62" s="23">
        <v>11</v>
      </c>
      <c r="I62" s="24">
        <v>34.5</v>
      </c>
      <c r="J62" s="25">
        <f t="shared" si="0"/>
        <v>70</v>
      </c>
      <c r="K62" s="24">
        <f t="shared" si="1"/>
        <v>394</v>
      </c>
      <c r="L62" s="22">
        <f t="shared" si="2"/>
        <v>1449</v>
      </c>
    </row>
    <row r="63" spans="1:12" ht="20.25" customHeight="1" x14ac:dyDescent="0.25">
      <c r="A63" s="1390"/>
      <c r="B63" s="29">
        <v>43</v>
      </c>
      <c r="C63" s="1014" t="s">
        <v>7</v>
      </c>
      <c r="D63" s="27" t="str">
        <v/>
      </c>
      <c r="E63" s="26">
        <f t="shared" si="3"/>
        <v>394</v>
      </c>
      <c r="F63" s="24">
        <v>21.37</v>
      </c>
      <c r="G63" s="24">
        <v>3.13</v>
      </c>
      <c r="H63" s="23">
        <v>11</v>
      </c>
      <c r="I63" s="24">
        <v>34.5</v>
      </c>
      <c r="J63" s="25">
        <f t="shared" si="0"/>
        <v>70</v>
      </c>
      <c r="K63" s="24">
        <f t="shared" si="1"/>
        <v>324</v>
      </c>
      <c r="L63" s="22">
        <f t="shared" si="2"/>
        <v>1483.5</v>
      </c>
    </row>
    <row r="64" spans="1:12" ht="20.25" customHeight="1" x14ac:dyDescent="0.25">
      <c r="A64" s="1390"/>
      <c r="B64" s="29">
        <v>44</v>
      </c>
      <c r="C64" s="1014" t="s">
        <v>6</v>
      </c>
      <c r="D64" s="27" t="str">
        <v/>
      </c>
      <c r="E64" s="26">
        <f t="shared" si="3"/>
        <v>324</v>
      </c>
      <c r="F64" s="24">
        <v>21.37</v>
      </c>
      <c r="G64" s="24">
        <v>3.13</v>
      </c>
      <c r="H64" s="23">
        <v>11</v>
      </c>
      <c r="I64" s="24">
        <v>34.5</v>
      </c>
      <c r="J64" s="25">
        <f t="shared" si="0"/>
        <v>70</v>
      </c>
      <c r="K64" s="24">
        <f t="shared" si="1"/>
        <v>254</v>
      </c>
      <c r="L64" s="22">
        <f t="shared" si="2"/>
        <v>1518</v>
      </c>
    </row>
    <row r="65" spans="1:12" ht="20.25" customHeight="1" x14ac:dyDescent="0.25">
      <c r="A65" s="1390"/>
      <c r="B65" s="29">
        <v>45</v>
      </c>
      <c r="C65" s="1014" t="s">
        <v>5</v>
      </c>
      <c r="D65" s="27" t="str">
        <v/>
      </c>
      <c r="E65" s="26">
        <f t="shared" si="3"/>
        <v>254</v>
      </c>
      <c r="F65" s="24">
        <v>21.37</v>
      </c>
      <c r="G65" s="24">
        <v>3.13</v>
      </c>
      <c r="H65" s="23">
        <v>11</v>
      </c>
      <c r="I65" s="24">
        <v>34.5</v>
      </c>
      <c r="J65" s="25">
        <f t="shared" si="0"/>
        <v>70</v>
      </c>
      <c r="K65" s="24">
        <f t="shared" si="1"/>
        <v>184</v>
      </c>
      <c r="L65" s="22">
        <f t="shared" si="2"/>
        <v>1552.5</v>
      </c>
    </row>
    <row r="66" spans="1:12" ht="20.25" customHeight="1" x14ac:dyDescent="0.25">
      <c r="A66" s="1390"/>
      <c r="B66" s="29">
        <v>46</v>
      </c>
      <c r="C66" s="1014" t="s">
        <v>4</v>
      </c>
      <c r="D66" s="27" t="str">
        <v/>
      </c>
      <c r="E66" s="26">
        <f t="shared" si="3"/>
        <v>184</v>
      </c>
      <c r="F66" s="24">
        <v>21.37</v>
      </c>
      <c r="G66" s="24">
        <v>3.13</v>
      </c>
      <c r="H66" s="23">
        <v>11</v>
      </c>
      <c r="I66" s="24">
        <v>34.5</v>
      </c>
      <c r="J66" s="25">
        <f t="shared" si="0"/>
        <v>70</v>
      </c>
      <c r="K66" s="24">
        <f t="shared" si="1"/>
        <v>114</v>
      </c>
      <c r="L66" s="22">
        <f t="shared" si="2"/>
        <v>1587</v>
      </c>
    </row>
    <row r="67" spans="1:12" ht="20.25" customHeight="1" x14ac:dyDescent="0.25">
      <c r="A67" s="1390"/>
      <c r="B67" s="29">
        <v>47</v>
      </c>
      <c r="C67" s="1014" t="s">
        <v>3</v>
      </c>
      <c r="D67" s="27" t="str">
        <v/>
      </c>
      <c r="E67" s="26">
        <f t="shared" si="3"/>
        <v>114</v>
      </c>
      <c r="F67" s="24">
        <v>21.37</v>
      </c>
      <c r="G67" s="24">
        <v>3.13</v>
      </c>
      <c r="H67" s="23">
        <v>11</v>
      </c>
      <c r="I67" s="24">
        <v>34.5</v>
      </c>
      <c r="J67" s="25">
        <f t="shared" si="0"/>
        <v>70</v>
      </c>
      <c r="K67" s="24">
        <f t="shared" si="1"/>
        <v>44</v>
      </c>
      <c r="L67" s="22">
        <f t="shared" si="2"/>
        <v>1621.5</v>
      </c>
    </row>
    <row r="68" spans="1:12" ht="20.25" customHeight="1" thickBot="1" x14ac:dyDescent="0.3">
      <c r="A68" s="1391"/>
      <c r="B68" s="21">
        <v>48</v>
      </c>
      <c r="C68" s="1015" t="s">
        <v>14</v>
      </c>
      <c r="D68" s="19" t="str">
        <v/>
      </c>
      <c r="E68" s="18">
        <f t="shared" si="3"/>
        <v>44</v>
      </c>
      <c r="F68" s="16">
        <v>21.61</v>
      </c>
      <c r="G68" s="16">
        <v>2.89</v>
      </c>
      <c r="H68" s="15">
        <v>11</v>
      </c>
      <c r="I68" s="16">
        <v>34.5</v>
      </c>
      <c r="J68" s="17">
        <f t="shared" si="0"/>
        <v>70</v>
      </c>
      <c r="K68" s="16">
        <f t="shared" si="1"/>
        <v>-26</v>
      </c>
      <c r="L68" s="14">
        <f t="shared" si="2"/>
        <v>1656</v>
      </c>
    </row>
    <row r="69" spans="1:12" x14ac:dyDescent="0.25">
      <c r="F69" s="99">
        <f>SUM(F21:F68)</f>
        <v>1026</v>
      </c>
      <c r="G69" s="99">
        <f>SUM(G21:G68)</f>
        <v>149.99999999999989</v>
      </c>
      <c r="H69" s="99">
        <f>SUM(H21:H68)</f>
        <v>528</v>
      </c>
      <c r="I69" s="99">
        <f>SUM(I21:I68)</f>
        <v>1656</v>
      </c>
    </row>
    <row r="70" spans="1:12" x14ac:dyDescent="0.25">
      <c r="D70" s="1420" t="s">
        <v>2</v>
      </c>
      <c r="E70" s="1420"/>
      <c r="F70" s="79">
        <v>0</v>
      </c>
      <c r="G70" s="79">
        <v>0</v>
      </c>
      <c r="H70" s="79">
        <v>0</v>
      </c>
      <c r="I70" s="79">
        <v>0</v>
      </c>
    </row>
    <row r="71" spans="1:12" x14ac:dyDescent="0.25">
      <c r="D71" s="1421" t="s">
        <v>1</v>
      </c>
      <c r="E71" s="1421"/>
      <c r="F71" s="65">
        <f>SUM(F69-F70)</f>
        <v>1026</v>
      </c>
      <c r="G71" s="65">
        <f>SUM(G69-G70)</f>
        <v>149.99999999999989</v>
      </c>
      <c r="H71" s="65">
        <f>SUM(H69-H70)</f>
        <v>528</v>
      </c>
      <c r="I71" s="65">
        <f>SUM(I69-I70)</f>
        <v>1656</v>
      </c>
    </row>
    <row r="73" spans="1:12" ht="15.75" x14ac:dyDescent="0.25">
      <c r="C73" s="1012"/>
      <c r="D73" s="1422" t="s">
        <v>42</v>
      </c>
      <c r="E73" s="1422"/>
      <c r="F73" s="1423">
        <f>SUM(F71:I71)</f>
        <v>3360</v>
      </c>
      <c r="G73" s="1423"/>
    </row>
    <row r="74" spans="1:12" ht="16.5" thickBot="1" x14ac:dyDescent="0.3">
      <c r="C74" s="1012"/>
      <c r="D74" s="1422" t="s">
        <v>41</v>
      </c>
      <c r="E74" s="1422"/>
      <c r="F74" s="1424">
        <v>-26</v>
      </c>
      <c r="G74" s="1424"/>
    </row>
    <row r="75" spans="1:12" ht="17.25" thickTop="1" thickBot="1" x14ac:dyDescent="0.3">
      <c r="C75" s="1415" t="s">
        <v>0</v>
      </c>
      <c r="D75" s="1415"/>
      <c r="E75" s="1416"/>
      <c r="F75" s="1417">
        <f>SUM(F73:G74)</f>
        <v>3334</v>
      </c>
      <c r="G75" s="1419"/>
    </row>
    <row r="76" spans="1:12" ht="15.75" thickTop="1" x14ac:dyDescent="0.25"/>
  </sheetData>
  <mergeCells count="30">
    <mergeCell ref="A8:L8"/>
    <mergeCell ref="A11:B11"/>
    <mergeCell ref="A12:B12"/>
    <mergeCell ref="A14:B14"/>
    <mergeCell ref="A16:B16"/>
    <mergeCell ref="E16:F16"/>
    <mergeCell ref="E17:F17"/>
    <mergeCell ref="A19:A20"/>
    <mergeCell ref="B19:B20"/>
    <mergeCell ref="C19:C20"/>
    <mergeCell ref="D19:D20"/>
    <mergeCell ref="E19:E20"/>
    <mergeCell ref="F19:F20"/>
    <mergeCell ref="G19:H19"/>
    <mergeCell ref="I19:I20"/>
    <mergeCell ref="J19:J20"/>
    <mergeCell ref="K19:K20"/>
    <mergeCell ref="L19:L20"/>
    <mergeCell ref="A22:A33"/>
    <mergeCell ref="D70:E70"/>
    <mergeCell ref="D71:E71"/>
    <mergeCell ref="D73:E73"/>
    <mergeCell ref="F73:G73"/>
    <mergeCell ref="C75:E75"/>
    <mergeCell ref="F75:G75"/>
    <mergeCell ref="A58:A68"/>
    <mergeCell ref="A46:A57"/>
    <mergeCell ref="A34:A45"/>
    <mergeCell ref="D74:E74"/>
    <mergeCell ref="F74:G74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  <rowBreaks count="1" manualBreakCount="1">
    <brk id="47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64"/>
  <sheetViews>
    <sheetView topLeftCell="A29" zoomScaleNormal="100" workbookViewId="0">
      <selection activeCell="G41" sqref="G41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  <col min="14" max="17" width="10.42578125" customWidth="1"/>
  </cols>
  <sheetData>
    <row r="1" spans="1:12" ht="21" x14ac:dyDescent="0.35">
      <c r="A1" s="63" t="s">
        <v>40</v>
      </c>
    </row>
    <row r="3" spans="1:12" ht="21" x14ac:dyDescent="0.35">
      <c r="A3" s="62" t="s">
        <v>45</v>
      </c>
    </row>
    <row r="4" spans="1:12" ht="12.75" customHeight="1" x14ac:dyDescent="0.35">
      <c r="A4" s="62"/>
    </row>
    <row r="5" spans="1:12" ht="17.25" x14ac:dyDescent="0.3">
      <c r="A5" s="500" t="s">
        <v>277</v>
      </c>
    </row>
    <row r="6" spans="1:12" ht="17.25" x14ac:dyDescent="0.3">
      <c r="A6" s="500" t="s">
        <v>265</v>
      </c>
    </row>
    <row r="8" spans="1:12" ht="20.25" customHeight="1" x14ac:dyDescent="0.25">
      <c r="A8" s="1425" t="s">
        <v>46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7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7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6500</v>
      </c>
      <c r="D11" s="71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520</v>
      </c>
      <c r="D12" s="75" t="s">
        <v>34</v>
      </c>
      <c r="E12" s="51"/>
      <c r="J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130</v>
      </c>
      <c r="D13" t="s">
        <v>32</v>
      </c>
      <c r="E13" s="51"/>
      <c r="J13" s="48"/>
      <c r="K13" s="48"/>
      <c r="L13" s="48"/>
    </row>
    <row r="14" spans="1:12" ht="20.25" customHeight="1" x14ac:dyDescent="0.25">
      <c r="A14" s="69"/>
      <c r="B14" s="69"/>
      <c r="C14" s="50">
        <f>SUM(C11:C13)</f>
        <v>7150</v>
      </c>
      <c r="E14" s="51"/>
      <c r="J14" s="48"/>
      <c r="K14" s="48"/>
      <c r="L14" s="48"/>
    </row>
    <row r="15" spans="1:12" ht="20.25" customHeight="1" x14ac:dyDescent="0.25">
      <c r="A15" s="1426" t="s">
        <v>31</v>
      </c>
      <c r="B15" s="1426"/>
      <c r="C15" s="49">
        <v>7740</v>
      </c>
      <c r="D15" s="52" t="s">
        <v>30</v>
      </c>
      <c r="E15" s="51"/>
      <c r="J15" s="48"/>
      <c r="K15" s="48"/>
      <c r="L15" s="48"/>
    </row>
    <row r="16" spans="1:12" ht="20.25" customHeight="1" x14ac:dyDescent="0.25">
      <c r="A16" s="1442" t="s">
        <v>29</v>
      </c>
      <c r="B16" s="1442"/>
      <c r="C16" s="50">
        <f>SUM(C14:C15)</f>
        <v>14890</v>
      </c>
      <c r="J16" s="48"/>
      <c r="K16" s="48"/>
      <c r="L16" s="48"/>
    </row>
    <row r="17" spans="1:17" ht="28.5" customHeight="1" x14ac:dyDescent="0.25">
      <c r="A17" s="1427" t="s">
        <v>28</v>
      </c>
      <c r="B17" s="1427"/>
      <c r="C17" s="54">
        <v>360</v>
      </c>
      <c r="D17" s="1437" t="s">
        <v>27</v>
      </c>
      <c r="E17" s="1437"/>
      <c r="F17" s="1437"/>
      <c r="J17" s="48"/>
      <c r="K17" s="48"/>
      <c r="L17" s="48"/>
    </row>
    <row r="18" spans="1:17" ht="20.25" customHeight="1" thickBot="1" x14ac:dyDescent="0.3">
      <c r="A18" s="47"/>
      <c r="B18" s="46"/>
      <c r="C18" s="45">
        <f>SUM(C16:C17)</f>
        <v>15250</v>
      </c>
      <c r="D18" s="1441">
        <f>C18/36</f>
        <v>423.61111111111109</v>
      </c>
      <c r="E18" s="1441"/>
      <c r="F18" s="1441"/>
      <c r="G18" s="58"/>
      <c r="H18" s="48"/>
      <c r="I18" s="48"/>
      <c r="J18" s="48"/>
      <c r="K18" s="48"/>
      <c r="L18" s="48"/>
    </row>
    <row r="19" spans="1:17" ht="16.5" thickTop="1" thickBot="1" x14ac:dyDescent="0.3"/>
    <row r="20" spans="1:17" ht="30.75" customHeight="1" thickBot="1" x14ac:dyDescent="0.3">
      <c r="A20" s="43" t="s">
        <v>26</v>
      </c>
      <c r="B20" s="42" t="s">
        <v>25</v>
      </c>
      <c r="C20" s="40" t="s">
        <v>24</v>
      </c>
      <c r="D20" s="41" t="s">
        <v>23</v>
      </c>
      <c r="E20" s="40" t="s">
        <v>22</v>
      </c>
      <c r="F20" s="39" t="s">
        <v>21</v>
      </c>
      <c r="G20" s="39" t="s">
        <v>20</v>
      </c>
      <c r="H20" s="40" t="s">
        <v>19</v>
      </c>
      <c r="I20" s="41" t="s">
        <v>18</v>
      </c>
      <c r="J20" s="40" t="s">
        <v>17</v>
      </c>
      <c r="K20" s="39" t="s">
        <v>16</v>
      </c>
      <c r="L20" s="38" t="s">
        <v>15</v>
      </c>
      <c r="N20" s="39" t="s">
        <v>21</v>
      </c>
      <c r="O20" s="39" t="s">
        <v>20</v>
      </c>
      <c r="P20" s="439" t="s">
        <v>19</v>
      </c>
      <c r="Q20" s="39" t="s">
        <v>16</v>
      </c>
    </row>
    <row r="21" spans="1:17" ht="20.25" customHeight="1" thickBot="1" x14ac:dyDescent="0.3">
      <c r="A21" s="92">
        <v>2020</v>
      </c>
      <c r="B21" s="91">
        <v>1</v>
      </c>
      <c r="C21" s="90" t="s">
        <v>13</v>
      </c>
      <c r="D21" s="89" t="str">
        <f t="array" ref="D21:D56">TRANSPOSE('[1]2020-2021'!$F$52:$AO$52)</f>
        <v>01/12/20</v>
      </c>
      <c r="E21" s="88">
        <f>C16</f>
        <v>14890</v>
      </c>
      <c r="F21" s="86">
        <v>195.4</v>
      </c>
      <c r="G21" s="86">
        <v>3.6</v>
      </c>
      <c r="H21" s="86">
        <v>215</v>
      </c>
      <c r="I21" s="87">
        <f t="shared" ref="I21:I56" si="0">F21+H21+G21+K21</f>
        <v>424</v>
      </c>
      <c r="J21" s="86">
        <f t="shared" ref="J21:J56" si="1">E21-H21-G21-F21</f>
        <v>14476</v>
      </c>
      <c r="K21" s="86">
        <v>10</v>
      </c>
      <c r="L21" s="84">
        <f>H21</f>
        <v>215</v>
      </c>
      <c r="N21" s="309">
        <v>0</v>
      </c>
      <c r="O21" s="310">
        <v>0</v>
      </c>
      <c r="P21" s="310">
        <v>0</v>
      </c>
      <c r="Q21" s="311">
        <v>0</v>
      </c>
    </row>
    <row r="22" spans="1:17" ht="20.25" customHeight="1" x14ac:dyDescent="0.25">
      <c r="A22" s="1389">
        <v>2021</v>
      </c>
      <c r="B22" s="37">
        <v>2</v>
      </c>
      <c r="C22" s="429" t="s">
        <v>12</v>
      </c>
      <c r="D22" s="35" t="str">
        <v>02/01/21</v>
      </c>
      <c r="E22" s="34">
        <f t="shared" ref="E22:E56" si="2">J21</f>
        <v>14476</v>
      </c>
      <c r="F22" s="32">
        <v>195.4</v>
      </c>
      <c r="G22" s="32">
        <v>3.6</v>
      </c>
      <c r="H22" s="32">
        <v>215</v>
      </c>
      <c r="I22" s="33">
        <f t="shared" si="0"/>
        <v>424</v>
      </c>
      <c r="J22" s="32">
        <f t="shared" si="1"/>
        <v>14062</v>
      </c>
      <c r="K22" s="32">
        <v>10</v>
      </c>
      <c r="L22" s="30">
        <f t="shared" ref="L22:L56" si="3">L21+H22</f>
        <v>430</v>
      </c>
      <c r="N22" s="312">
        <v>0</v>
      </c>
      <c r="O22" s="313">
        <v>0</v>
      </c>
      <c r="P22" s="313">
        <v>0</v>
      </c>
      <c r="Q22" s="314">
        <v>0</v>
      </c>
    </row>
    <row r="23" spans="1:17" ht="20.25" customHeight="1" x14ac:dyDescent="0.25">
      <c r="A23" s="1390"/>
      <c r="B23" s="29">
        <v>3</v>
      </c>
      <c r="C23" s="428" t="s">
        <v>11</v>
      </c>
      <c r="D23" s="27" t="str">
        <v>30/01/21</v>
      </c>
      <c r="E23" s="26">
        <f t="shared" si="2"/>
        <v>14062</v>
      </c>
      <c r="F23" s="24">
        <v>195.4</v>
      </c>
      <c r="G23" s="24">
        <v>3.6</v>
      </c>
      <c r="H23" s="24">
        <v>215</v>
      </c>
      <c r="I23" s="25">
        <f t="shared" si="0"/>
        <v>424</v>
      </c>
      <c r="J23" s="24">
        <f t="shared" si="1"/>
        <v>13648</v>
      </c>
      <c r="K23" s="24">
        <v>10</v>
      </c>
      <c r="L23" s="22">
        <f t="shared" si="3"/>
        <v>645</v>
      </c>
      <c r="N23" s="312">
        <v>0</v>
      </c>
      <c r="O23" s="313">
        <v>0</v>
      </c>
      <c r="P23" s="313">
        <v>0</v>
      </c>
      <c r="Q23" s="314">
        <v>0</v>
      </c>
    </row>
    <row r="24" spans="1:17" ht="20.25" customHeight="1" x14ac:dyDescent="0.25">
      <c r="A24" s="1390"/>
      <c r="B24" s="29">
        <v>4</v>
      </c>
      <c r="C24" s="428" t="s">
        <v>10</v>
      </c>
      <c r="D24" s="27" t="str">
        <v>27/02/21</v>
      </c>
      <c r="E24" s="26">
        <f t="shared" si="2"/>
        <v>13648</v>
      </c>
      <c r="F24" s="24">
        <v>195.4</v>
      </c>
      <c r="G24" s="24">
        <v>3.6</v>
      </c>
      <c r="H24" s="24">
        <v>215</v>
      </c>
      <c r="I24" s="25">
        <f t="shared" si="0"/>
        <v>424</v>
      </c>
      <c r="J24" s="24">
        <f t="shared" si="1"/>
        <v>13234</v>
      </c>
      <c r="K24" s="24">
        <v>10</v>
      </c>
      <c r="L24" s="22">
        <f t="shared" si="3"/>
        <v>860</v>
      </c>
      <c r="N24" s="312">
        <v>0</v>
      </c>
      <c r="O24" s="313">
        <v>0</v>
      </c>
      <c r="P24" s="313">
        <v>0</v>
      </c>
      <c r="Q24" s="314">
        <v>0</v>
      </c>
    </row>
    <row r="25" spans="1:17" ht="20.25" customHeight="1" x14ac:dyDescent="0.25">
      <c r="A25" s="1390"/>
      <c r="B25" s="29">
        <v>5</v>
      </c>
      <c r="C25" s="428" t="s">
        <v>9</v>
      </c>
      <c r="D25" s="27" t="str">
        <v>01/04/21</v>
      </c>
      <c r="E25" s="26">
        <f t="shared" si="2"/>
        <v>13234</v>
      </c>
      <c r="F25" s="24">
        <v>195.4</v>
      </c>
      <c r="G25" s="24">
        <v>3.6</v>
      </c>
      <c r="H25" s="24">
        <v>215</v>
      </c>
      <c r="I25" s="25">
        <f t="shared" si="0"/>
        <v>424</v>
      </c>
      <c r="J25" s="24">
        <f t="shared" si="1"/>
        <v>12820</v>
      </c>
      <c r="K25" s="24">
        <v>10</v>
      </c>
      <c r="L25" s="22">
        <f t="shared" si="3"/>
        <v>1075</v>
      </c>
      <c r="N25" s="312">
        <v>0</v>
      </c>
      <c r="O25" s="313">
        <v>0</v>
      </c>
      <c r="P25" s="313">
        <v>0</v>
      </c>
      <c r="Q25" s="314">
        <v>0</v>
      </c>
    </row>
    <row r="26" spans="1:17" ht="20.25" customHeight="1" x14ac:dyDescent="0.25">
      <c r="A26" s="1390"/>
      <c r="B26" s="29">
        <v>6</v>
      </c>
      <c r="C26" s="428" t="s">
        <v>8</v>
      </c>
      <c r="D26" s="27" t="str">
        <v>03/05/21</v>
      </c>
      <c r="E26" s="26">
        <f t="shared" si="2"/>
        <v>12820</v>
      </c>
      <c r="F26" s="24">
        <v>195.4</v>
      </c>
      <c r="G26" s="24">
        <v>3.6</v>
      </c>
      <c r="H26" s="24">
        <v>215</v>
      </c>
      <c r="I26" s="25">
        <f t="shared" si="0"/>
        <v>424</v>
      </c>
      <c r="J26" s="24">
        <f t="shared" si="1"/>
        <v>12406</v>
      </c>
      <c r="K26" s="24">
        <v>10</v>
      </c>
      <c r="L26" s="22">
        <f t="shared" si="3"/>
        <v>1290</v>
      </c>
      <c r="N26" s="312">
        <v>0</v>
      </c>
      <c r="O26" s="313">
        <v>0</v>
      </c>
      <c r="P26" s="313">
        <v>0</v>
      </c>
      <c r="Q26" s="314">
        <v>0</v>
      </c>
    </row>
    <row r="27" spans="1:17" ht="20.25" customHeight="1" x14ac:dyDescent="0.25">
      <c r="A27" s="1390"/>
      <c r="B27" s="29">
        <v>7</v>
      </c>
      <c r="C27" s="428" t="s">
        <v>7</v>
      </c>
      <c r="D27" s="27" t="str">
        <v>30/05/21</v>
      </c>
      <c r="E27" s="26">
        <f t="shared" si="2"/>
        <v>12406</v>
      </c>
      <c r="F27" s="24">
        <v>195.4</v>
      </c>
      <c r="G27" s="24">
        <v>3.6</v>
      </c>
      <c r="H27" s="24">
        <v>215</v>
      </c>
      <c r="I27" s="25">
        <f t="shared" si="0"/>
        <v>424</v>
      </c>
      <c r="J27" s="24">
        <f t="shared" si="1"/>
        <v>11992</v>
      </c>
      <c r="K27" s="24">
        <v>10</v>
      </c>
      <c r="L27" s="22">
        <f t="shared" si="3"/>
        <v>1505</v>
      </c>
      <c r="N27" s="312">
        <v>0</v>
      </c>
      <c r="O27" s="313">
        <v>0</v>
      </c>
      <c r="P27" s="313">
        <v>0</v>
      </c>
      <c r="Q27" s="314">
        <v>0</v>
      </c>
    </row>
    <row r="28" spans="1:17" ht="20.25" customHeight="1" x14ac:dyDescent="0.25">
      <c r="A28" s="1390"/>
      <c r="B28" s="29">
        <v>8</v>
      </c>
      <c r="C28" s="428" t="s">
        <v>6</v>
      </c>
      <c r="D28" s="27" t="str">
        <v>30/06/21</v>
      </c>
      <c r="E28" s="26">
        <f t="shared" si="2"/>
        <v>11992</v>
      </c>
      <c r="F28" s="24">
        <v>195.4</v>
      </c>
      <c r="G28" s="24">
        <v>3.6</v>
      </c>
      <c r="H28" s="24">
        <v>215</v>
      </c>
      <c r="I28" s="25">
        <f t="shared" si="0"/>
        <v>424</v>
      </c>
      <c r="J28" s="24">
        <f t="shared" si="1"/>
        <v>11578</v>
      </c>
      <c r="K28" s="24">
        <v>10</v>
      </c>
      <c r="L28" s="22">
        <f t="shared" si="3"/>
        <v>1720</v>
      </c>
      <c r="N28" s="312">
        <v>0</v>
      </c>
      <c r="O28" s="313">
        <v>0</v>
      </c>
      <c r="P28" s="313">
        <v>0</v>
      </c>
      <c r="Q28" s="314">
        <v>0</v>
      </c>
    </row>
    <row r="29" spans="1:17" ht="20.25" customHeight="1" x14ac:dyDescent="0.25">
      <c r="A29" s="1390"/>
      <c r="B29" s="29">
        <v>9</v>
      </c>
      <c r="C29" s="428" t="s">
        <v>5</v>
      </c>
      <c r="D29" s="27" t="str">
        <v>02/08/21</v>
      </c>
      <c r="E29" s="26">
        <f t="shared" si="2"/>
        <v>11578</v>
      </c>
      <c r="F29" s="24">
        <v>195.4</v>
      </c>
      <c r="G29" s="24">
        <v>3.6</v>
      </c>
      <c r="H29" s="24">
        <v>215</v>
      </c>
      <c r="I29" s="25">
        <f t="shared" si="0"/>
        <v>424</v>
      </c>
      <c r="J29" s="24">
        <f t="shared" si="1"/>
        <v>11164</v>
      </c>
      <c r="K29" s="24">
        <v>10</v>
      </c>
      <c r="L29" s="22">
        <f t="shared" si="3"/>
        <v>1935</v>
      </c>
      <c r="N29" s="312">
        <v>0</v>
      </c>
      <c r="O29" s="313">
        <v>0</v>
      </c>
      <c r="P29" s="313">
        <v>0</v>
      </c>
      <c r="Q29" s="314">
        <v>0</v>
      </c>
    </row>
    <row r="30" spans="1:17" ht="20.25" customHeight="1" x14ac:dyDescent="0.25">
      <c r="A30" s="1390"/>
      <c r="B30" s="29">
        <v>10</v>
      </c>
      <c r="C30" s="428" t="s">
        <v>4</v>
      </c>
      <c r="D30" s="27" t="str">
        <v>01/09/21</v>
      </c>
      <c r="E30" s="26">
        <f t="shared" si="2"/>
        <v>11164</v>
      </c>
      <c r="F30" s="24">
        <v>195.4</v>
      </c>
      <c r="G30" s="24">
        <v>3.6</v>
      </c>
      <c r="H30" s="24">
        <v>215</v>
      </c>
      <c r="I30" s="25">
        <f t="shared" si="0"/>
        <v>424</v>
      </c>
      <c r="J30" s="24">
        <f t="shared" si="1"/>
        <v>10750</v>
      </c>
      <c r="K30" s="24">
        <v>10</v>
      </c>
      <c r="L30" s="22">
        <f t="shared" si="3"/>
        <v>2150</v>
      </c>
      <c r="N30" s="312">
        <v>0</v>
      </c>
      <c r="O30" s="313">
        <v>0</v>
      </c>
      <c r="P30" s="313">
        <v>0</v>
      </c>
      <c r="Q30" s="314">
        <v>0</v>
      </c>
    </row>
    <row r="31" spans="1:17" ht="20.25" customHeight="1" x14ac:dyDescent="0.25">
      <c r="A31" s="1390"/>
      <c r="B31" s="29">
        <v>11</v>
      </c>
      <c r="C31" s="428" t="s">
        <v>3</v>
      </c>
      <c r="D31" s="27" t="str">
        <v>01/10/21</v>
      </c>
      <c r="E31" s="26">
        <f t="shared" si="2"/>
        <v>10750</v>
      </c>
      <c r="F31" s="24">
        <v>195.4</v>
      </c>
      <c r="G31" s="24">
        <v>3.6</v>
      </c>
      <c r="H31" s="24">
        <v>215</v>
      </c>
      <c r="I31" s="25">
        <f t="shared" si="0"/>
        <v>424</v>
      </c>
      <c r="J31" s="24">
        <f t="shared" si="1"/>
        <v>10336</v>
      </c>
      <c r="K31" s="24">
        <v>10</v>
      </c>
      <c r="L31" s="22">
        <f t="shared" si="3"/>
        <v>2365</v>
      </c>
      <c r="N31" s="312">
        <v>0</v>
      </c>
      <c r="O31" s="313">
        <v>0</v>
      </c>
      <c r="P31" s="313">
        <v>0</v>
      </c>
      <c r="Q31" s="314">
        <v>0</v>
      </c>
    </row>
    <row r="32" spans="1:17" ht="20.25" customHeight="1" x14ac:dyDescent="0.25">
      <c r="A32" s="1390"/>
      <c r="B32" s="29">
        <v>12</v>
      </c>
      <c r="C32" s="428" t="s">
        <v>14</v>
      </c>
      <c r="D32" s="27" t="str">
        <v>01/11/21</v>
      </c>
      <c r="E32" s="26">
        <f t="shared" si="2"/>
        <v>10336</v>
      </c>
      <c r="F32" s="24">
        <v>195.4</v>
      </c>
      <c r="G32" s="24">
        <v>3.6</v>
      </c>
      <c r="H32" s="24">
        <v>215</v>
      </c>
      <c r="I32" s="25">
        <f t="shared" si="0"/>
        <v>424</v>
      </c>
      <c r="J32" s="24">
        <f t="shared" si="1"/>
        <v>9922</v>
      </c>
      <c r="K32" s="24">
        <v>10</v>
      </c>
      <c r="L32" s="22">
        <f t="shared" si="3"/>
        <v>2580</v>
      </c>
      <c r="N32" s="312">
        <v>0</v>
      </c>
      <c r="O32" s="313">
        <v>0</v>
      </c>
      <c r="P32" s="313">
        <v>0</v>
      </c>
      <c r="Q32" s="314">
        <v>0</v>
      </c>
    </row>
    <row r="33" spans="1:17" ht="20.25" customHeight="1" thickBot="1" x14ac:dyDescent="0.3">
      <c r="A33" s="1391"/>
      <c r="B33" s="21">
        <v>13</v>
      </c>
      <c r="C33" s="427" t="s">
        <v>13</v>
      </c>
      <c r="D33" s="19" t="str">
        <v>01/12/21</v>
      </c>
      <c r="E33" s="18">
        <f t="shared" si="2"/>
        <v>9922</v>
      </c>
      <c r="F33" s="16">
        <v>195.4</v>
      </c>
      <c r="G33" s="16">
        <v>3.6</v>
      </c>
      <c r="H33" s="16">
        <v>215</v>
      </c>
      <c r="I33" s="17">
        <f t="shared" si="0"/>
        <v>424</v>
      </c>
      <c r="J33" s="16">
        <f t="shared" si="1"/>
        <v>9508</v>
      </c>
      <c r="K33" s="16">
        <v>10</v>
      </c>
      <c r="L33" s="14">
        <f t="shared" si="3"/>
        <v>2795</v>
      </c>
      <c r="N33" s="441">
        <v>0</v>
      </c>
      <c r="O33" s="382">
        <v>0</v>
      </c>
      <c r="P33" s="382">
        <v>0</v>
      </c>
      <c r="Q33" s="384">
        <v>0</v>
      </c>
    </row>
    <row r="34" spans="1:17" ht="20.25" customHeight="1" x14ac:dyDescent="0.25">
      <c r="A34" s="1389">
        <v>2022</v>
      </c>
      <c r="B34" s="37">
        <v>14</v>
      </c>
      <c r="C34" s="429" t="s">
        <v>12</v>
      </c>
      <c r="D34" s="35" t="str">
        <v>03/01/22</v>
      </c>
      <c r="E34" s="34">
        <f t="shared" si="2"/>
        <v>9508</v>
      </c>
      <c r="F34" s="32">
        <v>195.4</v>
      </c>
      <c r="G34" s="32">
        <v>3.6</v>
      </c>
      <c r="H34" s="32">
        <v>215</v>
      </c>
      <c r="I34" s="33">
        <f t="shared" si="0"/>
        <v>424</v>
      </c>
      <c r="J34" s="32">
        <f t="shared" si="1"/>
        <v>9094</v>
      </c>
      <c r="K34" s="32">
        <v>10</v>
      </c>
      <c r="L34" s="30">
        <f t="shared" si="3"/>
        <v>3010</v>
      </c>
      <c r="N34" s="309">
        <v>0</v>
      </c>
      <c r="O34" s="310">
        <v>0</v>
      </c>
      <c r="P34" s="310">
        <v>0</v>
      </c>
      <c r="Q34" s="311">
        <v>0</v>
      </c>
    </row>
    <row r="35" spans="1:17" ht="20.25" customHeight="1" x14ac:dyDescent="0.25">
      <c r="A35" s="1390"/>
      <c r="B35" s="29">
        <v>15</v>
      </c>
      <c r="C35" s="428" t="s">
        <v>11</v>
      </c>
      <c r="D35" s="27" t="str">
        <v>28/01/22</v>
      </c>
      <c r="E35" s="26">
        <f t="shared" si="2"/>
        <v>9094</v>
      </c>
      <c r="F35" s="24">
        <v>195.4</v>
      </c>
      <c r="G35" s="24">
        <v>3.6</v>
      </c>
      <c r="H35" s="24">
        <v>215</v>
      </c>
      <c r="I35" s="25">
        <f t="shared" si="0"/>
        <v>424</v>
      </c>
      <c r="J35" s="24">
        <f t="shared" si="1"/>
        <v>8680</v>
      </c>
      <c r="K35" s="24">
        <v>10</v>
      </c>
      <c r="L35" s="22">
        <f t="shared" si="3"/>
        <v>3225</v>
      </c>
      <c r="N35" s="312">
        <v>0</v>
      </c>
      <c r="O35" s="313">
        <v>0</v>
      </c>
      <c r="P35" s="313">
        <v>0</v>
      </c>
      <c r="Q35" s="314">
        <v>0</v>
      </c>
    </row>
    <row r="36" spans="1:17" ht="20.25" customHeight="1" x14ac:dyDescent="0.25">
      <c r="A36" s="1390"/>
      <c r="B36" s="29">
        <v>16</v>
      </c>
      <c r="C36" s="428" t="s">
        <v>10</v>
      </c>
      <c r="D36" s="27" t="str">
        <v>01/03/22</v>
      </c>
      <c r="E36" s="26">
        <f t="shared" si="2"/>
        <v>8680</v>
      </c>
      <c r="F36" s="24">
        <v>195.4</v>
      </c>
      <c r="G36" s="24">
        <v>3.6</v>
      </c>
      <c r="H36" s="24">
        <v>215</v>
      </c>
      <c r="I36" s="25">
        <f t="shared" si="0"/>
        <v>424</v>
      </c>
      <c r="J36" s="24">
        <f t="shared" si="1"/>
        <v>8266</v>
      </c>
      <c r="K36" s="24">
        <v>10</v>
      </c>
      <c r="L36" s="22">
        <f t="shared" si="3"/>
        <v>3440</v>
      </c>
      <c r="N36" s="312">
        <v>0</v>
      </c>
      <c r="O36" s="313">
        <v>0</v>
      </c>
      <c r="P36" s="313">
        <v>0</v>
      </c>
      <c r="Q36" s="314">
        <v>0</v>
      </c>
    </row>
    <row r="37" spans="1:17" ht="20.25" customHeight="1" x14ac:dyDescent="0.25">
      <c r="A37" s="1390"/>
      <c r="B37" s="29">
        <v>17</v>
      </c>
      <c r="C37" s="428" t="s">
        <v>9</v>
      </c>
      <c r="D37" s="27" t="str">
        <v>01/04/22</v>
      </c>
      <c r="E37" s="26">
        <f t="shared" si="2"/>
        <v>8266</v>
      </c>
      <c r="F37" s="24">
        <v>195.4</v>
      </c>
      <c r="G37" s="24">
        <v>3.6</v>
      </c>
      <c r="H37" s="24">
        <v>215</v>
      </c>
      <c r="I37" s="25">
        <f t="shared" si="0"/>
        <v>424</v>
      </c>
      <c r="J37" s="24">
        <f t="shared" si="1"/>
        <v>7852</v>
      </c>
      <c r="K37" s="24">
        <v>10</v>
      </c>
      <c r="L37" s="22">
        <f t="shared" si="3"/>
        <v>3655</v>
      </c>
      <c r="N37" s="312">
        <v>0</v>
      </c>
      <c r="O37" s="313">
        <v>0</v>
      </c>
      <c r="P37" s="313">
        <v>0</v>
      </c>
      <c r="Q37" s="314">
        <v>0</v>
      </c>
    </row>
    <row r="38" spans="1:17" ht="20.25" customHeight="1" x14ac:dyDescent="0.25">
      <c r="A38" s="1390"/>
      <c r="B38" s="29">
        <v>18</v>
      </c>
      <c r="C38" s="428" t="s">
        <v>8</v>
      </c>
      <c r="D38" s="27" t="str">
        <v>30/04/22</v>
      </c>
      <c r="E38" s="26">
        <f t="shared" si="2"/>
        <v>7852</v>
      </c>
      <c r="F38" s="24">
        <v>195.4</v>
      </c>
      <c r="G38" s="24">
        <v>3.6</v>
      </c>
      <c r="H38" s="24">
        <v>215</v>
      </c>
      <c r="I38" s="25">
        <f t="shared" si="0"/>
        <v>424</v>
      </c>
      <c r="J38" s="24">
        <f t="shared" si="1"/>
        <v>7438</v>
      </c>
      <c r="K38" s="24">
        <v>10</v>
      </c>
      <c r="L38" s="22">
        <f t="shared" si="3"/>
        <v>3870</v>
      </c>
      <c r="N38" s="312">
        <v>0</v>
      </c>
      <c r="O38" s="313">
        <v>0</v>
      </c>
      <c r="P38" s="313">
        <v>0</v>
      </c>
      <c r="Q38" s="314">
        <v>0</v>
      </c>
    </row>
    <row r="39" spans="1:17" ht="20.25" customHeight="1" x14ac:dyDescent="0.25">
      <c r="A39" s="1390"/>
      <c r="B39" s="29">
        <v>19</v>
      </c>
      <c r="C39" s="428" t="s">
        <v>7</v>
      </c>
      <c r="D39" s="27" t="str">
        <v>30/05/22</v>
      </c>
      <c r="E39" s="26">
        <f t="shared" si="2"/>
        <v>7438</v>
      </c>
      <c r="F39" s="24">
        <v>195.4</v>
      </c>
      <c r="G39" s="24">
        <v>3.6</v>
      </c>
      <c r="H39" s="24">
        <v>215</v>
      </c>
      <c r="I39" s="25">
        <f t="shared" si="0"/>
        <v>424</v>
      </c>
      <c r="J39" s="24">
        <f t="shared" si="1"/>
        <v>7024</v>
      </c>
      <c r="K39" s="24">
        <v>10</v>
      </c>
      <c r="L39" s="22">
        <f t="shared" si="3"/>
        <v>4085</v>
      </c>
      <c r="N39" s="312">
        <v>0</v>
      </c>
      <c r="O39" s="313">
        <v>0</v>
      </c>
      <c r="P39" s="313">
        <v>0</v>
      </c>
      <c r="Q39" s="314">
        <v>0</v>
      </c>
    </row>
    <row r="40" spans="1:17" ht="20.25" customHeight="1" x14ac:dyDescent="0.25">
      <c r="A40" s="1390"/>
      <c r="B40" s="29">
        <v>20</v>
      </c>
      <c r="C40" s="428" t="s">
        <v>6</v>
      </c>
      <c r="D40" s="27" t="str">
        <v>01/07/22</v>
      </c>
      <c r="E40" s="26">
        <f t="shared" si="2"/>
        <v>7024</v>
      </c>
      <c r="F40" s="24">
        <v>195.4</v>
      </c>
      <c r="G40" s="24">
        <v>3.6</v>
      </c>
      <c r="H40" s="24">
        <v>215</v>
      </c>
      <c r="I40" s="25">
        <f t="shared" si="0"/>
        <v>424</v>
      </c>
      <c r="J40" s="24">
        <f t="shared" si="1"/>
        <v>6610</v>
      </c>
      <c r="K40" s="24">
        <v>10</v>
      </c>
      <c r="L40" s="22">
        <f t="shared" si="3"/>
        <v>4300</v>
      </c>
      <c r="N40" s="312">
        <v>0</v>
      </c>
      <c r="O40" s="313">
        <v>0</v>
      </c>
      <c r="P40" s="313">
        <v>0</v>
      </c>
      <c r="Q40" s="314">
        <v>0</v>
      </c>
    </row>
    <row r="41" spans="1:17" ht="82.5" customHeight="1" x14ac:dyDescent="0.25">
      <c r="A41" s="1390"/>
      <c r="B41" s="29">
        <v>21</v>
      </c>
      <c r="C41" s="428" t="s">
        <v>5</v>
      </c>
      <c r="D41" s="83" t="str">
        <v>09/08/22
-rm418
31/10/22
-rm6</v>
      </c>
      <c r="E41" s="26">
        <f t="shared" si="2"/>
        <v>6610</v>
      </c>
      <c r="F41" s="24">
        <v>195.4</v>
      </c>
      <c r="G41" s="24">
        <v>3.6</v>
      </c>
      <c r="H41" s="24">
        <v>215</v>
      </c>
      <c r="I41" s="25">
        <f t="shared" si="0"/>
        <v>424</v>
      </c>
      <c r="J41" s="24">
        <f t="shared" si="1"/>
        <v>6196</v>
      </c>
      <c r="K41" s="24">
        <v>10</v>
      </c>
      <c r="L41" s="22">
        <f t="shared" si="3"/>
        <v>4515</v>
      </c>
      <c r="N41" s="345" t="s">
        <v>322</v>
      </c>
      <c r="O41" s="346" t="s">
        <v>323</v>
      </c>
      <c r="P41" s="346" t="s">
        <v>324</v>
      </c>
      <c r="Q41" s="303" t="s">
        <v>325</v>
      </c>
    </row>
    <row r="42" spans="1:17" ht="20.25" customHeight="1" x14ac:dyDescent="0.25">
      <c r="A42" s="1390"/>
      <c r="B42" s="29">
        <v>22</v>
      </c>
      <c r="C42" s="428" t="s">
        <v>4</v>
      </c>
      <c r="D42" s="27" t="str">
        <v/>
      </c>
      <c r="E42" s="26">
        <f t="shared" si="2"/>
        <v>6196</v>
      </c>
      <c r="F42" s="24">
        <v>195.4</v>
      </c>
      <c r="G42" s="24">
        <v>3.6</v>
      </c>
      <c r="H42" s="24">
        <v>215</v>
      </c>
      <c r="I42" s="25">
        <f t="shared" si="0"/>
        <v>424</v>
      </c>
      <c r="J42" s="24">
        <f t="shared" si="1"/>
        <v>5782</v>
      </c>
      <c r="K42" s="24">
        <v>10</v>
      </c>
      <c r="L42" s="22">
        <f t="shared" si="3"/>
        <v>4730</v>
      </c>
      <c r="N42" s="437"/>
      <c r="O42" s="29"/>
      <c r="P42" s="29"/>
      <c r="Q42" s="442"/>
    </row>
    <row r="43" spans="1:17" ht="20.25" customHeight="1" x14ac:dyDescent="0.25">
      <c r="A43" s="1390"/>
      <c r="B43" s="29">
        <v>23</v>
      </c>
      <c r="C43" s="428" t="s">
        <v>3</v>
      </c>
      <c r="D43" s="27" t="str">
        <v/>
      </c>
      <c r="E43" s="26">
        <f t="shared" si="2"/>
        <v>5782</v>
      </c>
      <c r="F43" s="24">
        <v>195.4</v>
      </c>
      <c r="G43" s="24">
        <v>3.6</v>
      </c>
      <c r="H43" s="24">
        <v>215</v>
      </c>
      <c r="I43" s="25">
        <f t="shared" si="0"/>
        <v>424</v>
      </c>
      <c r="J43" s="24">
        <f t="shared" si="1"/>
        <v>5368</v>
      </c>
      <c r="K43" s="24">
        <v>10</v>
      </c>
      <c r="L43" s="22">
        <f t="shared" si="3"/>
        <v>4945</v>
      </c>
      <c r="N43" s="437"/>
      <c r="O43" s="29"/>
      <c r="P43" s="29"/>
      <c r="Q43" s="442"/>
    </row>
    <row r="44" spans="1:17" ht="20.25" customHeight="1" x14ac:dyDescent="0.25">
      <c r="A44" s="1390"/>
      <c r="B44" s="29">
        <v>24</v>
      </c>
      <c r="C44" s="428" t="s">
        <v>14</v>
      </c>
      <c r="D44" s="27" t="str">
        <v/>
      </c>
      <c r="E44" s="26">
        <f t="shared" si="2"/>
        <v>5368</v>
      </c>
      <c r="F44" s="24">
        <v>195.4</v>
      </c>
      <c r="G44" s="24">
        <v>3.6</v>
      </c>
      <c r="H44" s="24">
        <v>215</v>
      </c>
      <c r="I44" s="25">
        <f t="shared" si="0"/>
        <v>424</v>
      </c>
      <c r="J44" s="24">
        <f t="shared" si="1"/>
        <v>4954</v>
      </c>
      <c r="K44" s="24">
        <v>10</v>
      </c>
      <c r="L44" s="22">
        <f t="shared" si="3"/>
        <v>5160</v>
      </c>
      <c r="N44" s="437"/>
      <c r="O44" s="29"/>
      <c r="P44" s="29"/>
      <c r="Q44" s="442"/>
    </row>
    <row r="45" spans="1:17" ht="20.25" customHeight="1" thickBot="1" x14ac:dyDescent="0.3">
      <c r="A45" s="1391"/>
      <c r="B45" s="21">
        <v>25</v>
      </c>
      <c r="C45" s="427" t="s">
        <v>13</v>
      </c>
      <c r="D45" s="19" t="str">
        <v/>
      </c>
      <c r="E45" s="18">
        <f t="shared" si="2"/>
        <v>4954</v>
      </c>
      <c r="F45" s="16">
        <v>195.4</v>
      </c>
      <c r="G45" s="16">
        <v>3.6</v>
      </c>
      <c r="H45" s="16">
        <v>215</v>
      </c>
      <c r="I45" s="17">
        <f t="shared" si="0"/>
        <v>424</v>
      </c>
      <c r="J45" s="16">
        <f t="shared" si="1"/>
        <v>4540</v>
      </c>
      <c r="K45" s="16">
        <v>10</v>
      </c>
      <c r="L45" s="14">
        <f t="shared" si="3"/>
        <v>5375</v>
      </c>
      <c r="N45" s="438"/>
      <c r="O45" s="21"/>
      <c r="P45" s="21"/>
      <c r="Q45" s="443"/>
    </row>
    <row r="46" spans="1:17" ht="20.25" customHeight="1" x14ac:dyDescent="0.25">
      <c r="A46" s="1389">
        <v>2023</v>
      </c>
      <c r="B46" s="37">
        <v>26</v>
      </c>
      <c r="C46" s="429" t="s">
        <v>12</v>
      </c>
      <c r="D46" s="35" t="str">
        <v/>
      </c>
      <c r="E46" s="34">
        <f t="shared" si="2"/>
        <v>4540</v>
      </c>
      <c r="F46" s="32">
        <v>195.4</v>
      </c>
      <c r="G46" s="32">
        <v>3.6</v>
      </c>
      <c r="H46" s="32">
        <v>215</v>
      </c>
      <c r="I46" s="33">
        <f t="shared" si="0"/>
        <v>424</v>
      </c>
      <c r="J46" s="32">
        <f t="shared" si="1"/>
        <v>4126</v>
      </c>
      <c r="K46" s="32">
        <v>10</v>
      </c>
      <c r="L46" s="30">
        <f t="shared" si="3"/>
        <v>5590</v>
      </c>
      <c r="N46" s="436"/>
      <c r="O46" s="37"/>
      <c r="P46" s="37"/>
      <c r="Q46" s="444"/>
    </row>
    <row r="47" spans="1:17" ht="20.25" customHeight="1" x14ac:dyDescent="0.25">
      <c r="A47" s="1390"/>
      <c r="B47" s="29">
        <v>27</v>
      </c>
      <c r="C47" s="428" t="s">
        <v>11</v>
      </c>
      <c r="D47" s="27" t="str">
        <v/>
      </c>
      <c r="E47" s="26">
        <f t="shared" si="2"/>
        <v>4126</v>
      </c>
      <c r="F47" s="24">
        <v>195.4</v>
      </c>
      <c r="G47" s="24">
        <v>3.6</v>
      </c>
      <c r="H47" s="24">
        <v>215</v>
      </c>
      <c r="I47" s="25">
        <f t="shared" si="0"/>
        <v>424</v>
      </c>
      <c r="J47" s="24">
        <f t="shared" si="1"/>
        <v>3712</v>
      </c>
      <c r="K47" s="24">
        <v>10</v>
      </c>
      <c r="L47" s="22">
        <f t="shared" si="3"/>
        <v>5805</v>
      </c>
      <c r="N47" s="437"/>
      <c r="O47" s="29"/>
      <c r="P47" s="29"/>
      <c r="Q47" s="442"/>
    </row>
    <row r="48" spans="1:17" ht="20.25" customHeight="1" x14ac:dyDescent="0.25">
      <c r="A48" s="1390"/>
      <c r="B48" s="29">
        <v>28</v>
      </c>
      <c r="C48" s="428" t="s">
        <v>10</v>
      </c>
      <c r="D48" s="27" t="str">
        <v/>
      </c>
      <c r="E48" s="26">
        <f t="shared" si="2"/>
        <v>3712</v>
      </c>
      <c r="F48" s="24">
        <v>195.4</v>
      </c>
      <c r="G48" s="24">
        <v>3.6</v>
      </c>
      <c r="H48" s="24">
        <v>215</v>
      </c>
      <c r="I48" s="25">
        <f t="shared" si="0"/>
        <v>424</v>
      </c>
      <c r="J48" s="24">
        <f t="shared" si="1"/>
        <v>3298</v>
      </c>
      <c r="K48" s="24">
        <v>10</v>
      </c>
      <c r="L48" s="22">
        <f t="shared" si="3"/>
        <v>6020</v>
      </c>
      <c r="N48" s="437"/>
      <c r="O48" s="29"/>
      <c r="P48" s="29"/>
      <c r="Q48" s="442"/>
    </row>
    <row r="49" spans="1:17" ht="20.25" customHeight="1" x14ac:dyDescent="0.25">
      <c r="A49" s="1390"/>
      <c r="B49" s="29">
        <v>29</v>
      </c>
      <c r="C49" s="428" t="s">
        <v>9</v>
      </c>
      <c r="D49" s="27" t="str">
        <v/>
      </c>
      <c r="E49" s="26">
        <f t="shared" si="2"/>
        <v>3298</v>
      </c>
      <c r="F49" s="24">
        <v>195.4</v>
      </c>
      <c r="G49" s="24">
        <v>3.6</v>
      </c>
      <c r="H49" s="24">
        <v>215</v>
      </c>
      <c r="I49" s="25">
        <f t="shared" si="0"/>
        <v>424</v>
      </c>
      <c r="J49" s="24">
        <f t="shared" si="1"/>
        <v>2884</v>
      </c>
      <c r="K49" s="24">
        <v>10</v>
      </c>
      <c r="L49" s="22">
        <f t="shared" si="3"/>
        <v>6235</v>
      </c>
      <c r="N49" s="437"/>
      <c r="O49" s="29"/>
      <c r="P49" s="29"/>
      <c r="Q49" s="442"/>
    </row>
    <row r="50" spans="1:17" ht="20.25" customHeight="1" x14ac:dyDescent="0.25">
      <c r="A50" s="1390"/>
      <c r="B50" s="29">
        <v>30</v>
      </c>
      <c r="C50" s="428" t="s">
        <v>8</v>
      </c>
      <c r="D50" s="27" t="str">
        <v/>
      </c>
      <c r="E50" s="26">
        <f t="shared" si="2"/>
        <v>2884</v>
      </c>
      <c r="F50" s="24">
        <v>195.4</v>
      </c>
      <c r="G50" s="24">
        <v>3.6</v>
      </c>
      <c r="H50" s="24">
        <v>215</v>
      </c>
      <c r="I50" s="25">
        <f t="shared" si="0"/>
        <v>424</v>
      </c>
      <c r="J50" s="24">
        <f t="shared" si="1"/>
        <v>2470</v>
      </c>
      <c r="K50" s="24">
        <v>10</v>
      </c>
      <c r="L50" s="22">
        <f t="shared" si="3"/>
        <v>6450</v>
      </c>
      <c r="N50" s="437"/>
      <c r="O50" s="29"/>
      <c r="P50" s="29"/>
      <c r="Q50" s="442"/>
    </row>
    <row r="51" spans="1:17" ht="20.25" customHeight="1" x14ac:dyDescent="0.25">
      <c r="A51" s="1390"/>
      <c r="B51" s="29">
        <v>31</v>
      </c>
      <c r="C51" s="428" t="s">
        <v>7</v>
      </c>
      <c r="D51" s="27" t="str">
        <v/>
      </c>
      <c r="E51" s="26">
        <f t="shared" si="2"/>
        <v>2470</v>
      </c>
      <c r="F51" s="24">
        <v>195.4</v>
      </c>
      <c r="G51" s="24">
        <v>3.6</v>
      </c>
      <c r="H51" s="24">
        <v>215</v>
      </c>
      <c r="I51" s="25">
        <f t="shared" si="0"/>
        <v>424</v>
      </c>
      <c r="J51" s="24">
        <f t="shared" si="1"/>
        <v>2056</v>
      </c>
      <c r="K51" s="24">
        <v>10</v>
      </c>
      <c r="L51" s="22">
        <f t="shared" si="3"/>
        <v>6665</v>
      </c>
      <c r="N51" s="437"/>
      <c r="O51" s="29"/>
      <c r="P51" s="29"/>
      <c r="Q51" s="442"/>
    </row>
    <row r="52" spans="1:17" ht="20.25" customHeight="1" x14ac:dyDescent="0.25">
      <c r="A52" s="1390"/>
      <c r="B52" s="29">
        <v>32</v>
      </c>
      <c r="C52" s="428" t="s">
        <v>6</v>
      </c>
      <c r="D52" s="27" t="str">
        <v/>
      </c>
      <c r="E52" s="26">
        <f t="shared" si="2"/>
        <v>2056</v>
      </c>
      <c r="F52" s="24">
        <v>195.4</v>
      </c>
      <c r="G52" s="24">
        <v>3.6</v>
      </c>
      <c r="H52" s="24">
        <v>215</v>
      </c>
      <c r="I52" s="25">
        <f t="shared" si="0"/>
        <v>424</v>
      </c>
      <c r="J52" s="24">
        <f t="shared" si="1"/>
        <v>1642</v>
      </c>
      <c r="K52" s="24">
        <v>10</v>
      </c>
      <c r="L52" s="22">
        <f t="shared" si="3"/>
        <v>6880</v>
      </c>
      <c r="N52" s="437"/>
      <c r="O52" s="29"/>
      <c r="P52" s="29"/>
      <c r="Q52" s="442"/>
    </row>
    <row r="53" spans="1:17" ht="20.25" customHeight="1" x14ac:dyDescent="0.25">
      <c r="A53" s="1390"/>
      <c r="B53" s="29">
        <v>33</v>
      </c>
      <c r="C53" s="428" t="s">
        <v>5</v>
      </c>
      <c r="D53" s="27" t="str">
        <v/>
      </c>
      <c r="E53" s="26">
        <f t="shared" si="2"/>
        <v>1642</v>
      </c>
      <c r="F53" s="24">
        <v>195.4</v>
      </c>
      <c r="G53" s="24">
        <v>3.6</v>
      </c>
      <c r="H53" s="24">
        <v>215</v>
      </c>
      <c r="I53" s="25">
        <f t="shared" si="0"/>
        <v>424</v>
      </c>
      <c r="J53" s="24">
        <f t="shared" si="1"/>
        <v>1228</v>
      </c>
      <c r="K53" s="24">
        <v>10</v>
      </c>
      <c r="L53" s="22">
        <f t="shared" si="3"/>
        <v>7095</v>
      </c>
      <c r="N53" s="437"/>
      <c r="O53" s="29"/>
      <c r="P53" s="29"/>
      <c r="Q53" s="442"/>
    </row>
    <row r="54" spans="1:17" ht="20.25" customHeight="1" x14ac:dyDescent="0.25">
      <c r="A54" s="1390"/>
      <c r="B54" s="29">
        <v>34</v>
      </c>
      <c r="C54" s="428" t="s">
        <v>4</v>
      </c>
      <c r="D54" s="27" t="str">
        <v/>
      </c>
      <c r="E54" s="26">
        <f t="shared" si="2"/>
        <v>1228</v>
      </c>
      <c r="F54" s="24">
        <v>195.4</v>
      </c>
      <c r="G54" s="24">
        <v>3.6</v>
      </c>
      <c r="H54" s="24">
        <v>215</v>
      </c>
      <c r="I54" s="25">
        <f t="shared" si="0"/>
        <v>424</v>
      </c>
      <c r="J54" s="24">
        <f t="shared" si="1"/>
        <v>814</v>
      </c>
      <c r="K54" s="24">
        <v>10</v>
      </c>
      <c r="L54" s="22">
        <f t="shared" si="3"/>
        <v>7310</v>
      </c>
      <c r="N54" s="437"/>
      <c r="O54" s="29"/>
      <c r="P54" s="29"/>
      <c r="Q54" s="442"/>
    </row>
    <row r="55" spans="1:17" ht="20.25" customHeight="1" x14ac:dyDescent="0.25">
      <c r="A55" s="1390"/>
      <c r="B55" s="29">
        <v>35</v>
      </c>
      <c r="C55" s="428" t="s">
        <v>3</v>
      </c>
      <c r="D55" s="27" t="str">
        <v/>
      </c>
      <c r="E55" s="26">
        <f t="shared" si="2"/>
        <v>814</v>
      </c>
      <c r="F55" s="24">
        <v>195.4</v>
      </c>
      <c r="G55" s="24">
        <v>3.6</v>
      </c>
      <c r="H55" s="24">
        <v>215</v>
      </c>
      <c r="I55" s="25">
        <f t="shared" si="0"/>
        <v>424</v>
      </c>
      <c r="J55" s="24">
        <f t="shared" si="1"/>
        <v>400</v>
      </c>
      <c r="K55" s="24">
        <v>10</v>
      </c>
      <c r="L55" s="22">
        <f t="shared" si="3"/>
        <v>7525</v>
      </c>
      <c r="N55" s="437"/>
      <c r="O55" s="29"/>
      <c r="P55" s="29"/>
      <c r="Q55" s="442"/>
    </row>
    <row r="56" spans="1:17" ht="20.25" customHeight="1" thickBot="1" x14ac:dyDescent="0.3">
      <c r="A56" s="1391"/>
      <c r="B56" s="21">
        <v>36</v>
      </c>
      <c r="C56" s="427" t="s">
        <v>14</v>
      </c>
      <c r="D56" s="19" t="str">
        <v/>
      </c>
      <c r="E56" s="18">
        <f t="shared" si="2"/>
        <v>400</v>
      </c>
      <c r="F56" s="16">
        <v>195</v>
      </c>
      <c r="G56" s="16">
        <v>4</v>
      </c>
      <c r="H56" s="16">
        <v>215</v>
      </c>
      <c r="I56" s="17">
        <f t="shared" si="0"/>
        <v>424</v>
      </c>
      <c r="J56" s="16">
        <f t="shared" si="1"/>
        <v>-14</v>
      </c>
      <c r="K56" s="16">
        <v>10</v>
      </c>
      <c r="L56" s="14">
        <f t="shared" si="3"/>
        <v>7740</v>
      </c>
      <c r="N56" s="438"/>
      <c r="O56" s="21"/>
      <c r="P56" s="21"/>
      <c r="Q56" s="443"/>
    </row>
    <row r="57" spans="1:17" x14ac:dyDescent="0.25">
      <c r="D57" s="68"/>
      <c r="E57" s="68"/>
      <c r="F57" s="67">
        <f>SUM(F21:F56)</f>
        <v>7033.9999999999964</v>
      </c>
      <c r="G57" s="67">
        <f>SUM(G21:G56)</f>
        <v>129.99999999999991</v>
      </c>
      <c r="H57" s="67">
        <f>SUM(H21:H56)</f>
        <v>7740</v>
      </c>
      <c r="I57" s="68"/>
      <c r="J57" s="68"/>
      <c r="K57" s="67">
        <f>SUM(K21:K56)</f>
        <v>360</v>
      </c>
      <c r="L57" s="68"/>
    </row>
    <row r="58" spans="1:17" x14ac:dyDescent="0.25">
      <c r="D58" s="1446" t="s">
        <v>2</v>
      </c>
      <c r="E58" s="1446"/>
      <c r="F58" s="66">
        <f>SUM(F21:F41)</f>
        <v>4103.4000000000015</v>
      </c>
      <c r="G58" s="66">
        <f t="shared" ref="G58:H58" si="4">SUM(G21:G41)</f>
        <v>75.599999999999994</v>
      </c>
      <c r="H58" s="66">
        <f t="shared" si="4"/>
        <v>4515</v>
      </c>
      <c r="I58" s="68"/>
      <c r="J58" s="68"/>
      <c r="K58" s="66">
        <f>SUM(K21:K41)</f>
        <v>210</v>
      </c>
      <c r="L58" s="68"/>
    </row>
    <row r="59" spans="1:17" x14ac:dyDescent="0.25">
      <c r="D59" s="1435" t="s">
        <v>1</v>
      </c>
      <c r="E59" s="1435"/>
      <c r="F59" s="65">
        <f>F57-F58</f>
        <v>2930.5999999999949</v>
      </c>
      <c r="G59" s="65">
        <f>G57-G58</f>
        <v>54.39999999999992</v>
      </c>
      <c r="H59" s="65">
        <f>H57-H58</f>
        <v>3225</v>
      </c>
      <c r="I59" s="1451" t="s">
        <v>1</v>
      </c>
      <c r="J59" s="1451"/>
      <c r="K59" s="74">
        <f>K57-K58</f>
        <v>150</v>
      </c>
      <c r="L59" s="68"/>
    </row>
    <row r="61" spans="1:17" ht="15.75" x14ac:dyDescent="0.25">
      <c r="D61" s="1435" t="s">
        <v>42</v>
      </c>
      <c r="E61" s="1435"/>
      <c r="F61" s="1423">
        <f>SUM(F59:H59)</f>
        <v>6209.9999999999945</v>
      </c>
      <c r="G61" s="1458"/>
      <c r="H61" s="1458"/>
    </row>
    <row r="62" spans="1:17" ht="16.5" thickBot="1" x14ac:dyDescent="0.3">
      <c r="D62" s="1435" t="s">
        <v>41</v>
      </c>
      <c r="E62" s="1435"/>
      <c r="F62" s="1423">
        <v>-14</v>
      </c>
      <c r="G62" s="1458"/>
      <c r="H62" s="1458"/>
    </row>
    <row r="63" spans="1:17" ht="17.25" thickTop="1" thickBot="1" x14ac:dyDescent="0.3">
      <c r="C63" s="1415" t="s">
        <v>0</v>
      </c>
      <c r="D63" s="1415"/>
      <c r="E63" s="1447"/>
      <c r="F63" s="1455">
        <f>SUM(F61:H62)</f>
        <v>6195.9999999999945</v>
      </c>
      <c r="G63" s="1456"/>
      <c r="H63" s="1457"/>
    </row>
    <row r="64" spans="1:17" ht="15.75" thickTop="1" x14ac:dyDescent="0.25"/>
  </sheetData>
  <mergeCells count="21">
    <mergeCell ref="A46:A56"/>
    <mergeCell ref="A34:A45"/>
    <mergeCell ref="A22:A33"/>
    <mergeCell ref="D59:E59"/>
    <mergeCell ref="D58:E58"/>
    <mergeCell ref="C63:E63"/>
    <mergeCell ref="F61:H61"/>
    <mergeCell ref="I59:J59"/>
    <mergeCell ref="F62:H62"/>
    <mergeCell ref="F63:H63"/>
    <mergeCell ref="D62:E62"/>
    <mergeCell ref="D61:E61"/>
    <mergeCell ref="A16:B16"/>
    <mergeCell ref="A17:B17"/>
    <mergeCell ref="D17:F17"/>
    <mergeCell ref="D18:F18"/>
    <mergeCell ref="A8:L8"/>
    <mergeCell ref="A11:B11"/>
    <mergeCell ref="A12:B12"/>
    <mergeCell ref="A13:B13"/>
    <mergeCell ref="A15:B15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62"/>
  <sheetViews>
    <sheetView topLeftCell="A40" zoomScaleNormal="100" workbookViewId="0">
      <selection activeCell="F51" sqref="F51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  <col min="14" max="16" width="9.140625" style="10"/>
  </cols>
  <sheetData>
    <row r="1" spans="1:12" ht="21" x14ac:dyDescent="0.35">
      <c r="A1" s="63" t="s">
        <v>40</v>
      </c>
    </row>
    <row r="3" spans="1:12" ht="21" x14ac:dyDescent="0.35">
      <c r="A3" s="62" t="s">
        <v>45</v>
      </c>
    </row>
    <row r="4" spans="1:12" ht="12.75" customHeight="1" x14ac:dyDescent="0.35">
      <c r="A4" s="62"/>
    </row>
    <row r="5" spans="1:12" ht="17.25" x14ac:dyDescent="0.3">
      <c r="A5" s="500" t="s">
        <v>277</v>
      </c>
    </row>
    <row r="6" spans="1:12" ht="17.25" x14ac:dyDescent="0.3">
      <c r="A6" s="500" t="s">
        <v>265</v>
      </c>
    </row>
    <row r="8" spans="1:12" ht="20.25" customHeight="1" x14ac:dyDescent="0.25">
      <c r="A8" s="1425" t="s">
        <v>48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7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7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750</v>
      </c>
      <c r="D11" s="71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45</v>
      </c>
      <c r="E12" s="51"/>
      <c r="J12" s="48"/>
      <c r="K12" s="48"/>
      <c r="L12" s="48"/>
    </row>
    <row r="13" spans="1:12" ht="20.25" customHeight="1" x14ac:dyDescent="0.25">
      <c r="A13" s="69"/>
      <c r="B13" s="69"/>
      <c r="C13" s="50">
        <f>SUM(C11:C12)</f>
        <v>795</v>
      </c>
      <c r="E13" s="51"/>
      <c r="J13" s="48"/>
      <c r="K13" s="48"/>
      <c r="L13" s="48"/>
    </row>
    <row r="14" spans="1:12" ht="20.25" customHeight="1" x14ac:dyDescent="0.25">
      <c r="A14" s="1426" t="s">
        <v>31</v>
      </c>
      <c r="B14" s="1426"/>
      <c r="C14" s="49">
        <v>887.4</v>
      </c>
      <c r="D14" s="52" t="s">
        <v>47</v>
      </c>
      <c r="E14" s="51"/>
      <c r="J14" s="48"/>
      <c r="K14" s="48"/>
      <c r="L14" s="48"/>
    </row>
    <row r="15" spans="1:12" ht="20.25" customHeight="1" thickBot="1" x14ac:dyDescent="0.3">
      <c r="A15" s="1442" t="s">
        <v>29</v>
      </c>
      <c r="B15" s="1442"/>
      <c r="C15" s="45">
        <f>SUM(C13:C14)</f>
        <v>1682.4</v>
      </c>
      <c r="D15" s="1437" t="s">
        <v>27</v>
      </c>
      <c r="E15" s="1437"/>
      <c r="F15" s="1437"/>
      <c r="J15" s="48"/>
      <c r="K15" s="48"/>
      <c r="L15" s="48"/>
    </row>
    <row r="16" spans="1:12" ht="16.5" thickTop="1" x14ac:dyDescent="0.25">
      <c r="D16" s="1441">
        <f>C15/36</f>
        <v>46.733333333333334</v>
      </c>
      <c r="E16" s="1441"/>
      <c r="F16" s="1441"/>
    </row>
    <row r="17" spans="1:16" ht="16.5" thickBot="1" x14ac:dyDescent="0.3">
      <c r="D17" s="44"/>
      <c r="E17" s="44"/>
      <c r="F17" s="44"/>
    </row>
    <row r="18" spans="1:16" ht="30.75" customHeight="1" thickBot="1" x14ac:dyDescent="0.3">
      <c r="A18" s="43" t="s">
        <v>26</v>
      </c>
      <c r="B18" s="42" t="s">
        <v>25</v>
      </c>
      <c r="C18" s="40" t="s">
        <v>24</v>
      </c>
      <c r="D18" s="41" t="s">
        <v>23</v>
      </c>
      <c r="E18" s="40" t="s">
        <v>22</v>
      </c>
      <c r="F18" s="39" t="s">
        <v>21</v>
      </c>
      <c r="G18" s="39" t="s">
        <v>20</v>
      </c>
      <c r="H18" s="40" t="s">
        <v>19</v>
      </c>
      <c r="I18" s="41" t="s">
        <v>18</v>
      </c>
      <c r="J18" s="40" t="s">
        <v>17</v>
      </c>
      <c r="K18" s="39" t="s">
        <v>16</v>
      </c>
      <c r="L18" s="38" t="s">
        <v>15</v>
      </c>
      <c r="N18" s="39" t="s">
        <v>21</v>
      </c>
      <c r="O18" s="39" t="s">
        <v>20</v>
      </c>
      <c r="P18" s="504" t="s">
        <v>19</v>
      </c>
    </row>
    <row r="19" spans="1:16" ht="20.25" customHeight="1" thickBot="1" x14ac:dyDescent="0.3">
      <c r="A19" s="92">
        <v>2020</v>
      </c>
      <c r="B19" s="91">
        <v>1</v>
      </c>
      <c r="C19" s="90" t="s">
        <v>13</v>
      </c>
      <c r="D19" s="89" t="str">
        <f t="array" ref="D19:D54">TRANSPOSE('[1]2020-2021'!$F$57:$AO$57)</f>
        <v>01/12/20</v>
      </c>
      <c r="E19" s="88">
        <f>C15</f>
        <v>1682.4</v>
      </c>
      <c r="F19" s="86">
        <v>21.1</v>
      </c>
      <c r="G19" s="86">
        <v>1.25</v>
      </c>
      <c r="H19" s="86">
        <v>24.65</v>
      </c>
      <c r="I19" s="87">
        <f t="shared" ref="I19:I54" si="0">F19+H19+G19+K19</f>
        <v>47</v>
      </c>
      <c r="J19" s="86">
        <f t="shared" ref="J19:J54" si="1">E19-H19-G19-F19</f>
        <v>1635.4</v>
      </c>
      <c r="K19" s="85">
        <v>0</v>
      </c>
      <c r="L19" s="84">
        <f>H19</f>
        <v>24.65</v>
      </c>
      <c r="N19" s="446">
        <v>0</v>
      </c>
      <c r="O19" s="447">
        <v>0</v>
      </c>
      <c r="P19" s="448">
        <v>0</v>
      </c>
    </row>
    <row r="20" spans="1:16" ht="20.25" customHeight="1" x14ac:dyDescent="0.25">
      <c r="A20" s="1389">
        <v>2021</v>
      </c>
      <c r="B20" s="37">
        <v>2</v>
      </c>
      <c r="C20" s="429" t="s">
        <v>12</v>
      </c>
      <c r="D20" s="35" t="str">
        <v>02/01/21</v>
      </c>
      <c r="E20" s="34">
        <f t="shared" ref="E20:E54" si="2">J19</f>
        <v>1635.4</v>
      </c>
      <c r="F20" s="32">
        <v>21.1</v>
      </c>
      <c r="G20" s="32">
        <v>1.25</v>
      </c>
      <c r="H20" s="32">
        <v>24.65</v>
      </c>
      <c r="I20" s="33">
        <f t="shared" si="0"/>
        <v>47</v>
      </c>
      <c r="J20" s="32">
        <f t="shared" si="1"/>
        <v>1588.4</v>
      </c>
      <c r="K20" s="31">
        <v>0</v>
      </c>
      <c r="L20" s="30">
        <f t="shared" ref="L20:L54" si="3">L19+H20</f>
        <v>49.3</v>
      </c>
      <c r="N20" s="309">
        <v>0</v>
      </c>
      <c r="O20" s="310">
        <v>0</v>
      </c>
      <c r="P20" s="311">
        <v>0</v>
      </c>
    </row>
    <row r="21" spans="1:16" ht="20.25" customHeight="1" x14ac:dyDescent="0.25">
      <c r="A21" s="1390"/>
      <c r="B21" s="29">
        <v>3</v>
      </c>
      <c r="C21" s="428" t="s">
        <v>11</v>
      </c>
      <c r="D21" s="27" t="str">
        <v>30/01/21</v>
      </c>
      <c r="E21" s="26">
        <f t="shared" si="2"/>
        <v>1588.4</v>
      </c>
      <c r="F21" s="24">
        <v>21.1</v>
      </c>
      <c r="G21" s="24">
        <v>1.25</v>
      </c>
      <c r="H21" s="24">
        <v>24.65</v>
      </c>
      <c r="I21" s="25">
        <f t="shared" si="0"/>
        <v>47</v>
      </c>
      <c r="J21" s="24">
        <f t="shared" si="1"/>
        <v>1541.4</v>
      </c>
      <c r="K21" s="23">
        <v>0</v>
      </c>
      <c r="L21" s="22">
        <f t="shared" si="3"/>
        <v>73.949999999999989</v>
      </c>
      <c r="N21" s="312">
        <v>0</v>
      </c>
      <c r="O21" s="313">
        <v>0</v>
      </c>
      <c r="P21" s="314">
        <v>0</v>
      </c>
    </row>
    <row r="22" spans="1:16" ht="20.25" customHeight="1" x14ac:dyDescent="0.25">
      <c r="A22" s="1390"/>
      <c r="B22" s="29">
        <v>4</v>
      </c>
      <c r="C22" s="428" t="s">
        <v>10</v>
      </c>
      <c r="D22" s="27" t="str">
        <v>27/02/21</v>
      </c>
      <c r="E22" s="26">
        <f t="shared" si="2"/>
        <v>1541.4</v>
      </c>
      <c r="F22" s="24">
        <v>21.1</v>
      </c>
      <c r="G22" s="24">
        <v>1.25</v>
      </c>
      <c r="H22" s="24">
        <v>24.65</v>
      </c>
      <c r="I22" s="25">
        <f t="shared" si="0"/>
        <v>47</v>
      </c>
      <c r="J22" s="24">
        <f t="shared" si="1"/>
        <v>1494.4</v>
      </c>
      <c r="K22" s="23">
        <v>0</v>
      </c>
      <c r="L22" s="22">
        <f t="shared" si="3"/>
        <v>98.6</v>
      </c>
      <c r="N22" s="312">
        <v>0</v>
      </c>
      <c r="O22" s="313">
        <v>0</v>
      </c>
      <c r="P22" s="314">
        <v>0</v>
      </c>
    </row>
    <row r="23" spans="1:16" ht="20.25" customHeight="1" x14ac:dyDescent="0.25">
      <c r="A23" s="1390"/>
      <c r="B23" s="29">
        <v>5</v>
      </c>
      <c r="C23" s="428" t="s">
        <v>9</v>
      </c>
      <c r="D23" s="27" t="str">
        <v>01/04/21</v>
      </c>
      <c r="E23" s="26">
        <f t="shared" si="2"/>
        <v>1494.4</v>
      </c>
      <c r="F23" s="24">
        <v>21.1</v>
      </c>
      <c r="G23" s="24">
        <v>1.25</v>
      </c>
      <c r="H23" s="24">
        <v>24.65</v>
      </c>
      <c r="I23" s="25">
        <f t="shared" si="0"/>
        <v>47</v>
      </c>
      <c r="J23" s="24">
        <f t="shared" si="1"/>
        <v>1447.4</v>
      </c>
      <c r="K23" s="23">
        <v>0</v>
      </c>
      <c r="L23" s="22">
        <f t="shared" si="3"/>
        <v>123.25</v>
      </c>
      <c r="N23" s="312">
        <v>0</v>
      </c>
      <c r="O23" s="313">
        <v>0</v>
      </c>
      <c r="P23" s="314">
        <v>0</v>
      </c>
    </row>
    <row r="24" spans="1:16" ht="20.25" customHeight="1" x14ac:dyDescent="0.25">
      <c r="A24" s="1390"/>
      <c r="B24" s="29">
        <v>6</v>
      </c>
      <c r="C24" s="428" t="s">
        <v>8</v>
      </c>
      <c r="D24" s="27" t="str">
        <v>03/05/21</v>
      </c>
      <c r="E24" s="26">
        <f t="shared" si="2"/>
        <v>1447.4</v>
      </c>
      <c r="F24" s="24">
        <v>21.1</v>
      </c>
      <c r="G24" s="24">
        <v>1.25</v>
      </c>
      <c r="H24" s="24">
        <v>24.65</v>
      </c>
      <c r="I24" s="25">
        <f t="shared" si="0"/>
        <v>47</v>
      </c>
      <c r="J24" s="24">
        <f t="shared" si="1"/>
        <v>1400.4</v>
      </c>
      <c r="K24" s="23">
        <v>0</v>
      </c>
      <c r="L24" s="22">
        <f t="shared" si="3"/>
        <v>147.9</v>
      </c>
      <c r="N24" s="312">
        <v>0</v>
      </c>
      <c r="O24" s="313">
        <v>0</v>
      </c>
      <c r="P24" s="314">
        <v>0</v>
      </c>
    </row>
    <row r="25" spans="1:16" ht="20.25" customHeight="1" x14ac:dyDescent="0.25">
      <c r="A25" s="1390"/>
      <c r="B25" s="29">
        <v>7</v>
      </c>
      <c r="C25" s="428" t="s">
        <v>7</v>
      </c>
      <c r="D25" s="27" t="str">
        <v>30/05/21</v>
      </c>
      <c r="E25" s="26">
        <f t="shared" si="2"/>
        <v>1400.4</v>
      </c>
      <c r="F25" s="24">
        <v>21.1</v>
      </c>
      <c r="G25" s="24">
        <v>1.25</v>
      </c>
      <c r="H25" s="24">
        <v>24.65</v>
      </c>
      <c r="I25" s="25">
        <f t="shared" si="0"/>
        <v>47</v>
      </c>
      <c r="J25" s="24">
        <f t="shared" si="1"/>
        <v>1353.4</v>
      </c>
      <c r="K25" s="23">
        <v>0</v>
      </c>
      <c r="L25" s="22">
        <f t="shared" si="3"/>
        <v>172.55</v>
      </c>
      <c r="N25" s="312">
        <v>0</v>
      </c>
      <c r="O25" s="313">
        <v>0</v>
      </c>
      <c r="P25" s="314">
        <v>0</v>
      </c>
    </row>
    <row r="26" spans="1:16" ht="20.25" customHeight="1" x14ac:dyDescent="0.25">
      <c r="A26" s="1390"/>
      <c r="B26" s="29">
        <v>8</v>
      </c>
      <c r="C26" s="428" t="s">
        <v>6</v>
      </c>
      <c r="D26" s="27" t="str">
        <v>30/06/21</v>
      </c>
      <c r="E26" s="26">
        <f t="shared" si="2"/>
        <v>1353.4</v>
      </c>
      <c r="F26" s="24">
        <v>21.1</v>
      </c>
      <c r="G26" s="24">
        <v>1.25</v>
      </c>
      <c r="H26" s="24">
        <v>24.65</v>
      </c>
      <c r="I26" s="25">
        <f t="shared" si="0"/>
        <v>47</v>
      </c>
      <c r="J26" s="24">
        <f t="shared" si="1"/>
        <v>1306.4000000000001</v>
      </c>
      <c r="K26" s="23">
        <v>0</v>
      </c>
      <c r="L26" s="22">
        <f t="shared" si="3"/>
        <v>197.20000000000002</v>
      </c>
      <c r="N26" s="312">
        <v>0</v>
      </c>
      <c r="O26" s="313">
        <v>0</v>
      </c>
      <c r="P26" s="314">
        <v>0</v>
      </c>
    </row>
    <row r="27" spans="1:16" ht="20.25" customHeight="1" x14ac:dyDescent="0.25">
      <c r="A27" s="1390"/>
      <c r="B27" s="29">
        <v>9</v>
      </c>
      <c r="C27" s="428" t="s">
        <v>5</v>
      </c>
      <c r="D27" s="27" t="str">
        <v>02/08/21</v>
      </c>
      <c r="E27" s="26">
        <f t="shared" si="2"/>
        <v>1306.4000000000001</v>
      </c>
      <c r="F27" s="24">
        <v>21.1</v>
      </c>
      <c r="G27" s="24">
        <v>1.25</v>
      </c>
      <c r="H27" s="24">
        <v>24.65</v>
      </c>
      <c r="I27" s="25">
        <f t="shared" si="0"/>
        <v>47</v>
      </c>
      <c r="J27" s="24">
        <f t="shared" si="1"/>
        <v>1259.4000000000001</v>
      </c>
      <c r="K27" s="23">
        <v>0</v>
      </c>
      <c r="L27" s="22">
        <f t="shared" si="3"/>
        <v>221.85000000000002</v>
      </c>
      <c r="N27" s="312">
        <v>0</v>
      </c>
      <c r="O27" s="313">
        <v>0</v>
      </c>
      <c r="P27" s="314">
        <v>0</v>
      </c>
    </row>
    <row r="28" spans="1:16" ht="20.25" customHeight="1" x14ac:dyDescent="0.25">
      <c r="A28" s="1390"/>
      <c r="B28" s="29">
        <v>10</v>
      </c>
      <c r="C28" s="428" t="s">
        <v>4</v>
      </c>
      <c r="D28" s="27" t="str">
        <v>01/09/21</v>
      </c>
      <c r="E28" s="26">
        <f t="shared" si="2"/>
        <v>1259.4000000000001</v>
      </c>
      <c r="F28" s="24">
        <v>21.1</v>
      </c>
      <c r="G28" s="24">
        <v>1.25</v>
      </c>
      <c r="H28" s="24">
        <v>24.65</v>
      </c>
      <c r="I28" s="25">
        <f t="shared" si="0"/>
        <v>47</v>
      </c>
      <c r="J28" s="24">
        <f t="shared" si="1"/>
        <v>1212.4000000000001</v>
      </c>
      <c r="K28" s="23">
        <v>0</v>
      </c>
      <c r="L28" s="22">
        <f t="shared" si="3"/>
        <v>246.50000000000003</v>
      </c>
      <c r="N28" s="312">
        <v>0</v>
      </c>
      <c r="O28" s="313">
        <v>0</v>
      </c>
      <c r="P28" s="314">
        <v>0</v>
      </c>
    </row>
    <row r="29" spans="1:16" ht="20.25" customHeight="1" x14ac:dyDescent="0.25">
      <c r="A29" s="1390"/>
      <c r="B29" s="29">
        <v>11</v>
      </c>
      <c r="C29" s="428" t="s">
        <v>3</v>
      </c>
      <c r="D29" s="27" t="str">
        <v>01/10/21</v>
      </c>
      <c r="E29" s="26">
        <f t="shared" si="2"/>
        <v>1212.4000000000001</v>
      </c>
      <c r="F29" s="24">
        <v>21.1</v>
      </c>
      <c r="G29" s="24">
        <v>1.25</v>
      </c>
      <c r="H29" s="24">
        <v>24.65</v>
      </c>
      <c r="I29" s="25">
        <f t="shared" si="0"/>
        <v>47</v>
      </c>
      <c r="J29" s="24">
        <f t="shared" si="1"/>
        <v>1165.4000000000001</v>
      </c>
      <c r="K29" s="23">
        <v>0</v>
      </c>
      <c r="L29" s="22">
        <f t="shared" si="3"/>
        <v>271.15000000000003</v>
      </c>
      <c r="N29" s="312">
        <v>0</v>
      </c>
      <c r="O29" s="313">
        <v>0</v>
      </c>
      <c r="P29" s="314">
        <v>0</v>
      </c>
    </row>
    <row r="30" spans="1:16" ht="20.25" customHeight="1" x14ac:dyDescent="0.25">
      <c r="A30" s="1390"/>
      <c r="B30" s="29">
        <v>12</v>
      </c>
      <c r="C30" s="428" t="s">
        <v>14</v>
      </c>
      <c r="D30" s="27" t="str">
        <v>01/11/21</v>
      </c>
      <c r="E30" s="26">
        <f t="shared" si="2"/>
        <v>1165.4000000000001</v>
      </c>
      <c r="F30" s="24">
        <v>21.1</v>
      </c>
      <c r="G30" s="24">
        <v>1.25</v>
      </c>
      <c r="H30" s="24">
        <v>24.65</v>
      </c>
      <c r="I30" s="25">
        <f t="shared" si="0"/>
        <v>47</v>
      </c>
      <c r="J30" s="24">
        <f t="shared" si="1"/>
        <v>1118.4000000000001</v>
      </c>
      <c r="K30" s="23">
        <v>0</v>
      </c>
      <c r="L30" s="22">
        <f t="shared" si="3"/>
        <v>295.8</v>
      </c>
      <c r="N30" s="312">
        <v>0</v>
      </c>
      <c r="O30" s="313">
        <v>0</v>
      </c>
      <c r="P30" s="314">
        <v>0</v>
      </c>
    </row>
    <row r="31" spans="1:16" ht="20.25" customHeight="1" thickBot="1" x14ac:dyDescent="0.3">
      <c r="A31" s="1391"/>
      <c r="B31" s="21">
        <v>13</v>
      </c>
      <c r="C31" s="427" t="s">
        <v>13</v>
      </c>
      <c r="D31" s="19" t="str">
        <v>01/12/21</v>
      </c>
      <c r="E31" s="18">
        <f t="shared" si="2"/>
        <v>1118.4000000000001</v>
      </c>
      <c r="F31" s="16">
        <v>21.1</v>
      </c>
      <c r="G31" s="16">
        <v>1.25</v>
      </c>
      <c r="H31" s="16">
        <v>24.65</v>
      </c>
      <c r="I31" s="17">
        <f t="shared" si="0"/>
        <v>47</v>
      </c>
      <c r="J31" s="16">
        <f t="shared" si="1"/>
        <v>1071.4000000000001</v>
      </c>
      <c r="K31" s="15">
        <v>0</v>
      </c>
      <c r="L31" s="14">
        <f t="shared" si="3"/>
        <v>320.45</v>
      </c>
      <c r="N31" s="441">
        <v>0</v>
      </c>
      <c r="O31" s="382">
        <v>0</v>
      </c>
      <c r="P31" s="384">
        <v>0</v>
      </c>
    </row>
    <row r="32" spans="1:16" ht="20.25" customHeight="1" x14ac:dyDescent="0.25">
      <c r="A32" s="1389">
        <v>2022</v>
      </c>
      <c r="B32" s="37">
        <v>14</v>
      </c>
      <c r="C32" s="429" t="s">
        <v>12</v>
      </c>
      <c r="D32" s="35" t="str">
        <v>03/01/22</v>
      </c>
      <c r="E32" s="34">
        <f t="shared" si="2"/>
        <v>1071.4000000000001</v>
      </c>
      <c r="F32" s="32">
        <v>21.1</v>
      </c>
      <c r="G32" s="32">
        <v>1.25</v>
      </c>
      <c r="H32" s="32">
        <v>24.65</v>
      </c>
      <c r="I32" s="33">
        <f t="shared" si="0"/>
        <v>47</v>
      </c>
      <c r="J32" s="32">
        <f t="shared" si="1"/>
        <v>1024.4000000000001</v>
      </c>
      <c r="K32" s="31">
        <v>0</v>
      </c>
      <c r="L32" s="30">
        <f t="shared" si="3"/>
        <v>345.09999999999997</v>
      </c>
      <c r="N32" s="309">
        <v>0</v>
      </c>
      <c r="O32" s="310">
        <v>0</v>
      </c>
      <c r="P32" s="311">
        <v>0</v>
      </c>
    </row>
    <row r="33" spans="1:16" ht="20.25" customHeight="1" x14ac:dyDescent="0.25">
      <c r="A33" s="1390"/>
      <c r="B33" s="29">
        <v>15</v>
      </c>
      <c r="C33" s="428" t="s">
        <v>11</v>
      </c>
      <c r="D33" s="27" t="str">
        <v>28/01/22</v>
      </c>
      <c r="E33" s="26">
        <f t="shared" si="2"/>
        <v>1024.4000000000001</v>
      </c>
      <c r="F33" s="24">
        <v>21.1</v>
      </c>
      <c r="G33" s="24">
        <v>1.25</v>
      </c>
      <c r="H33" s="24">
        <v>24.65</v>
      </c>
      <c r="I33" s="25">
        <f t="shared" si="0"/>
        <v>47</v>
      </c>
      <c r="J33" s="24">
        <f t="shared" si="1"/>
        <v>977.40000000000009</v>
      </c>
      <c r="K33" s="23">
        <v>0</v>
      </c>
      <c r="L33" s="22">
        <f t="shared" si="3"/>
        <v>369.74999999999994</v>
      </c>
      <c r="N33" s="312">
        <v>0</v>
      </c>
      <c r="O33" s="313">
        <v>0</v>
      </c>
      <c r="P33" s="314">
        <v>0</v>
      </c>
    </row>
    <row r="34" spans="1:16" ht="20.25" customHeight="1" x14ac:dyDescent="0.25">
      <c r="A34" s="1390"/>
      <c r="B34" s="29">
        <v>16</v>
      </c>
      <c r="C34" s="428" t="s">
        <v>10</v>
      </c>
      <c r="D34" s="27" t="str">
        <v>01/03/22</v>
      </c>
      <c r="E34" s="26">
        <f t="shared" si="2"/>
        <v>977.40000000000009</v>
      </c>
      <c r="F34" s="24">
        <v>21.1</v>
      </c>
      <c r="G34" s="24">
        <v>1.25</v>
      </c>
      <c r="H34" s="24">
        <v>24.65</v>
      </c>
      <c r="I34" s="25">
        <f t="shared" si="0"/>
        <v>47</v>
      </c>
      <c r="J34" s="24">
        <f t="shared" si="1"/>
        <v>930.40000000000009</v>
      </c>
      <c r="K34" s="23">
        <v>0</v>
      </c>
      <c r="L34" s="22">
        <f t="shared" si="3"/>
        <v>394.39999999999992</v>
      </c>
      <c r="N34" s="312">
        <v>0</v>
      </c>
      <c r="O34" s="313">
        <v>0</v>
      </c>
      <c r="P34" s="314">
        <v>0</v>
      </c>
    </row>
    <row r="35" spans="1:16" ht="20.25" customHeight="1" x14ac:dyDescent="0.25">
      <c r="A35" s="1390"/>
      <c r="B35" s="29">
        <v>17</v>
      </c>
      <c r="C35" s="428" t="s">
        <v>9</v>
      </c>
      <c r="D35" s="27" t="str">
        <v>01/04/22</v>
      </c>
      <c r="E35" s="26">
        <f t="shared" si="2"/>
        <v>930.40000000000009</v>
      </c>
      <c r="F35" s="24">
        <v>21.1</v>
      </c>
      <c r="G35" s="24">
        <v>1.25</v>
      </c>
      <c r="H35" s="24">
        <v>24.65</v>
      </c>
      <c r="I35" s="25">
        <f t="shared" si="0"/>
        <v>47</v>
      </c>
      <c r="J35" s="24">
        <f t="shared" si="1"/>
        <v>883.40000000000009</v>
      </c>
      <c r="K35" s="23">
        <v>0</v>
      </c>
      <c r="L35" s="22">
        <f t="shared" si="3"/>
        <v>419.0499999999999</v>
      </c>
      <c r="N35" s="312">
        <v>0</v>
      </c>
      <c r="O35" s="313">
        <v>0</v>
      </c>
      <c r="P35" s="314">
        <v>0</v>
      </c>
    </row>
    <row r="36" spans="1:16" ht="20.25" customHeight="1" x14ac:dyDescent="0.25">
      <c r="A36" s="1390"/>
      <c r="B36" s="29">
        <v>18</v>
      </c>
      <c r="C36" s="428" t="s">
        <v>8</v>
      </c>
      <c r="D36" s="27" t="str">
        <v>30/04/22</v>
      </c>
      <c r="E36" s="26">
        <f t="shared" si="2"/>
        <v>883.40000000000009</v>
      </c>
      <c r="F36" s="24">
        <v>21.1</v>
      </c>
      <c r="G36" s="24">
        <v>1.25</v>
      </c>
      <c r="H36" s="24">
        <v>24.65</v>
      </c>
      <c r="I36" s="25">
        <f t="shared" si="0"/>
        <v>47</v>
      </c>
      <c r="J36" s="24">
        <f t="shared" si="1"/>
        <v>836.40000000000009</v>
      </c>
      <c r="K36" s="23">
        <v>0</v>
      </c>
      <c r="L36" s="22">
        <f t="shared" si="3"/>
        <v>443.69999999999987</v>
      </c>
      <c r="N36" s="312">
        <v>0</v>
      </c>
      <c r="O36" s="313">
        <v>0</v>
      </c>
      <c r="P36" s="314">
        <v>0</v>
      </c>
    </row>
    <row r="37" spans="1:16" ht="20.25" customHeight="1" x14ac:dyDescent="0.25">
      <c r="A37" s="1390"/>
      <c r="B37" s="29">
        <v>19</v>
      </c>
      <c r="C37" s="428" t="s">
        <v>7</v>
      </c>
      <c r="D37" s="27" t="str">
        <v>30/05/22</v>
      </c>
      <c r="E37" s="26">
        <f t="shared" si="2"/>
        <v>836.40000000000009</v>
      </c>
      <c r="F37" s="24">
        <v>21.1</v>
      </c>
      <c r="G37" s="24">
        <v>1.25</v>
      </c>
      <c r="H37" s="24">
        <v>24.65</v>
      </c>
      <c r="I37" s="25">
        <f t="shared" si="0"/>
        <v>47</v>
      </c>
      <c r="J37" s="24">
        <f t="shared" si="1"/>
        <v>789.40000000000009</v>
      </c>
      <c r="K37" s="23">
        <v>0</v>
      </c>
      <c r="L37" s="22">
        <f t="shared" si="3"/>
        <v>468.34999999999985</v>
      </c>
      <c r="N37" s="312">
        <v>0</v>
      </c>
      <c r="O37" s="313">
        <v>0</v>
      </c>
      <c r="P37" s="314">
        <v>0</v>
      </c>
    </row>
    <row r="38" spans="1:16" ht="20.25" customHeight="1" x14ac:dyDescent="0.25">
      <c r="A38" s="1390"/>
      <c r="B38" s="29">
        <v>20</v>
      </c>
      <c r="C38" s="428" t="s">
        <v>6</v>
      </c>
      <c r="D38" s="27" t="str">
        <v>01/07/22</v>
      </c>
      <c r="E38" s="26">
        <f t="shared" si="2"/>
        <v>789.40000000000009</v>
      </c>
      <c r="F38" s="24">
        <v>21.1</v>
      </c>
      <c r="G38" s="24">
        <v>1.25</v>
      </c>
      <c r="H38" s="24">
        <v>24.65</v>
      </c>
      <c r="I38" s="25">
        <f t="shared" si="0"/>
        <v>47</v>
      </c>
      <c r="J38" s="24">
        <f t="shared" si="1"/>
        <v>742.40000000000009</v>
      </c>
      <c r="K38" s="23">
        <v>0</v>
      </c>
      <c r="L38" s="22">
        <f t="shared" si="3"/>
        <v>492.99999999999983</v>
      </c>
      <c r="N38" s="312">
        <v>0</v>
      </c>
      <c r="O38" s="313">
        <v>0</v>
      </c>
      <c r="P38" s="314">
        <v>0</v>
      </c>
    </row>
    <row r="39" spans="1:16" ht="125.25" customHeight="1" x14ac:dyDescent="0.25">
      <c r="A39" s="1390"/>
      <c r="B39" s="29">
        <v>21</v>
      </c>
      <c r="C39" s="428" t="s">
        <v>5</v>
      </c>
      <c r="D39" s="83" t="str">
        <v>31/10/22
-rm11
03/01/23
-rm17
01/02/23
-rm17
03/03/23
-rm2</v>
      </c>
      <c r="E39" s="26">
        <f t="shared" si="2"/>
        <v>742.40000000000009</v>
      </c>
      <c r="F39" s="24">
        <v>21.1</v>
      </c>
      <c r="G39" s="24">
        <v>1.25</v>
      </c>
      <c r="H39" s="24">
        <v>24.65</v>
      </c>
      <c r="I39" s="25">
        <f t="shared" si="0"/>
        <v>47</v>
      </c>
      <c r="J39" s="24">
        <f t="shared" si="1"/>
        <v>695.40000000000009</v>
      </c>
      <c r="K39" s="23">
        <v>0</v>
      </c>
      <c r="L39" s="22">
        <f t="shared" si="3"/>
        <v>517.64999999999986</v>
      </c>
      <c r="N39" s="345" t="s">
        <v>449</v>
      </c>
      <c r="O39" s="346" t="s">
        <v>450</v>
      </c>
      <c r="P39" s="303" t="s">
        <v>451</v>
      </c>
    </row>
    <row r="40" spans="1:16" ht="90" x14ac:dyDescent="0.25">
      <c r="A40" s="1390"/>
      <c r="B40" s="29">
        <v>22</v>
      </c>
      <c r="C40" s="428" t="s">
        <v>4</v>
      </c>
      <c r="D40" s="83" t="str">
        <v>03/03/23
-rm15
30/05/23
-rm17
30/06/23
-rm15</v>
      </c>
      <c r="E40" s="26">
        <f t="shared" si="2"/>
        <v>695.40000000000009</v>
      </c>
      <c r="F40" s="24">
        <v>21.1</v>
      </c>
      <c r="G40" s="24">
        <v>1.25</v>
      </c>
      <c r="H40" s="24">
        <v>24.65</v>
      </c>
      <c r="I40" s="25">
        <f t="shared" si="0"/>
        <v>47</v>
      </c>
      <c r="J40" s="24">
        <f t="shared" si="1"/>
        <v>648.40000000000009</v>
      </c>
      <c r="K40" s="23">
        <v>0</v>
      </c>
      <c r="L40" s="22">
        <f t="shared" si="3"/>
        <v>542.29999999999984</v>
      </c>
      <c r="N40" s="345" t="s">
        <v>555</v>
      </c>
      <c r="O40" s="346" t="s">
        <v>557</v>
      </c>
      <c r="P40" s="303" t="s">
        <v>556</v>
      </c>
    </row>
    <row r="41" spans="1:16" ht="90" x14ac:dyDescent="0.25">
      <c r="A41" s="1390"/>
      <c r="B41" s="29">
        <v>23</v>
      </c>
      <c r="C41" s="428" t="s">
        <v>3</v>
      </c>
      <c r="D41" s="83" t="str">
        <v>01/08/23
-rm17
31/10/23
-rm17
29/12/23
-rm13</v>
      </c>
      <c r="E41" s="26">
        <f t="shared" si="2"/>
        <v>648.40000000000009</v>
      </c>
      <c r="F41" s="24">
        <v>21.1</v>
      </c>
      <c r="G41" s="24">
        <v>1.25</v>
      </c>
      <c r="H41" s="24">
        <v>24.65</v>
      </c>
      <c r="I41" s="25">
        <f t="shared" si="0"/>
        <v>47</v>
      </c>
      <c r="J41" s="24">
        <f t="shared" si="1"/>
        <v>601.40000000000009</v>
      </c>
      <c r="K41" s="23">
        <v>0</v>
      </c>
      <c r="L41" s="22">
        <f t="shared" si="3"/>
        <v>566.94999999999982</v>
      </c>
      <c r="N41" s="345" t="s">
        <v>820</v>
      </c>
      <c r="O41" s="346" t="s">
        <v>821</v>
      </c>
      <c r="P41" s="303" t="s">
        <v>822</v>
      </c>
    </row>
    <row r="42" spans="1:16" ht="20.25" customHeight="1" x14ac:dyDescent="0.25">
      <c r="A42" s="1390"/>
      <c r="B42" s="29">
        <v>24</v>
      </c>
      <c r="C42" s="428" t="s">
        <v>14</v>
      </c>
      <c r="D42" s="27" t="str">
        <v/>
      </c>
      <c r="E42" s="26">
        <f t="shared" si="2"/>
        <v>601.40000000000009</v>
      </c>
      <c r="F42" s="24">
        <v>21.1</v>
      </c>
      <c r="G42" s="24">
        <v>1.25</v>
      </c>
      <c r="H42" s="24">
        <v>24.65</v>
      </c>
      <c r="I42" s="25">
        <f t="shared" si="0"/>
        <v>47</v>
      </c>
      <c r="J42" s="24">
        <f t="shared" si="1"/>
        <v>554.40000000000009</v>
      </c>
      <c r="K42" s="23">
        <v>0</v>
      </c>
      <c r="L42" s="22">
        <f t="shared" si="3"/>
        <v>591.5999999999998</v>
      </c>
      <c r="N42" s="502"/>
      <c r="O42" s="29"/>
      <c r="P42" s="442"/>
    </row>
    <row r="43" spans="1:16" ht="20.25" customHeight="1" thickBot="1" x14ac:dyDescent="0.3">
      <c r="A43" s="1391"/>
      <c r="B43" s="21">
        <v>25</v>
      </c>
      <c r="C43" s="427" t="s">
        <v>13</v>
      </c>
      <c r="D43" s="19" t="str">
        <v/>
      </c>
      <c r="E43" s="18">
        <f t="shared" si="2"/>
        <v>554.40000000000009</v>
      </c>
      <c r="F43" s="16">
        <v>21.1</v>
      </c>
      <c r="G43" s="16">
        <v>1.25</v>
      </c>
      <c r="H43" s="16">
        <v>24.65</v>
      </c>
      <c r="I43" s="17">
        <f t="shared" si="0"/>
        <v>47</v>
      </c>
      <c r="J43" s="16">
        <f t="shared" si="1"/>
        <v>507.40000000000009</v>
      </c>
      <c r="K43" s="15">
        <v>0</v>
      </c>
      <c r="L43" s="14">
        <f t="shared" si="3"/>
        <v>616.24999999999977</v>
      </c>
      <c r="N43" s="503"/>
      <c r="O43" s="21"/>
      <c r="P43" s="443"/>
    </row>
    <row r="44" spans="1:16" ht="20.25" customHeight="1" x14ac:dyDescent="0.25">
      <c r="A44" s="1389">
        <v>2023</v>
      </c>
      <c r="B44" s="37">
        <v>26</v>
      </c>
      <c r="C44" s="429" t="s">
        <v>12</v>
      </c>
      <c r="D44" s="35" t="str">
        <v/>
      </c>
      <c r="E44" s="34">
        <f t="shared" si="2"/>
        <v>507.40000000000009</v>
      </c>
      <c r="F44" s="32">
        <v>21.1</v>
      </c>
      <c r="G44" s="32">
        <v>1.25</v>
      </c>
      <c r="H44" s="32">
        <v>24.65</v>
      </c>
      <c r="I44" s="33">
        <f t="shared" si="0"/>
        <v>47</v>
      </c>
      <c r="J44" s="32">
        <f t="shared" si="1"/>
        <v>460.40000000000009</v>
      </c>
      <c r="K44" s="31">
        <v>0</v>
      </c>
      <c r="L44" s="30">
        <f t="shared" si="3"/>
        <v>640.89999999999975</v>
      </c>
      <c r="N44" s="501"/>
      <c r="O44" s="37"/>
      <c r="P44" s="444"/>
    </row>
    <row r="45" spans="1:16" ht="20.25" customHeight="1" x14ac:dyDescent="0.25">
      <c r="A45" s="1390"/>
      <c r="B45" s="29">
        <v>27</v>
      </c>
      <c r="C45" s="428" t="s">
        <v>11</v>
      </c>
      <c r="D45" s="27" t="str">
        <v/>
      </c>
      <c r="E45" s="26">
        <f t="shared" si="2"/>
        <v>460.40000000000009</v>
      </c>
      <c r="F45" s="24">
        <v>21.1</v>
      </c>
      <c r="G45" s="24">
        <v>1.25</v>
      </c>
      <c r="H45" s="24">
        <v>24.65</v>
      </c>
      <c r="I45" s="25">
        <f t="shared" si="0"/>
        <v>47</v>
      </c>
      <c r="J45" s="24">
        <f t="shared" si="1"/>
        <v>413.40000000000009</v>
      </c>
      <c r="K45" s="23">
        <v>0</v>
      </c>
      <c r="L45" s="22">
        <f t="shared" si="3"/>
        <v>665.54999999999973</v>
      </c>
      <c r="N45" s="502"/>
      <c r="O45" s="29"/>
      <c r="P45" s="442"/>
    </row>
    <row r="46" spans="1:16" ht="20.25" customHeight="1" x14ac:dyDescent="0.25">
      <c r="A46" s="1390"/>
      <c r="B46" s="29">
        <v>28</v>
      </c>
      <c r="C46" s="428" t="s">
        <v>10</v>
      </c>
      <c r="D46" s="27" t="str">
        <v/>
      </c>
      <c r="E46" s="26">
        <f t="shared" si="2"/>
        <v>413.40000000000009</v>
      </c>
      <c r="F46" s="24">
        <v>21.1</v>
      </c>
      <c r="G46" s="24">
        <v>1.25</v>
      </c>
      <c r="H46" s="24">
        <v>24.65</v>
      </c>
      <c r="I46" s="25">
        <f t="shared" si="0"/>
        <v>47</v>
      </c>
      <c r="J46" s="24">
        <f t="shared" si="1"/>
        <v>366.40000000000009</v>
      </c>
      <c r="K46" s="23">
        <v>0</v>
      </c>
      <c r="L46" s="22">
        <f t="shared" si="3"/>
        <v>690.1999999999997</v>
      </c>
      <c r="N46" s="502"/>
      <c r="O46" s="29"/>
      <c r="P46" s="442"/>
    </row>
    <row r="47" spans="1:16" ht="20.25" customHeight="1" x14ac:dyDescent="0.25">
      <c r="A47" s="1390"/>
      <c r="B47" s="29">
        <v>29</v>
      </c>
      <c r="C47" s="428" t="s">
        <v>9</v>
      </c>
      <c r="D47" s="27" t="str">
        <v/>
      </c>
      <c r="E47" s="26">
        <f t="shared" si="2"/>
        <v>366.40000000000009</v>
      </c>
      <c r="F47" s="24">
        <v>21.1</v>
      </c>
      <c r="G47" s="24">
        <v>1.25</v>
      </c>
      <c r="H47" s="24">
        <v>24.65</v>
      </c>
      <c r="I47" s="25">
        <f t="shared" si="0"/>
        <v>47</v>
      </c>
      <c r="J47" s="24">
        <f t="shared" si="1"/>
        <v>319.40000000000009</v>
      </c>
      <c r="K47" s="23">
        <v>0</v>
      </c>
      <c r="L47" s="22">
        <f t="shared" si="3"/>
        <v>714.84999999999968</v>
      </c>
      <c r="N47" s="502"/>
      <c r="O47" s="29"/>
      <c r="P47" s="442"/>
    </row>
    <row r="48" spans="1:16" ht="20.25" customHeight="1" x14ac:dyDescent="0.25">
      <c r="A48" s="1390"/>
      <c r="B48" s="29">
        <v>30</v>
      </c>
      <c r="C48" s="428" t="s">
        <v>8</v>
      </c>
      <c r="D48" s="27" t="str">
        <v/>
      </c>
      <c r="E48" s="26">
        <f t="shared" si="2"/>
        <v>319.40000000000009</v>
      </c>
      <c r="F48" s="24">
        <v>21.1</v>
      </c>
      <c r="G48" s="24">
        <v>1.25</v>
      </c>
      <c r="H48" s="24">
        <v>24.65</v>
      </c>
      <c r="I48" s="25">
        <f t="shared" si="0"/>
        <v>47</v>
      </c>
      <c r="J48" s="24">
        <f t="shared" si="1"/>
        <v>272.40000000000009</v>
      </c>
      <c r="K48" s="23">
        <v>0</v>
      </c>
      <c r="L48" s="22">
        <f t="shared" si="3"/>
        <v>739.49999999999966</v>
      </c>
      <c r="N48" s="502"/>
      <c r="O48" s="29"/>
      <c r="P48" s="442"/>
    </row>
    <row r="49" spans="1:16" ht="20.25" customHeight="1" x14ac:dyDescent="0.25">
      <c r="A49" s="1390"/>
      <c r="B49" s="29">
        <v>31</v>
      </c>
      <c r="C49" s="428" t="s">
        <v>7</v>
      </c>
      <c r="D49" s="27" t="str">
        <v/>
      </c>
      <c r="E49" s="26">
        <f t="shared" si="2"/>
        <v>272.40000000000009</v>
      </c>
      <c r="F49" s="24">
        <v>21.1</v>
      </c>
      <c r="G49" s="24">
        <v>1.25</v>
      </c>
      <c r="H49" s="24">
        <v>24.65</v>
      </c>
      <c r="I49" s="25">
        <f t="shared" si="0"/>
        <v>47</v>
      </c>
      <c r="J49" s="24">
        <f t="shared" si="1"/>
        <v>225.40000000000009</v>
      </c>
      <c r="K49" s="23">
        <v>0</v>
      </c>
      <c r="L49" s="22">
        <f t="shared" si="3"/>
        <v>764.14999999999964</v>
      </c>
      <c r="N49" s="502"/>
      <c r="O49" s="29"/>
      <c r="P49" s="442"/>
    </row>
    <row r="50" spans="1:16" ht="20.25" customHeight="1" x14ac:dyDescent="0.25">
      <c r="A50" s="1390"/>
      <c r="B50" s="29">
        <v>32</v>
      </c>
      <c r="C50" s="428" t="s">
        <v>6</v>
      </c>
      <c r="D50" s="27" t="str">
        <v/>
      </c>
      <c r="E50" s="26">
        <f t="shared" si="2"/>
        <v>225.40000000000009</v>
      </c>
      <c r="F50" s="24">
        <v>21.1</v>
      </c>
      <c r="G50" s="24">
        <v>1.25</v>
      </c>
      <c r="H50" s="24">
        <v>24.65</v>
      </c>
      <c r="I50" s="25">
        <f t="shared" si="0"/>
        <v>47</v>
      </c>
      <c r="J50" s="24">
        <f t="shared" si="1"/>
        <v>178.40000000000009</v>
      </c>
      <c r="K50" s="23">
        <v>0</v>
      </c>
      <c r="L50" s="22">
        <f t="shared" si="3"/>
        <v>788.79999999999961</v>
      </c>
      <c r="N50" s="502"/>
      <c r="O50" s="29"/>
      <c r="P50" s="442"/>
    </row>
    <row r="51" spans="1:16" ht="20.25" customHeight="1" x14ac:dyDescent="0.25">
      <c r="A51" s="1390"/>
      <c r="B51" s="29">
        <v>33</v>
      </c>
      <c r="C51" s="428" t="s">
        <v>5</v>
      </c>
      <c r="D51" s="27" t="str">
        <v/>
      </c>
      <c r="E51" s="26">
        <f t="shared" si="2"/>
        <v>178.40000000000009</v>
      </c>
      <c r="F51" s="24">
        <v>21.1</v>
      </c>
      <c r="G51" s="24">
        <v>1.25</v>
      </c>
      <c r="H51" s="24">
        <v>24.65</v>
      </c>
      <c r="I51" s="25">
        <f t="shared" si="0"/>
        <v>47</v>
      </c>
      <c r="J51" s="24">
        <f t="shared" si="1"/>
        <v>131.40000000000009</v>
      </c>
      <c r="K51" s="23">
        <v>0</v>
      </c>
      <c r="L51" s="22">
        <f t="shared" si="3"/>
        <v>813.44999999999959</v>
      </c>
      <c r="N51" s="502"/>
      <c r="O51" s="29"/>
      <c r="P51" s="442"/>
    </row>
    <row r="52" spans="1:16" ht="20.25" customHeight="1" x14ac:dyDescent="0.25">
      <c r="A52" s="1390"/>
      <c r="B52" s="29">
        <v>34</v>
      </c>
      <c r="C52" s="428" t="s">
        <v>4</v>
      </c>
      <c r="D52" s="27" t="str">
        <v/>
      </c>
      <c r="E52" s="26">
        <f t="shared" si="2"/>
        <v>131.40000000000009</v>
      </c>
      <c r="F52" s="24">
        <v>21.1</v>
      </c>
      <c r="G52" s="24">
        <v>1.25</v>
      </c>
      <c r="H52" s="24">
        <v>24.65</v>
      </c>
      <c r="I52" s="25">
        <f t="shared" si="0"/>
        <v>47</v>
      </c>
      <c r="J52" s="24">
        <f t="shared" si="1"/>
        <v>84.400000000000091</v>
      </c>
      <c r="K52" s="23">
        <v>0</v>
      </c>
      <c r="L52" s="22">
        <f t="shared" si="3"/>
        <v>838.09999999999957</v>
      </c>
      <c r="N52" s="502"/>
      <c r="O52" s="29"/>
      <c r="P52" s="442"/>
    </row>
    <row r="53" spans="1:16" ht="20.25" customHeight="1" x14ac:dyDescent="0.25">
      <c r="A53" s="1390"/>
      <c r="B53" s="29">
        <v>35</v>
      </c>
      <c r="C53" s="428" t="s">
        <v>3</v>
      </c>
      <c r="D53" s="27" t="str">
        <v/>
      </c>
      <c r="E53" s="26">
        <f t="shared" si="2"/>
        <v>84.400000000000091</v>
      </c>
      <c r="F53" s="24">
        <v>21.1</v>
      </c>
      <c r="G53" s="24">
        <v>1.25</v>
      </c>
      <c r="H53" s="24">
        <v>24.65</v>
      </c>
      <c r="I53" s="25">
        <f t="shared" si="0"/>
        <v>47</v>
      </c>
      <c r="J53" s="24">
        <f t="shared" si="1"/>
        <v>37.400000000000091</v>
      </c>
      <c r="K53" s="23">
        <v>0</v>
      </c>
      <c r="L53" s="22">
        <f t="shared" si="3"/>
        <v>862.74999999999955</v>
      </c>
      <c r="N53" s="502"/>
      <c r="O53" s="29"/>
      <c r="P53" s="442"/>
    </row>
    <row r="54" spans="1:16" ht="20.25" customHeight="1" thickBot="1" x14ac:dyDescent="0.3">
      <c r="A54" s="1391"/>
      <c r="B54" s="21">
        <v>36</v>
      </c>
      <c r="C54" s="427" t="s">
        <v>14</v>
      </c>
      <c r="D54" s="19" t="str">
        <v/>
      </c>
      <c r="E54" s="18">
        <f t="shared" si="2"/>
        <v>37.400000000000091</v>
      </c>
      <c r="F54" s="16">
        <v>21.1</v>
      </c>
      <c r="G54" s="16">
        <v>1.25</v>
      </c>
      <c r="H54" s="16">
        <v>24.65</v>
      </c>
      <c r="I54" s="17">
        <f t="shared" si="0"/>
        <v>47</v>
      </c>
      <c r="J54" s="16">
        <f t="shared" si="1"/>
        <v>-9.5999999999999091</v>
      </c>
      <c r="K54" s="15">
        <v>0</v>
      </c>
      <c r="L54" s="14">
        <f t="shared" si="3"/>
        <v>887.39999999999952</v>
      </c>
      <c r="N54" s="503"/>
      <c r="O54" s="21"/>
      <c r="P54" s="443"/>
    </row>
    <row r="55" spans="1:16" ht="15.75" x14ac:dyDescent="0.25">
      <c r="D55" s="68"/>
      <c r="E55" s="68"/>
      <c r="F55" s="67">
        <f>SUM(F19:F54)</f>
        <v>759.60000000000048</v>
      </c>
      <c r="G55" s="67">
        <f>SUM(G19:G54)</f>
        <v>45</v>
      </c>
      <c r="H55" s="67">
        <f>SUM(H19:H54)</f>
        <v>887.39999999999952</v>
      </c>
      <c r="I55" s="64"/>
    </row>
    <row r="56" spans="1:16" ht="15.75" x14ac:dyDescent="0.25">
      <c r="D56" s="1446" t="s">
        <v>2</v>
      </c>
      <c r="E56" s="1446"/>
      <c r="F56" s="66">
        <f>SUM(F19:F41)</f>
        <v>485.30000000000018</v>
      </c>
      <c r="G56" s="66">
        <f t="shared" ref="G56:H56" si="4">SUM(G19:G41)</f>
        <v>28.75</v>
      </c>
      <c r="H56" s="66">
        <f t="shared" si="4"/>
        <v>566.94999999999982</v>
      </c>
      <c r="I56" s="64"/>
    </row>
    <row r="57" spans="1:16" ht="15.75" x14ac:dyDescent="0.25">
      <c r="D57" s="1435" t="s">
        <v>1</v>
      </c>
      <c r="E57" s="1435"/>
      <c r="F57" s="65">
        <f>SUM(F55-F56)</f>
        <v>274.3000000000003</v>
      </c>
      <c r="G57" s="65">
        <f>SUM(G55-G56)</f>
        <v>16.25</v>
      </c>
      <c r="H57" s="65">
        <f>SUM(H55-H56)</f>
        <v>320.4499999999997</v>
      </c>
      <c r="I57" s="64"/>
    </row>
    <row r="58" spans="1:16" ht="15.75" x14ac:dyDescent="0.25">
      <c r="D58" s="1435"/>
      <c r="E58" s="1435"/>
      <c r="F58" s="1478"/>
      <c r="G58" s="1479"/>
      <c r="H58" s="1479"/>
      <c r="I58" s="64"/>
    </row>
    <row r="59" spans="1:16" ht="15.75" x14ac:dyDescent="0.25">
      <c r="D59" s="1435" t="s">
        <v>42</v>
      </c>
      <c r="E59" s="1435"/>
      <c r="F59" s="1423">
        <f>SUM(F57:H57)</f>
        <v>611</v>
      </c>
      <c r="G59" s="1458"/>
      <c r="H59" s="1458"/>
    </row>
    <row r="60" spans="1:16" ht="16.5" thickBot="1" x14ac:dyDescent="0.3">
      <c r="D60" s="1435" t="s">
        <v>41</v>
      </c>
      <c r="E60" s="1435"/>
      <c r="F60" s="1423">
        <v>-9.6</v>
      </c>
      <c r="G60" s="1458"/>
      <c r="H60" s="1458"/>
    </row>
    <row r="61" spans="1:16" ht="17.25" thickTop="1" thickBot="1" x14ac:dyDescent="0.3">
      <c r="C61" s="1415" t="s">
        <v>0</v>
      </c>
      <c r="D61" s="1415"/>
      <c r="E61" s="1416"/>
      <c r="F61" s="1417">
        <f>SUM(F59:H60)</f>
        <v>601.4</v>
      </c>
      <c r="G61" s="1418"/>
      <c r="H61" s="1419"/>
    </row>
    <row r="62" spans="1:16" ht="15.75" thickTop="1" x14ac:dyDescent="0.25"/>
  </sheetData>
  <mergeCells count="20">
    <mergeCell ref="D57:E57"/>
    <mergeCell ref="F61:H61"/>
    <mergeCell ref="C61:E61"/>
    <mergeCell ref="F60:H60"/>
    <mergeCell ref="F59:H59"/>
    <mergeCell ref="D58:E58"/>
    <mergeCell ref="F58:H58"/>
    <mergeCell ref="D59:E59"/>
    <mergeCell ref="D60:E60"/>
    <mergeCell ref="D16:F16"/>
    <mergeCell ref="A44:A54"/>
    <mergeCell ref="A32:A43"/>
    <mergeCell ref="A20:A31"/>
    <mergeCell ref="D56:E56"/>
    <mergeCell ref="A8:L8"/>
    <mergeCell ref="A11:B11"/>
    <mergeCell ref="A12:B12"/>
    <mergeCell ref="A14:B14"/>
    <mergeCell ref="A15:B15"/>
    <mergeCell ref="D15:F15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62"/>
  <sheetViews>
    <sheetView topLeftCell="A29" zoomScaleNormal="100" workbookViewId="0">
      <selection activeCell="J43" sqref="J43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45</v>
      </c>
    </row>
    <row r="4" spans="1:12" ht="12.75" customHeight="1" x14ac:dyDescent="0.35">
      <c r="A4" s="62"/>
    </row>
    <row r="5" spans="1:12" ht="17.25" x14ac:dyDescent="0.3">
      <c r="A5" s="500" t="s">
        <v>277</v>
      </c>
    </row>
    <row r="6" spans="1:12" ht="17.25" x14ac:dyDescent="0.3">
      <c r="A6" s="500" t="s">
        <v>265</v>
      </c>
    </row>
    <row r="8" spans="1:12" ht="20.25" customHeight="1" x14ac:dyDescent="0.25">
      <c r="A8" s="1425" t="s">
        <v>44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55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55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1937.5</v>
      </c>
      <c r="D11" s="55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193.75</v>
      </c>
      <c r="E12" s="51"/>
      <c r="J12" s="48"/>
      <c r="K12" s="48"/>
      <c r="L12" s="48"/>
    </row>
    <row r="13" spans="1:12" ht="20.25" customHeight="1" x14ac:dyDescent="0.25">
      <c r="A13" s="53"/>
      <c r="B13" s="53"/>
      <c r="C13" s="50">
        <f>SUM(C11:C12)</f>
        <v>2131.25</v>
      </c>
      <c r="E13" s="51"/>
      <c r="J13" s="48"/>
      <c r="K13" s="48"/>
      <c r="L13" s="48"/>
    </row>
    <row r="14" spans="1:12" ht="20.25" customHeight="1" x14ac:dyDescent="0.25">
      <c r="A14" s="1426" t="s">
        <v>31</v>
      </c>
      <c r="B14" s="1426"/>
      <c r="C14" s="49">
        <v>2301.84</v>
      </c>
      <c r="D14" s="52" t="s">
        <v>30</v>
      </c>
      <c r="E14" s="51"/>
      <c r="J14" s="48"/>
      <c r="K14" s="48"/>
      <c r="L14" s="48"/>
    </row>
    <row r="15" spans="1:12" ht="20.25" customHeight="1" thickBot="1" x14ac:dyDescent="0.3">
      <c r="A15" s="1442" t="s">
        <v>29</v>
      </c>
      <c r="B15" s="1442"/>
      <c r="C15" s="45">
        <f>SUM(C13:C14)</f>
        <v>4433.09</v>
      </c>
      <c r="D15" s="1437" t="s">
        <v>43</v>
      </c>
      <c r="E15" s="1437"/>
      <c r="F15" s="1437"/>
      <c r="J15" s="48"/>
      <c r="K15" s="48"/>
      <c r="L15" s="48"/>
    </row>
    <row r="16" spans="1:12" ht="16.5" thickTop="1" x14ac:dyDescent="0.25">
      <c r="D16" s="1441">
        <f>C15/36+1</f>
        <v>124.1413888888889</v>
      </c>
      <c r="E16" s="1441"/>
      <c r="F16" s="1441"/>
    </row>
    <row r="17" spans="1:12" ht="16.5" thickBot="1" x14ac:dyDescent="0.3">
      <c r="D17" s="44"/>
      <c r="E17" s="44"/>
      <c r="F17" s="44"/>
    </row>
    <row r="18" spans="1:12" ht="30.75" customHeight="1" thickBot="1" x14ac:dyDescent="0.3">
      <c r="A18" s="43" t="s">
        <v>26</v>
      </c>
      <c r="B18" s="42" t="s">
        <v>25</v>
      </c>
      <c r="C18" s="40" t="s">
        <v>24</v>
      </c>
      <c r="D18" s="41" t="s">
        <v>23</v>
      </c>
      <c r="E18" s="40" t="s">
        <v>22</v>
      </c>
      <c r="F18" s="39" t="s">
        <v>21</v>
      </c>
      <c r="G18" s="39" t="s">
        <v>20</v>
      </c>
      <c r="H18" s="40" t="s">
        <v>19</v>
      </c>
      <c r="I18" s="41" t="s">
        <v>18</v>
      </c>
      <c r="J18" s="40" t="s">
        <v>17</v>
      </c>
      <c r="K18" s="39" t="s">
        <v>16</v>
      </c>
      <c r="L18" s="38" t="s">
        <v>15</v>
      </c>
    </row>
    <row r="19" spans="1:12" ht="20.25" customHeight="1" x14ac:dyDescent="0.25">
      <c r="A19" s="1389">
        <v>2021</v>
      </c>
      <c r="B19" s="37">
        <v>1</v>
      </c>
      <c r="C19" s="429" t="s">
        <v>7</v>
      </c>
      <c r="D19" s="35" t="str">
        <f t="array" ref="D19:D54">TRANSPOSE('[1]2021-2022'!$F$8:$AO$8)</f>
        <v>30/05/21</v>
      </c>
      <c r="E19" s="34">
        <f>C15</f>
        <v>4433.09</v>
      </c>
      <c r="F19" s="32">
        <v>54.68</v>
      </c>
      <c r="G19" s="32">
        <v>5.38</v>
      </c>
      <c r="H19" s="32">
        <v>63.94</v>
      </c>
      <c r="I19" s="33">
        <f t="shared" ref="I19:I54" si="0">F19+H19+G19+K19</f>
        <v>124</v>
      </c>
      <c r="J19" s="32">
        <f t="shared" ref="J19:J54" si="1">E19-H19-G19-F19</f>
        <v>4309.09</v>
      </c>
      <c r="K19" s="31">
        <v>0</v>
      </c>
      <c r="L19" s="30">
        <f>H19</f>
        <v>63.94</v>
      </c>
    </row>
    <row r="20" spans="1:12" ht="20.25" customHeight="1" x14ac:dyDescent="0.25">
      <c r="A20" s="1390"/>
      <c r="B20" s="29">
        <v>2</v>
      </c>
      <c r="C20" s="428" t="s">
        <v>6</v>
      </c>
      <c r="D20" s="27" t="str">
        <v>30/06/21</v>
      </c>
      <c r="E20" s="26">
        <f t="shared" ref="E20:E54" si="2">J19</f>
        <v>4309.09</v>
      </c>
      <c r="F20" s="24">
        <v>54.68</v>
      </c>
      <c r="G20" s="24">
        <v>5.38</v>
      </c>
      <c r="H20" s="24">
        <v>63.94</v>
      </c>
      <c r="I20" s="25">
        <f t="shared" si="0"/>
        <v>124</v>
      </c>
      <c r="J20" s="24">
        <f t="shared" si="1"/>
        <v>4185.09</v>
      </c>
      <c r="K20" s="23">
        <v>0</v>
      </c>
      <c r="L20" s="22">
        <f t="shared" ref="L20:L54" si="3">L19+H20</f>
        <v>127.88</v>
      </c>
    </row>
    <row r="21" spans="1:12" ht="20.25" customHeight="1" x14ac:dyDescent="0.25">
      <c r="A21" s="1390"/>
      <c r="B21" s="29">
        <v>3</v>
      </c>
      <c r="C21" s="428" t="s">
        <v>5</v>
      </c>
      <c r="D21" s="27" t="str">
        <v>02/08/21</v>
      </c>
      <c r="E21" s="26">
        <f t="shared" si="2"/>
        <v>4185.09</v>
      </c>
      <c r="F21" s="24">
        <v>54.68</v>
      </c>
      <c r="G21" s="24">
        <v>5.38</v>
      </c>
      <c r="H21" s="24">
        <v>63.94</v>
      </c>
      <c r="I21" s="25">
        <f t="shared" si="0"/>
        <v>124</v>
      </c>
      <c r="J21" s="24">
        <f t="shared" si="1"/>
        <v>4061.0900000000006</v>
      </c>
      <c r="K21" s="23">
        <v>0</v>
      </c>
      <c r="L21" s="22">
        <f t="shared" si="3"/>
        <v>191.82</v>
      </c>
    </row>
    <row r="22" spans="1:12" ht="20.25" customHeight="1" x14ac:dyDescent="0.25">
      <c r="A22" s="1390"/>
      <c r="B22" s="29">
        <v>4</v>
      </c>
      <c r="C22" s="428" t="s">
        <v>4</v>
      </c>
      <c r="D22" s="27" t="str">
        <v>01/09/21</v>
      </c>
      <c r="E22" s="26">
        <f t="shared" si="2"/>
        <v>4061.0900000000006</v>
      </c>
      <c r="F22" s="24">
        <v>54.68</v>
      </c>
      <c r="G22" s="24">
        <v>5.38</v>
      </c>
      <c r="H22" s="24">
        <v>63.94</v>
      </c>
      <c r="I22" s="25">
        <f t="shared" si="0"/>
        <v>124</v>
      </c>
      <c r="J22" s="24">
        <f t="shared" si="1"/>
        <v>3937.0900000000006</v>
      </c>
      <c r="K22" s="23">
        <v>0</v>
      </c>
      <c r="L22" s="22">
        <f t="shared" si="3"/>
        <v>255.76</v>
      </c>
    </row>
    <row r="23" spans="1:12" ht="20.25" customHeight="1" x14ac:dyDescent="0.25">
      <c r="A23" s="1390"/>
      <c r="B23" s="29">
        <v>5</v>
      </c>
      <c r="C23" s="428" t="s">
        <v>3</v>
      </c>
      <c r="D23" s="27" t="str">
        <v>01/10/21</v>
      </c>
      <c r="E23" s="26">
        <f t="shared" si="2"/>
        <v>3937.0900000000006</v>
      </c>
      <c r="F23" s="24">
        <v>54.68</v>
      </c>
      <c r="G23" s="24">
        <v>5.38</v>
      </c>
      <c r="H23" s="24">
        <v>63.94</v>
      </c>
      <c r="I23" s="25">
        <f t="shared" si="0"/>
        <v>124</v>
      </c>
      <c r="J23" s="24">
        <f t="shared" si="1"/>
        <v>3813.0900000000006</v>
      </c>
      <c r="K23" s="23">
        <v>0</v>
      </c>
      <c r="L23" s="22">
        <f t="shared" si="3"/>
        <v>319.7</v>
      </c>
    </row>
    <row r="24" spans="1:12" ht="20.25" customHeight="1" x14ac:dyDescent="0.25">
      <c r="A24" s="1390"/>
      <c r="B24" s="29">
        <v>6</v>
      </c>
      <c r="C24" s="428" t="s">
        <v>14</v>
      </c>
      <c r="D24" s="27" t="str">
        <v>01/11/21</v>
      </c>
      <c r="E24" s="26">
        <f t="shared" si="2"/>
        <v>3813.0900000000006</v>
      </c>
      <c r="F24" s="24">
        <v>54.68</v>
      </c>
      <c r="G24" s="24">
        <v>5.38</v>
      </c>
      <c r="H24" s="24">
        <v>63.94</v>
      </c>
      <c r="I24" s="25">
        <f t="shared" si="0"/>
        <v>124</v>
      </c>
      <c r="J24" s="24">
        <f t="shared" si="1"/>
        <v>3689.0900000000006</v>
      </c>
      <c r="K24" s="23">
        <v>0</v>
      </c>
      <c r="L24" s="22">
        <f t="shared" si="3"/>
        <v>383.64</v>
      </c>
    </row>
    <row r="25" spans="1:12" ht="20.25" customHeight="1" thickBot="1" x14ac:dyDescent="0.3">
      <c r="A25" s="1391"/>
      <c r="B25" s="21">
        <v>7</v>
      </c>
      <c r="C25" s="427" t="s">
        <v>13</v>
      </c>
      <c r="D25" s="19" t="str">
        <v>01/12/21</v>
      </c>
      <c r="E25" s="18">
        <f t="shared" si="2"/>
        <v>3689.0900000000006</v>
      </c>
      <c r="F25" s="16">
        <v>54.68</v>
      </c>
      <c r="G25" s="16">
        <v>5.38</v>
      </c>
      <c r="H25" s="16">
        <v>63.94</v>
      </c>
      <c r="I25" s="17">
        <f t="shared" si="0"/>
        <v>124</v>
      </c>
      <c r="J25" s="16">
        <f t="shared" si="1"/>
        <v>3565.0900000000006</v>
      </c>
      <c r="K25" s="15">
        <v>0</v>
      </c>
      <c r="L25" s="14">
        <f t="shared" si="3"/>
        <v>447.58</v>
      </c>
    </row>
    <row r="26" spans="1:12" ht="20.25" customHeight="1" x14ac:dyDescent="0.25">
      <c r="A26" s="1389">
        <v>2022</v>
      </c>
      <c r="B26" s="37">
        <v>8</v>
      </c>
      <c r="C26" s="429" t="s">
        <v>12</v>
      </c>
      <c r="D26" s="35" t="str">
        <v>03/01/22</v>
      </c>
      <c r="E26" s="34">
        <f t="shared" si="2"/>
        <v>3565.0900000000006</v>
      </c>
      <c r="F26" s="32">
        <v>54.68</v>
      </c>
      <c r="G26" s="32">
        <v>5.38</v>
      </c>
      <c r="H26" s="32">
        <v>63.94</v>
      </c>
      <c r="I26" s="33">
        <f t="shared" si="0"/>
        <v>124</v>
      </c>
      <c r="J26" s="32">
        <f t="shared" si="1"/>
        <v>3441.0900000000006</v>
      </c>
      <c r="K26" s="31">
        <v>0</v>
      </c>
      <c r="L26" s="30">
        <f t="shared" si="3"/>
        <v>511.52</v>
      </c>
    </row>
    <row r="27" spans="1:12" ht="20.25" customHeight="1" x14ac:dyDescent="0.25">
      <c r="A27" s="1390"/>
      <c r="B27" s="29">
        <v>9</v>
      </c>
      <c r="C27" s="428" t="s">
        <v>11</v>
      </c>
      <c r="D27" s="27" t="str">
        <v>28/01/22</v>
      </c>
      <c r="E27" s="26">
        <f t="shared" si="2"/>
        <v>3441.0900000000006</v>
      </c>
      <c r="F27" s="24">
        <v>54.68</v>
      </c>
      <c r="G27" s="24">
        <v>5.38</v>
      </c>
      <c r="H27" s="24">
        <v>63.94</v>
      </c>
      <c r="I27" s="25">
        <f t="shared" si="0"/>
        <v>124</v>
      </c>
      <c r="J27" s="24">
        <f t="shared" si="1"/>
        <v>3317.0900000000006</v>
      </c>
      <c r="K27" s="23">
        <v>0</v>
      </c>
      <c r="L27" s="22">
        <f t="shared" si="3"/>
        <v>575.46</v>
      </c>
    </row>
    <row r="28" spans="1:12" ht="20.25" customHeight="1" x14ac:dyDescent="0.25">
      <c r="A28" s="1390"/>
      <c r="B28" s="29">
        <v>10</v>
      </c>
      <c r="C28" s="428" t="s">
        <v>10</v>
      </c>
      <c r="D28" s="27" t="str">
        <v>01/03/22</v>
      </c>
      <c r="E28" s="26">
        <f t="shared" si="2"/>
        <v>3317.0900000000006</v>
      </c>
      <c r="F28" s="24">
        <v>54.68</v>
      </c>
      <c r="G28" s="24">
        <v>5.38</v>
      </c>
      <c r="H28" s="24">
        <v>63.94</v>
      </c>
      <c r="I28" s="25">
        <f t="shared" si="0"/>
        <v>124</v>
      </c>
      <c r="J28" s="24">
        <f t="shared" si="1"/>
        <v>3193.0900000000006</v>
      </c>
      <c r="K28" s="23">
        <v>0</v>
      </c>
      <c r="L28" s="22">
        <f t="shared" si="3"/>
        <v>639.40000000000009</v>
      </c>
    </row>
    <row r="29" spans="1:12" ht="20.25" customHeight="1" x14ac:dyDescent="0.25">
      <c r="A29" s="1390"/>
      <c r="B29" s="29">
        <v>11</v>
      </c>
      <c r="C29" s="428" t="s">
        <v>9</v>
      </c>
      <c r="D29" s="27" t="str">
        <v>01/04/22</v>
      </c>
      <c r="E29" s="26">
        <f t="shared" si="2"/>
        <v>3193.0900000000006</v>
      </c>
      <c r="F29" s="24">
        <v>54.68</v>
      </c>
      <c r="G29" s="24">
        <v>5.38</v>
      </c>
      <c r="H29" s="24">
        <v>63.94</v>
      </c>
      <c r="I29" s="25">
        <f t="shared" si="0"/>
        <v>124</v>
      </c>
      <c r="J29" s="24">
        <f t="shared" si="1"/>
        <v>3069.0900000000006</v>
      </c>
      <c r="K29" s="23">
        <v>0</v>
      </c>
      <c r="L29" s="22">
        <f t="shared" si="3"/>
        <v>703.34000000000015</v>
      </c>
    </row>
    <row r="30" spans="1:12" ht="20.25" customHeight="1" x14ac:dyDescent="0.25">
      <c r="A30" s="1390"/>
      <c r="B30" s="29">
        <v>12</v>
      </c>
      <c r="C30" s="428" t="s">
        <v>8</v>
      </c>
      <c r="D30" s="27" t="str">
        <v>30/04/22</v>
      </c>
      <c r="E30" s="26">
        <f t="shared" si="2"/>
        <v>3069.0900000000006</v>
      </c>
      <c r="F30" s="24">
        <v>54.68</v>
      </c>
      <c r="G30" s="24">
        <v>5.38</v>
      </c>
      <c r="H30" s="24">
        <v>63.94</v>
      </c>
      <c r="I30" s="25">
        <f t="shared" si="0"/>
        <v>124</v>
      </c>
      <c r="J30" s="24">
        <f t="shared" si="1"/>
        <v>2945.0900000000006</v>
      </c>
      <c r="K30" s="23">
        <v>0</v>
      </c>
      <c r="L30" s="22">
        <f t="shared" si="3"/>
        <v>767.2800000000002</v>
      </c>
    </row>
    <row r="31" spans="1:12" ht="20.25" customHeight="1" x14ac:dyDescent="0.25">
      <c r="A31" s="1390"/>
      <c r="B31" s="29">
        <v>13</v>
      </c>
      <c r="C31" s="428" t="s">
        <v>7</v>
      </c>
      <c r="D31" s="27" t="str">
        <v>30/05/22</v>
      </c>
      <c r="E31" s="26">
        <f t="shared" si="2"/>
        <v>2945.0900000000006</v>
      </c>
      <c r="F31" s="24">
        <v>54.68</v>
      </c>
      <c r="G31" s="24">
        <v>5.38</v>
      </c>
      <c r="H31" s="24">
        <v>63.94</v>
      </c>
      <c r="I31" s="25">
        <f t="shared" si="0"/>
        <v>124</v>
      </c>
      <c r="J31" s="24">
        <f t="shared" si="1"/>
        <v>2821.0900000000006</v>
      </c>
      <c r="K31" s="23">
        <v>0</v>
      </c>
      <c r="L31" s="22">
        <f t="shared" si="3"/>
        <v>831.22000000000025</v>
      </c>
    </row>
    <row r="32" spans="1:12" ht="20.25" customHeight="1" x14ac:dyDescent="0.25">
      <c r="A32" s="1390"/>
      <c r="B32" s="29">
        <v>14</v>
      </c>
      <c r="C32" s="428" t="s">
        <v>6</v>
      </c>
      <c r="D32" s="27" t="str">
        <v>01/07/22</v>
      </c>
      <c r="E32" s="26">
        <f t="shared" si="2"/>
        <v>2821.0900000000006</v>
      </c>
      <c r="F32" s="24">
        <v>54.68</v>
      </c>
      <c r="G32" s="24">
        <v>5.38</v>
      </c>
      <c r="H32" s="24">
        <v>63.94</v>
      </c>
      <c r="I32" s="25">
        <f t="shared" si="0"/>
        <v>124</v>
      </c>
      <c r="J32" s="24">
        <f t="shared" si="1"/>
        <v>2697.0900000000006</v>
      </c>
      <c r="K32" s="23">
        <v>0</v>
      </c>
      <c r="L32" s="22">
        <f t="shared" si="3"/>
        <v>895.16000000000031</v>
      </c>
    </row>
    <row r="33" spans="1:12" ht="20.25" customHeight="1" x14ac:dyDescent="0.25">
      <c r="A33" s="1390"/>
      <c r="B33" s="29">
        <v>15</v>
      </c>
      <c r="C33" s="428" t="s">
        <v>5</v>
      </c>
      <c r="D33" s="27" t="str">
        <v/>
      </c>
      <c r="E33" s="26">
        <f t="shared" si="2"/>
        <v>2697.0900000000006</v>
      </c>
      <c r="F33" s="24">
        <v>54.68</v>
      </c>
      <c r="G33" s="24">
        <v>5.38</v>
      </c>
      <c r="H33" s="24">
        <v>63.94</v>
      </c>
      <c r="I33" s="25">
        <f t="shared" si="0"/>
        <v>124</v>
      </c>
      <c r="J33" s="24">
        <f t="shared" si="1"/>
        <v>2573.0900000000006</v>
      </c>
      <c r="K33" s="23">
        <v>0</v>
      </c>
      <c r="L33" s="22">
        <f t="shared" si="3"/>
        <v>959.10000000000036</v>
      </c>
    </row>
    <row r="34" spans="1:12" ht="20.25" customHeight="1" x14ac:dyDescent="0.25">
      <c r="A34" s="1390"/>
      <c r="B34" s="29">
        <v>16</v>
      </c>
      <c r="C34" s="428" t="s">
        <v>4</v>
      </c>
      <c r="D34" s="27" t="str">
        <v/>
      </c>
      <c r="E34" s="26">
        <f t="shared" si="2"/>
        <v>2573.0900000000006</v>
      </c>
      <c r="F34" s="24">
        <v>54.68</v>
      </c>
      <c r="G34" s="24">
        <v>5.38</v>
      </c>
      <c r="H34" s="24">
        <v>63.94</v>
      </c>
      <c r="I34" s="25">
        <f t="shared" si="0"/>
        <v>124</v>
      </c>
      <c r="J34" s="24">
        <f t="shared" si="1"/>
        <v>2449.0900000000006</v>
      </c>
      <c r="K34" s="23">
        <v>0</v>
      </c>
      <c r="L34" s="22">
        <f t="shared" si="3"/>
        <v>1023.0400000000004</v>
      </c>
    </row>
    <row r="35" spans="1:12" ht="20.25" customHeight="1" x14ac:dyDescent="0.25">
      <c r="A35" s="1390"/>
      <c r="B35" s="29">
        <v>17</v>
      </c>
      <c r="C35" s="428" t="s">
        <v>3</v>
      </c>
      <c r="D35" s="27" t="str">
        <v/>
      </c>
      <c r="E35" s="26">
        <f t="shared" si="2"/>
        <v>2449.0900000000006</v>
      </c>
      <c r="F35" s="24">
        <v>54.68</v>
      </c>
      <c r="G35" s="24">
        <v>5.38</v>
      </c>
      <c r="H35" s="24">
        <v>63.94</v>
      </c>
      <c r="I35" s="25">
        <f t="shared" si="0"/>
        <v>124</v>
      </c>
      <c r="J35" s="24">
        <f t="shared" si="1"/>
        <v>2325.0900000000006</v>
      </c>
      <c r="K35" s="23">
        <v>0</v>
      </c>
      <c r="L35" s="22">
        <f t="shared" si="3"/>
        <v>1086.9800000000005</v>
      </c>
    </row>
    <row r="36" spans="1:12" ht="20.25" customHeight="1" x14ac:dyDescent="0.25">
      <c r="A36" s="1390"/>
      <c r="B36" s="29">
        <v>18</v>
      </c>
      <c r="C36" s="428" t="s">
        <v>14</v>
      </c>
      <c r="D36" s="27" t="str">
        <v/>
      </c>
      <c r="E36" s="26">
        <f t="shared" si="2"/>
        <v>2325.0900000000006</v>
      </c>
      <c r="F36" s="24">
        <v>54.68</v>
      </c>
      <c r="G36" s="24">
        <v>5.38</v>
      </c>
      <c r="H36" s="24">
        <v>63.94</v>
      </c>
      <c r="I36" s="25">
        <f t="shared" si="0"/>
        <v>124</v>
      </c>
      <c r="J36" s="24">
        <f t="shared" si="1"/>
        <v>2201.0900000000006</v>
      </c>
      <c r="K36" s="23">
        <v>0</v>
      </c>
      <c r="L36" s="22">
        <f t="shared" si="3"/>
        <v>1150.9200000000005</v>
      </c>
    </row>
    <row r="37" spans="1:12" ht="20.25" customHeight="1" thickBot="1" x14ac:dyDescent="0.3">
      <c r="A37" s="1391"/>
      <c r="B37" s="21">
        <v>19</v>
      </c>
      <c r="C37" s="427" t="s">
        <v>13</v>
      </c>
      <c r="D37" s="19" t="str">
        <v/>
      </c>
      <c r="E37" s="18">
        <f t="shared" si="2"/>
        <v>2201.0900000000006</v>
      </c>
      <c r="F37" s="16">
        <v>54.68</v>
      </c>
      <c r="G37" s="16">
        <v>5.38</v>
      </c>
      <c r="H37" s="16">
        <v>63.94</v>
      </c>
      <c r="I37" s="17">
        <f t="shared" si="0"/>
        <v>124</v>
      </c>
      <c r="J37" s="16">
        <f t="shared" si="1"/>
        <v>2077.0900000000006</v>
      </c>
      <c r="K37" s="15">
        <v>0</v>
      </c>
      <c r="L37" s="14">
        <f t="shared" si="3"/>
        <v>1214.8600000000006</v>
      </c>
    </row>
    <row r="38" spans="1:12" ht="20.25" customHeight="1" x14ac:dyDescent="0.25">
      <c r="A38" s="1389">
        <v>2023</v>
      </c>
      <c r="B38" s="37">
        <v>20</v>
      </c>
      <c r="C38" s="429" t="s">
        <v>12</v>
      </c>
      <c r="D38" s="35" t="str">
        <v/>
      </c>
      <c r="E38" s="34">
        <f t="shared" si="2"/>
        <v>2077.0900000000006</v>
      </c>
      <c r="F38" s="32">
        <v>54.68</v>
      </c>
      <c r="G38" s="32">
        <v>5.38</v>
      </c>
      <c r="H38" s="32">
        <v>63.94</v>
      </c>
      <c r="I38" s="33">
        <f t="shared" si="0"/>
        <v>124</v>
      </c>
      <c r="J38" s="32">
        <f t="shared" si="1"/>
        <v>1953.0900000000004</v>
      </c>
      <c r="K38" s="31">
        <v>0</v>
      </c>
      <c r="L38" s="30">
        <f t="shared" si="3"/>
        <v>1278.8000000000006</v>
      </c>
    </row>
    <row r="39" spans="1:12" ht="20.25" customHeight="1" x14ac:dyDescent="0.25">
      <c r="A39" s="1390"/>
      <c r="B39" s="29">
        <v>21</v>
      </c>
      <c r="C39" s="428" t="s">
        <v>11</v>
      </c>
      <c r="D39" s="27" t="str">
        <v/>
      </c>
      <c r="E39" s="26">
        <f t="shared" si="2"/>
        <v>1953.0900000000004</v>
      </c>
      <c r="F39" s="24">
        <v>54.68</v>
      </c>
      <c r="G39" s="24">
        <v>5.38</v>
      </c>
      <c r="H39" s="24">
        <v>63.94</v>
      </c>
      <c r="I39" s="25">
        <f t="shared" si="0"/>
        <v>124</v>
      </c>
      <c r="J39" s="24">
        <f t="shared" si="1"/>
        <v>1829.0900000000001</v>
      </c>
      <c r="K39" s="23">
        <v>0</v>
      </c>
      <c r="L39" s="22">
        <f t="shared" si="3"/>
        <v>1342.7400000000007</v>
      </c>
    </row>
    <row r="40" spans="1:12" ht="20.25" customHeight="1" x14ac:dyDescent="0.25">
      <c r="A40" s="1390"/>
      <c r="B40" s="29">
        <v>22</v>
      </c>
      <c r="C40" s="428" t="s">
        <v>10</v>
      </c>
      <c r="D40" s="27" t="str">
        <v/>
      </c>
      <c r="E40" s="26">
        <f t="shared" si="2"/>
        <v>1829.0900000000001</v>
      </c>
      <c r="F40" s="24">
        <v>54.68</v>
      </c>
      <c r="G40" s="24">
        <v>5.38</v>
      </c>
      <c r="H40" s="24">
        <v>63.94</v>
      </c>
      <c r="I40" s="25">
        <f t="shared" si="0"/>
        <v>124</v>
      </c>
      <c r="J40" s="24">
        <f t="shared" si="1"/>
        <v>1705.09</v>
      </c>
      <c r="K40" s="23">
        <v>0</v>
      </c>
      <c r="L40" s="22">
        <f t="shared" si="3"/>
        <v>1406.6800000000007</v>
      </c>
    </row>
    <row r="41" spans="1:12" ht="20.25" customHeight="1" x14ac:dyDescent="0.25">
      <c r="A41" s="1390"/>
      <c r="B41" s="29">
        <v>23</v>
      </c>
      <c r="C41" s="428" t="s">
        <v>9</v>
      </c>
      <c r="D41" s="27" t="str">
        <v/>
      </c>
      <c r="E41" s="26">
        <f t="shared" si="2"/>
        <v>1705.09</v>
      </c>
      <c r="F41" s="24">
        <v>54.68</v>
      </c>
      <c r="G41" s="24">
        <v>5.38</v>
      </c>
      <c r="H41" s="24">
        <v>63.94</v>
      </c>
      <c r="I41" s="25">
        <f t="shared" si="0"/>
        <v>124</v>
      </c>
      <c r="J41" s="24">
        <f t="shared" si="1"/>
        <v>1581.0899999999997</v>
      </c>
      <c r="K41" s="23">
        <v>0</v>
      </c>
      <c r="L41" s="22">
        <f t="shared" si="3"/>
        <v>1470.6200000000008</v>
      </c>
    </row>
    <row r="42" spans="1:12" ht="20.25" customHeight="1" x14ac:dyDescent="0.25">
      <c r="A42" s="1390"/>
      <c r="B42" s="29">
        <v>24</v>
      </c>
      <c r="C42" s="428" t="s">
        <v>8</v>
      </c>
      <c r="D42" s="27" t="str">
        <v/>
      </c>
      <c r="E42" s="26">
        <f t="shared" si="2"/>
        <v>1581.0899999999997</v>
      </c>
      <c r="F42" s="24">
        <v>54.68</v>
      </c>
      <c r="G42" s="24">
        <v>5.38</v>
      </c>
      <c r="H42" s="24">
        <v>63.94</v>
      </c>
      <c r="I42" s="25">
        <f t="shared" si="0"/>
        <v>124</v>
      </c>
      <c r="J42" s="24">
        <f t="shared" si="1"/>
        <v>1457.0899999999995</v>
      </c>
      <c r="K42" s="23">
        <v>0</v>
      </c>
      <c r="L42" s="22">
        <f t="shared" si="3"/>
        <v>1534.5600000000009</v>
      </c>
    </row>
    <row r="43" spans="1:12" ht="20.25" customHeight="1" x14ac:dyDescent="0.25">
      <c r="A43" s="1390"/>
      <c r="B43" s="29">
        <v>25</v>
      </c>
      <c r="C43" s="428" t="s">
        <v>7</v>
      </c>
      <c r="D43" s="27" t="str">
        <v/>
      </c>
      <c r="E43" s="26">
        <f t="shared" si="2"/>
        <v>1457.0899999999995</v>
      </c>
      <c r="F43" s="24">
        <v>54.68</v>
      </c>
      <c r="G43" s="24">
        <v>5.38</v>
      </c>
      <c r="H43" s="24">
        <v>63.94</v>
      </c>
      <c r="I43" s="25">
        <f t="shared" si="0"/>
        <v>124</v>
      </c>
      <c r="J43" s="24">
        <f t="shared" si="1"/>
        <v>1333.0899999999992</v>
      </c>
      <c r="K43" s="23">
        <v>0</v>
      </c>
      <c r="L43" s="22">
        <f t="shared" si="3"/>
        <v>1598.5000000000009</v>
      </c>
    </row>
    <row r="44" spans="1:12" ht="20.25" customHeight="1" x14ac:dyDescent="0.25">
      <c r="A44" s="1390"/>
      <c r="B44" s="29">
        <v>26</v>
      </c>
      <c r="C44" s="428" t="s">
        <v>6</v>
      </c>
      <c r="D44" s="27" t="str">
        <v/>
      </c>
      <c r="E44" s="26">
        <f t="shared" si="2"/>
        <v>1333.0899999999992</v>
      </c>
      <c r="F44" s="24">
        <v>54.68</v>
      </c>
      <c r="G44" s="24">
        <v>5.38</v>
      </c>
      <c r="H44" s="24">
        <v>63.94</v>
      </c>
      <c r="I44" s="25">
        <f t="shared" si="0"/>
        <v>124</v>
      </c>
      <c r="J44" s="24">
        <f t="shared" si="1"/>
        <v>1209.089999999999</v>
      </c>
      <c r="K44" s="23">
        <v>0</v>
      </c>
      <c r="L44" s="22">
        <f t="shared" si="3"/>
        <v>1662.440000000001</v>
      </c>
    </row>
    <row r="45" spans="1:12" ht="20.25" customHeight="1" x14ac:dyDescent="0.25">
      <c r="A45" s="1390"/>
      <c r="B45" s="29">
        <v>27</v>
      </c>
      <c r="C45" s="428" t="s">
        <v>5</v>
      </c>
      <c r="D45" s="27" t="str">
        <v/>
      </c>
      <c r="E45" s="26">
        <f t="shared" si="2"/>
        <v>1209.089999999999</v>
      </c>
      <c r="F45" s="24">
        <v>54.68</v>
      </c>
      <c r="G45" s="24">
        <v>5.38</v>
      </c>
      <c r="H45" s="24">
        <v>63.94</v>
      </c>
      <c r="I45" s="25">
        <f t="shared" si="0"/>
        <v>124</v>
      </c>
      <c r="J45" s="24">
        <f t="shared" si="1"/>
        <v>1085.0899999999988</v>
      </c>
      <c r="K45" s="23">
        <v>0</v>
      </c>
      <c r="L45" s="22">
        <f t="shared" si="3"/>
        <v>1726.380000000001</v>
      </c>
    </row>
    <row r="46" spans="1:12" ht="20.25" customHeight="1" x14ac:dyDescent="0.25">
      <c r="A46" s="1390"/>
      <c r="B46" s="29">
        <v>28</v>
      </c>
      <c r="C46" s="428" t="s">
        <v>4</v>
      </c>
      <c r="D46" s="27" t="str">
        <v/>
      </c>
      <c r="E46" s="26">
        <f t="shared" si="2"/>
        <v>1085.0899999999988</v>
      </c>
      <c r="F46" s="24">
        <v>54.68</v>
      </c>
      <c r="G46" s="24">
        <v>5.38</v>
      </c>
      <c r="H46" s="24">
        <v>63.94</v>
      </c>
      <c r="I46" s="25">
        <f t="shared" si="0"/>
        <v>124</v>
      </c>
      <c r="J46" s="24">
        <f t="shared" si="1"/>
        <v>961.08999999999878</v>
      </c>
      <c r="K46" s="23">
        <v>0</v>
      </c>
      <c r="L46" s="22">
        <f t="shared" si="3"/>
        <v>1790.3200000000011</v>
      </c>
    </row>
    <row r="47" spans="1:12" ht="20.25" customHeight="1" x14ac:dyDescent="0.25">
      <c r="A47" s="1390"/>
      <c r="B47" s="29">
        <v>29</v>
      </c>
      <c r="C47" s="428" t="s">
        <v>3</v>
      </c>
      <c r="D47" s="27" t="str">
        <v/>
      </c>
      <c r="E47" s="26">
        <f t="shared" si="2"/>
        <v>961.08999999999878</v>
      </c>
      <c r="F47" s="24">
        <v>54.68</v>
      </c>
      <c r="G47" s="24">
        <v>5.38</v>
      </c>
      <c r="H47" s="24">
        <v>63.94</v>
      </c>
      <c r="I47" s="25">
        <f t="shared" si="0"/>
        <v>124</v>
      </c>
      <c r="J47" s="24">
        <f t="shared" si="1"/>
        <v>837.08999999999878</v>
      </c>
      <c r="K47" s="23">
        <v>0</v>
      </c>
      <c r="L47" s="22">
        <f t="shared" si="3"/>
        <v>1854.2600000000011</v>
      </c>
    </row>
    <row r="48" spans="1:12" ht="20.25" customHeight="1" x14ac:dyDescent="0.25">
      <c r="A48" s="1390"/>
      <c r="B48" s="29">
        <v>30</v>
      </c>
      <c r="C48" s="428" t="s">
        <v>14</v>
      </c>
      <c r="D48" s="27" t="str">
        <v/>
      </c>
      <c r="E48" s="26">
        <f t="shared" si="2"/>
        <v>837.08999999999878</v>
      </c>
      <c r="F48" s="24">
        <v>54.68</v>
      </c>
      <c r="G48" s="24">
        <v>5.38</v>
      </c>
      <c r="H48" s="24">
        <v>63.94</v>
      </c>
      <c r="I48" s="25">
        <f t="shared" si="0"/>
        <v>124</v>
      </c>
      <c r="J48" s="24">
        <f t="shared" si="1"/>
        <v>713.08999999999878</v>
      </c>
      <c r="K48" s="23">
        <v>0</v>
      </c>
      <c r="L48" s="22">
        <f t="shared" si="3"/>
        <v>1918.2000000000012</v>
      </c>
    </row>
    <row r="49" spans="1:12" ht="20.25" customHeight="1" thickBot="1" x14ac:dyDescent="0.3">
      <c r="A49" s="1391"/>
      <c r="B49" s="21">
        <v>31</v>
      </c>
      <c r="C49" s="427" t="s">
        <v>13</v>
      </c>
      <c r="D49" s="19" t="str">
        <v/>
      </c>
      <c r="E49" s="18">
        <f t="shared" si="2"/>
        <v>713.08999999999878</v>
      </c>
      <c r="F49" s="16">
        <v>54.68</v>
      </c>
      <c r="G49" s="16">
        <v>5.38</v>
      </c>
      <c r="H49" s="16">
        <v>63.94</v>
      </c>
      <c r="I49" s="17">
        <f t="shared" si="0"/>
        <v>124</v>
      </c>
      <c r="J49" s="16">
        <f t="shared" si="1"/>
        <v>589.08999999999878</v>
      </c>
      <c r="K49" s="15">
        <v>0</v>
      </c>
      <c r="L49" s="14">
        <f t="shared" si="3"/>
        <v>1982.1400000000012</v>
      </c>
    </row>
    <row r="50" spans="1:12" ht="20.25" customHeight="1" x14ac:dyDescent="0.25">
      <c r="A50" s="1389">
        <v>2024</v>
      </c>
      <c r="B50" s="37">
        <v>32</v>
      </c>
      <c r="C50" s="429" t="s">
        <v>12</v>
      </c>
      <c r="D50" s="35" t="str">
        <v/>
      </c>
      <c r="E50" s="34">
        <f t="shared" si="2"/>
        <v>589.08999999999878</v>
      </c>
      <c r="F50" s="32">
        <v>54.68</v>
      </c>
      <c r="G50" s="32">
        <v>5.38</v>
      </c>
      <c r="H50" s="32">
        <v>63.94</v>
      </c>
      <c r="I50" s="33">
        <f t="shared" si="0"/>
        <v>124</v>
      </c>
      <c r="J50" s="32">
        <f t="shared" si="1"/>
        <v>465.08999999999872</v>
      </c>
      <c r="K50" s="31">
        <v>0</v>
      </c>
      <c r="L50" s="30">
        <f t="shared" si="3"/>
        <v>2046.0800000000013</v>
      </c>
    </row>
    <row r="51" spans="1:12" ht="20.25" customHeight="1" x14ac:dyDescent="0.25">
      <c r="A51" s="1390"/>
      <c r="B51" s="29">
        <v>33</v>
      </c>
      <c r="C51" s="428" t="s">
        <v>11</v>
      </c>
      <c r="D51" s="27" t="str">
        <v/>
      </c>
      <c r="E51" s="26">
        <f t="shared" si="2"/>
        <v>465.08999999999872</v>
      </c>
      <c r="F51" s="24">
        <v>54.68</v>
      </c>
      <c r="G51" s="24">
        <v>5.38</v>
      </c>
      <c r="H51" s="24">
        <v>63.94</v>
      </c>
      <c r="I51" s="25">
        <f t="shared" si="0"/>
        <v>124</v>
      </c>
      <c r="J51" s="24">
        <f t="shared" si="1"/>
        <v>341.08999999999872</v>
      </c>
      <c r="K51" s="23">
        <v>0</v>
      </c>
      <c r="L51" s="22">
        <f t="shared" si="3"/>
        <v>2110.0200000000013</v>
      </c>
    </row>
    <row r="52" spans="1:12" ht="20.25" customHeight="1" x14ac:dyDescent="0.25">
      <c r="A52" s="1390"/>
      <c r="B52" s="29">
        <v>34</v>
      </c>
      <c r="C52" s="428" t="s">
        <v>10</v>
      </c>
      <c r="D52" s="27" t="str">
        <v/>
      </c>
      <c r="E52" s="26">
        <f t="shared" si="2"/>
        <v>341.08999999999872</v>
      </c>
      <c r="F52" s="24">
        <v>54.68</v>
      </c>
      <c r="G52" s="24">
        <v>5.38</v>
      </c>
      <c r="H52" s="24">
        <v>63.94</v>
      </c>
      <c r="I52" s="25">
        <f t="shared" si="0"/>
        <v>124</v>
      </c>
      <c r="J52" s="24">
        <f t="shared" si="1"/>
        <v>217.08999999999872</v>
      </c>
      <c r="K52" s="23">
        <v>0</v>
      </c>
      <c r="L52" s="22">
        <f t="shared" si="3"/>
        <v>2173.9600000000014</v>
      </c>
    </row>
    <row r="53" spans="1:12" ht="20.25" customHeight="1" x14ac:dyDescent="0.25">
      <c r="A53" s="1390"/>
      <c r="B53" s="29">
        <v>35</v>
      </c>
      <c r="C53" s="428" t="s">
        <v>9</v>
      </c>
      <c r="D53" s="27" t="str">
        <v/>
      </c>
      <c r="E53" s="26">
        <f t="shared" si="2"/>
        <v>217.08999999999872</v>
      </c>
      <c r="F53" s="24">
        <v>54.68</v>
      </c>
      <c r="G53" s="24">
        <v>5.38</v>
      </c>
      <c r="H53" s="24">
        <v>63.94</v>
      </c>
      <c r="I53" s="25">
        <f t="shared" si="0"/>
        <v>124</v>
      </c>
      <c r="J53" s="24">
        <f t="shared" si="1"/>
        <v>93.089999999998724</v>
      </c>
      <c r="K53" s="23">
        <v>0</v>
      </c>
      <c r="L53" s="22">
        <f t="shared" si="3"/>
        <v>2237.9000000000015</v>
      </c>
    </row>
    <row r="54" spans="1:12" ht="20.25" customHeight="1" thickBot="1" x14ac:dyDescent="0.3">
      <c r="A54" s="1391"/>
      <c r="B54" s="21">
        <v>36</v>
      </c>
      <c r="C54" s="427" t="s">
        <v>8</v>
      </c>
      <c r="D54" s="19" t="str">
        <v/>
      </c>
      <c r="E54" s="18">
        <f t="shared" si="2"/>
        <v>93.089999999998724</v>
      </c>
      <c r="F54" s="16">
        <v>54.61</v>
      </c>
      <c r="G54" s="16">
        <v>5.45</v>
      </c>
      <c r="H54" s="16">
        <v>63.94</v>
      </c>
      <c r="I54" s="17">
        <f t="shared" si="0"/>
        <v>124</v>
      </c>
      <c r="J54" s="16">
        <f t="shared" si="1"/>
        <v>-30.910000000001272</v>
      </c>
      <c r="K54" s="15">
        <v>0</v>
      </c>
      <c r="L54" s="14">
        <f t="shared" si="3"/>
        <v>2301.8400000000015</v>
      </c>
    </row>
    <row r="55" spans="1:12" ht="15.75" x14ac:dyDescent="0.25">
      <c r="D55" s="68"/>
      <c r="E55" s="68"/>
      <c r="F55" s="67">
        <f>SUM(F19:F54)</f>
        <v>1968.4100000000005</v>
      </c>
      <c r="G55" s="67">
        <f>SUM(G19:G54)</f>
        <v>193.74999999999991</v>
      </c>
      <c r="H55" s="67">
        <f>SUM(H19:H54)</f>
        <v>2301.8400000000015</v>
      </c>
      <c r="I55" s="64"/>
    </row>
    <row r="56" spans="1:12" ht="15.75" x14ac:dyDescent="0.25">
      <c r="D56" s="1446" t="s">
        <v>2</v>
      </c>
      <c r="E56" s="1446"/>
      <c r="F56" s="66">
        <f>SUM(F19:F32)</f>
        <v>765.51999999999975</v>
      </c>
      <c r="G56" s="66">
        <f t="shared" ref="G56:H56" si="4">SUM(G19:G32)</f>
        <v>75.320000000000007</v>
      </c>
      <c r="H56" s="66">
        <f t="shared" si="4"/>
        <v>895.16000000000031</v>
      </c>
      <c r="I56" s="64"/>
    </row>
    <row r="57" spans="1:12" ht="15.75" x14ac:dyDescent="0.25">
      <c r="D57" s="1435" t="s">
        <v>1</v>
      </c>
      <c r="E57" s="1435"/>
      <c r="F57" s="65">
        <f>SUM(F55-F56)</f>
        <v>1202.8900000000008</v>
      </c>
      <c r="G57" s="65">
        <f>SUM(G55-G56)</f>
        <v>118.42999999999991</v>
      </c>
      <c r="H57" s="65">
        <f>SUM(H55-H56)</f>
        <v>1406.6800000000012</v>
      </c>
      <c r="I57" s="64"/>
    </row>
    <row r="58" spans="1:12" ht="15.75" x14ac:dyDescent="0.25">
      <c r="D58" s="1435"/>
      <c r="E58" s="1435"/>
      <c r="F58" s="1478"/>
      <c r="G58" s="1479"/>
      <c r="H58" s="1479"/>
      <c r="I58" s="64"/>
    </row>
    <row r="59" spans="1:12" ht="15.75" x14ac:dyDescent="0.25">
      <c r="D59" s="1435" t="s">
        <v>42</v>
      </c>
      <c r="E59" s="1435"/>
      <c r="F59" s="1423">
        <f>SUM(F57:H57)</f>
        <v>2728.0000000000018</v>
      </c>
      <c r="G59" s="1458"/>
      <c r="H59" s="1458"/>
    </row>
    <row r="60" spans="1:12" ht="16.5" thickBot="1" x14ac:dyDescent="0.3">
      <c r="D60" s="1435" t="s">
        <v>41</v>
      </c>
      <c r="E60" s="1435"/>
      <c r="F60" s="1423">
        <v>-30.91</v>
      </c>
      <c r="G60" s="1458"/>
      <c r="H60" s="1458"/>
    </row>
    <row r="61" spans="1:12" ht="17.25" thickTop="1" thickBot="1" x14ac:dyDescent="0.3">
      <c r="C61" s="1415" t="s">
        <v>0</v>
      </c>
      <c r="D61" s="1415"/>
      <c r="E61" s="1416"/>
      <c r="F61" s="1417">
        <f>SUM(F59:H60)</f>
        <v>2697.090000000002</v>
      </c>
      <c r="G61" s="1418"/>
      <c r="H61" s="1419"/>
    </row>
    <row r="62" spans="1:12" ht="15.75" thickTop="1" x14ac:dyDescent="0.25"/>
  </sheetData>
  <mergeCells count="21">
    <mergeCell ref="D16:F16"/>
    <mergeCell ref="D56:E56"/>
    <mergeCell ref="A8:L8"/>
    <mergeCell ref="A11:B11"/>
    <mergeCell ref="A12:B12"/>
    <mergeCell ref="A14:B14"/>
    <mergeCell ref="A15:B15"/>
    <mergeCell ref="D15:F15"/>
    <mergeCell ref="A50:A54"/>
    <mergeCell ref="A38:A49"/>
    <mergeCell ref="A26:A37"/>
    <mergeCell ref="A19:A25"/>
    <mergeCell ref="C61:E61"/>
    <mergeCell ref="F61:H61"/>
    <mergeCell ref="D57:E57"/>
    <mergeCell ref="D58:E58"/>
    <mergeCell ref="F58:H58"/>
    <mergeCell ref="D59:E59"/>
    <mergeCell ref="F59:H59"/>
    <mergeCell ref="D60:E60"/>
    <mergeCell ref="F60:H60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63"/>
  <sheetViews>
    <sheetView topLeftCell="A13" zoomScaleNormal="100" workbookViewId="0">
      <selection activeCell="H25" sqref="H25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45</v>
      </c>
    </row>
    <row r="4" spans="1:12" ht="12.75" customHeight="1" x14ac:dyDescent="0.35">
      <c r="A4" s="62"/>
    </row>
    <row r="5" spans="1:12" ht="17.25" x14ac:dyDescent="0.3">
      <c r="A5" s="500" t="s">
        <v>277</v>
      </c>
    </row>
    <row r="6" spans="1:12" ht="17.25" x14ac:dyDescent="0.3">
      <c r="A6" s="500" t="s">
        <v>265</v>
      </c>
    </row>
    <row r="8" spans="1:12" ht="20.25" customHeight="1" x14ac:dyDescent="0.25">
      <c r="A8" s="1425" t="s">
        <v>106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87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187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1500</v>
      </c>
      <c r="D11" s="187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120</v>
      </c>
      <c r="E12" s="51"/>
      <c r="I12" s="96"/>
      <c r="J12" s="48"/>
      <c r="K12" s="48"/>
      <c r="L12" s="48"/>
    </row>
    <row r="13" spans="1:12" ht="20.25" customHeight="1" x14ac:dyDescent="0.25">
      <c r="A13" s="186"/>
      <c r="B13" s="186"/>
      <c r="C13" s="50">
        <f>SUM(C11:C12)</f>
        <v>1620</v>
      </c>
      <c r="E13" s="51"/>
      <c r="I13" s="94"/>
      <c r="J13" s="48"/>
      <c r="K13" s="48"/>
      <c r="L13" s="48"/>
    </row>
    <row r="14" spans="1:12" ht="20.25" customHeight="1" x14ac:dyDescent="0.25">
      <c r="A14" s="1426" t="s">
        <v>31</v>
      </c>
      <c r="B14" s="1426"/>
      <c r="C14" s="49">
        <v>1749.6</v>
      </c>
      <c r="D14" s="52" t="s">
        <v>30</v>
      </c>
      <c r="E14" s="51"/>
      <c r="I14" s="93"/>
      <c r="J14" s="48"/>
      <c r="K14" s="48"/>
      <c r="L14" s="48"/>
    </row>
    <row r="15" spans="1:12" ht="20.25" customHeight="1" x14ac:dyDescent="0.25">
      <c r="A15" s="1442" t="s">
        <v>29</v>
      </c>
      <c r="B15" s="1442"/>
      <c r="C15" s="50">
        <f>SUM(C13:C14)</f>
        <v>3369.6</v>
      </c>
      <c r="J15" s="48"/>
      <c r="K15" s="48"/>
      <c r="L15" s="48"/>
    </row>
    <row r="16" spans="1:12" ht="27.75" customHeight="1" x14ac:dyDescent="0.25">
      <c r="A16" s="1427" t="s">
        <v>28</v>
      </c>
      <c r="B16" s="1427"/>
      <c r="C16" s="189">
        <v>360</v>
      </c>
      <c r="D16" s="1437" t="s">
        <v>43</v>
      </c>
      <c r="E16" s="1437"/>
      <c r="J16" s="48"/>
      <c r="K16" s="48"/>
      <c r="L16" s="48"/>
    </row>
    <row r="17" spans="1:12" ht="22.5" customHeight="1" thickBot="1" x14ac:dyDescent="0.3">
      <c r="C17" s="190">
        <f>SUM(C15:C16)</f>
        <v>3729.6</v>
      </c>
      <c r="D17" s="1441">
        <f>C17/36</f>
        <v>103.6</v>
      </c>
      <c r="E17" s="1441"/>
    </row>
    <row r="18" spans="1:12" ht="17.25" thickTop="1" thickBot="1" x14ac:dyDescent="0.3">
      <c r="D18" s="44"/>
      <c r="E18" s="44"/>
      <c r="F18" s="44"/>
    </row>
    <row r="19" spans="1:12" ht="30.75" customHeight="1" thickBot="1" x14ac:dyDescent="0.3">
      <c r="A19" s="43" t="s">
        <v>26</v>
      </c>
      <c r="B19" s="42" t="s">
        <v>25</v>
      </c>
      <c r="C19" s="188" t="s">
        <v>24</v>
      </c>
      <c r="D19" s="41" t="s">
        <v>23</v>
      </c>
      <c r="E19" s="188" t="s">
        <v>22</v>
      </c>
      <c r="F19" s="39" t="s">
        <v>21</v>
      </c>
      <c r="G19" s="39" t="s">
        <v>20</v>
      </c>
      <c r="H19" s="188" t="s">
        <v>19</v>
      </c>
      <c r="I19" s="41" t="s">
        <v>18</v>
      </c>
      <c r="J19" s="188" t="s">
        <v>17</v>
      </c>
      <c r="K19" s="39" t="s">
        <v>16</v>
      </c>
      <c r="L19" s="38" t="s">
        <v>15</v>
      </c>
    </row>
    <row r="20" spans="1:12" ht="20.25" customHeight="1" x14ac:dyDescent="0.25">
      <c r="A20" s="1389">
        <v>2021</v>
      </c>
      <c r="B20" s="37">
        <v>1</v>
      </c>
      <c r="C20" s="429" t="s">
        <v>4</v>
      </c>
      <c r="D20" s="35" t="str">
        <f t="array" ref="D20:D55">TRANSPOSE('[1]2021-2022'!$F$37:$AO$37)</f>
        <v>01/09/21</v>
      </c>
      <c r="E20" s="34">
        <f>C15</f>
        <v>3369.6</v>
      </c>
      <c r="F20" s="32">
        <v>42.07</v>
      </c>
      <c r="G20" s="32">
        <v>3.33</v>
      </c>
      <c r="H20" s="32">
        <v>48.6</v>
      </c>
      <c r="I20" s="33">
        <f t="shared" ref="I20:I55" si="0">F20+H20+G20+K20</f>
        <v>104</v>
      </c>
      <c r="J20" s="32">
        <f t="shared" ref="J20:J55" si="1">E20-H20-G20-F20</f>
        <v>3275.6</v>
      </c>
      <c r="K20" s="31">
        <v>10</v>
      </c>
      <c r="L20" s="30">
        <f>H20</f>
        <v>48.6</v>
      </c>
    </row>
    <row r="21" spans="1:12" ht="20.25" customHeight="1" x14ac:dyDescent="0.25">
      <c r="A21" s="1390"/>
      <c r="B21" s="29">
        <v>2</v>
      </c>
      <c r="C21" s="428" t="s">
        <v>3</v>
      </c>
      <c r="D21" s="27" t="str">
        <v>01/10/21</v>
      </c>
      <c r="E21" s="26">
        <f t="shared" ref="E21:E55" si="2">J20</f>
        <v>3275.6</v>
      </c>
      <c r="F21" s="24">
        <v>42.07</v>
      </c>
      <c r="G21" s="24">
        <v>3.33</v>
      </c>
      <c r="H21" s="24">
        <v>48.6</v>
      </c>
      <c r="I21" s="25">
        <f t="shared" si="0"/>
        <v>104</v>
      </c>
      <c r="J21" s="24">
        <f t="shared" si="1"/>
        <v>3181.6</v>
      </c>
      <c r="K21" s="23">
        <v>10</v>
      </c>
      <c r="L21" s="22">
        <f t="shared" ref="L21:L55" si="3">L20+H21</f>
        <v>97.2</v>
      </c>
    </row>
    <row r="22" spans="1:12" ht="20.25" customHeight="1" x14ac:dyDescent="0.25">
      <c r="A22" s="1390"/>
      <c r="B22" s="29">
        <v>3</v>
      </c>
      <c r="C22" s="428" t="s">
        <v>14</v>
      </c>
      <c r="D22" s="27" t="str">
        <v>01/11/21</v>
      </c>
      <c r="E22" s="26">
        <f t="shared" si="2"/>
        <v>3181.6</v>
      </c>
      <c r="F22" s="24">
        <v>42.07</v>
      </c>
      <c r="G22" s="24">
        <v>3.33</v>
      </c>
      <c r="H22" s="24">
        <v>48.6</v>
      </c>
      <c r="I22" s="25">
        <f t="shared" si="0"/>
        <v>104</v>
      </c>
      <c r="J22" s="24">
        <f t="shared" si="1"/>
        <v>3087.6</v>
      </c>
      <c r="K22" s="23">
        <v>10</v>
      </c>
      <c r="L22" s="22">
        <f t="shared" si="3"/>
        <v>145.80000000000001</v>
      </c>
    </row>
    <row r="23" spans="1:12" ht="20.25" customHeight="1" thickBot="1" x14ac:dyDescent="0.3">
      <c r="A23" s="1391"/>
      <c r="B23" s="21">
        <v>4</v>
      </c>
      <c r="C23" s="427" t="s">
        <v>13</v>
      </c>
      <c r="D23" s="19" t="str">
        <v>01/12/21</v>
      </c>
      <c r="E23" s="18">
        <f t="shared" si="2"/>
        <v>3087.6</v>
      </c>
      <c r="F23" s="16">
        <v>42.07</v>
      </c>
      <c r="G23" s="16">
        <v>3.33</v>
      </c>
      <c r="H23" s="16">
        <v>48.6</v>
      </c>
      <c r="I23" s="17">
        <f t="shared" si="0"/>
        <v>104</v>
      </c>
      <c r="J23" s="16">
        <f t="shared" si="1"/>
        <v>2993.6</v>
      </c>
      <c r="K23" s="15">
        <v>10</v>
      </c>
      <c r="L23" s="14">
        <f t="shared" si="3"/>
        <v>194.4</v>
      </c>
    </row>
    <row r="24" spans="1:12" ht="20.25" customHeight="1" x14ac:dyDescent="0.25">
      <c r="A24" s="1389">
        <v>2022</v>
      </c>
      <c r="B24" s="37">
        <v>5</v>
      </c>
      <c r="C24" s="429" t="s">
        <v>12</v>
      </c>
      <c r="D24" s="35" t="str">
        <v>03/01/22</v>
      </c>
      <c r="E24" s="34">
        <f t="shared" si="2"/>
        <v>2993.6</v>
      </c>
      <c r="F24" s="32">
        <v>42.07</v>
      </c>
      <c r="G24" s="32">
        <v>3.33</v>
      </c>
      <c r="H24" s="32">
        <v>48.6</v>
      </c>
      <c r="I24" s="33">
        <f t="shared" si="0"/>
        <v>104</v>
      </c>
      <c r="J24" s="32">
        <f t="shared" si="1"/>
        <v>2899.6</v>
      </c>
      <c r="K24" s="31">
        <v>10</v>
      </c>
      <c r="L24" s="30">
        <f t="shared" si="3"/>
        <v>243</v>
      </c>
    </row>
    <row r="25" spans="1:12" ht="20.25" customHeight="1" x14ac:dyDescent="0.25">
      <c r="A25" s="1390"/>
      <c r="B25" s="29">
        <v>6</v>
      </c>
      <c r="C25" s="428" t="s">
        <v>11</v>
      </c>
      <c r="D25" s="27" t="str">
        <v>28/01/22</v>
      </c>
      <c r="E25" s="26">
        <f t="shared" si="2"/>
        <v>2899.6</v>
      </c>
      <c r="F25" s="24">
        <v>42.07</v>
      </c>
      <c r="G25" s="24">
        <v>3.33</v>
      </c>
      <c r="H25" s="24">
        <v>48.6</v>
      </c>
      <c r="I25" s="25">
        <f t="shared" si="0"/>
        <v>104</v>
      </c>
      <c r="J25" s="24">
        <f t="shared" si="1"/>
        <v>2805.6</v>
      </c>
      <c r="K25" s="23">
        <v>10</v>
      </c>
      <c r="L25" s="22">
        <f t="shared" si="3"/>
        <v>291.60000000000002</v>
      </c>
    </row>
    <row r="26" spans="1:12" ht="20.25" customHeight="1" x14ac:dyDescent="0.25">
      <c r="A26" s="1390"/>
      <c r="B26" s="29">
        <v>7</v>
      </c>
      <c r="C26" s="428" t="s">
        <v>10</v>
      </c>
      <c r="D26" s="27" t="str">
        <v>01/03/22</v>
      </c>
      <c r="E26" s="26">
        <f t="shared" si="2"/>
        <v>2805.6</v>
      </c>
      <c r="F26" s="24">
        <v>42.07</v>
      </c>
      <c r="G26" s="24">
        <v>3.33</v>
      </c>
      <c r="H26" s="24">
        <v>48.6</v>
      </c>
      <c r="I26" s="25">
        <f t="shared" si="0"/>
        <v>104</v>
      </c>
      <c r="J26" s="24">
        <f t="shared" si="1"/>
        <v>2711.6</v>
      </c>
      <c r="K26" s="23">
        <v>10</v>
      </c>
      <c r="L26" s="22">
        <f t="shared" si="3"/>
        <v>340.20000000000005</v>
      </c>
    </row>
    <row r="27" spans="1:12" ht="20.25" customHeight="1" x14ac:dyDescent="0.25">
      <c r="A27" s="1390"/>
      <c r="B27" s="29">
        <v>8</v>
      </c>
      <c r="C27" s="428" t="s">
        <v>9</v>
      </c>
      <c r="D27" s="27" t="str">
        <v>01/04/22</v>
      </c>
      <c r="E27" s="26">
        <f t="shared" si="2"/>
        <v>2711.6</v>
      </c>
      <c r="F27" s="24">
        <v>42.07</v>
      </c>
      <c r="G27" s="24">
        <v>3.33</v>
      </c>
      <c r="H27" s="24">
        <v>48.6</v>
      </c>
      <c r="I27" s="25">
        <f t="shared" si="0"/>
        <v>104</v>
      </c>
      <c r="J27" s="24">
        <f t="shared" si="1"/>
        <v>2617.6</v>
      </c>
      <c r="K27" s="23">
        <v>10</v>
      </c>
      <c r="L27" s="22">
        <f t="shared" si="3"/>
        <v>388.80000000000007</v>
      </c>
    </row>
    <row r="28" spans="1:12" ht="20.25" customHeight="1" x14ac:dyDescent="0.25">
      <c r="A28" s="1390"/>
      <c r="B28" s="29">
        <v>9</v>
      </c>
      <c r="C28" s="428" t="s">
        <v>8</v>
      </c>
      <c r="D28" s="27" t="str">
        <v>30/04/22</v>
      </c>
      <c r="E28" s="26">
        <f t="shared" si="2"/>
        <v>2617.6</v>
      </c>
      <c r="F28" s="24">
        <v>42.07</v>
      </c>
      <c r="G28" s="24">
        <v>3.33</v>
      </c>
      <c r="H28" s="24">
        <v>48.6</v>
      </c>
      <c r="I28" s="25">
        <f t="shared" si="0"/>
        <v>104</v>
      </c>
      <c r="J28" s="24">
        <f t="shared" si="1"/>
        <v>2523.6</v>
      </c>
      <c r="K28" s="23">
        <v>10</v>
      </c>
      <c r="L28" s="22">
        <f t="shared" si="3"/>
        <v>437.40000000000009</v>
      </c>
    </row>
    <row r="29" spans="1:12" ht="20.25" customHeight="1" x14ac:dyDescent="0.25">
      <c r="A29" s="1390"/>
      <c r="B29" s="29">
        <v>10</v>
      </c>
      <c r="C29" s="428" t="s">
        <v>7</v>
      </c>
      <c r="D29" s="27" t="str">
        <v>30/05/22</v>
      </c>
      <c r="E29" s="26">
        <f t="shared" si="2"/>
        <v>2523.6</v>
      </c>
      <c r="F29" s="24">
        <v>42.07</v>
      </c>
      <c r="G29" s="24">
        <v>3.33</v>
      </c>
      <c r="H29" s="24">
        <v>48.6</v>
      </c>
      <c r="I29" s="25">
        <f t="shared" si="0"/>
        <v>104</v>
      </c>
      <c r="J29" s="24">
        <f t="shared" si="1"/>
        <v>2429.6</v>
      </c>
      <c r="K29" s="23">
        <v>10</v>
      </c>
      <c r="L29" s="22">
        <f t="shared" si="3"/>
        <v>486.00000000000011</v>
      </c>
    </row>
    <row r="30" spans="1:12" ht="20.25" customHeight="1" x14ac:dyDescent="0.25">
      <c r="A30" s="1390"/>
      <c r="B30" s="29">
        <v>11</v>
      </c>
      <c r="C30" s="428" t="s">
        <v>6</v>
      </c>
      <c r="D30" s="27" t="str">
        <v>01/07/22</v>
      </c>
      <c r="E30" s="26">
        <f t="shared" si="2"/>
        <v>2429.6</v>
      </c>
      <c r="F30" s="24">
        <v>42.07</v>
      </c>
      <c r="G30" s="24">
        <v>3.33</v>
      </c>
      <c r="H30" s="24">
        <v>48.6</v>
      </c>
      <c r="I30" s="25">
        <f t="shared" si="0"/>
        <v>104</v>
      </c>
      <c r="J30" s="24">
        <f t="shared" si="1"/>
        <v>2335.6</v>
      </c>
      <c r="K30" s="23">
        <v>10</v>
      </c>
      <c r="L30" s="22">
        <f t="shared" si="3"/>
        <v>534.60000000000014</v>
      </c>
    </row>
    <row r="31" spans="1:12" ht="20.25" customHeight="1" x14ac:dyDescent="0.25">
      <c r="A31" s="1390"/>
      <c r="B31" s="29">
        <v>12</v>
      </c>
      <c r="C31" s="428" t="s">
        <v>5</v>
      </c>
      <c r="D31" s="27" t="str">
        <v/>
      </c>
      <c r="E31" s="26">
        <f t="shared" si="2"/>
        <v>2335.6</v>
      </c>
      <c r="F31" s="24">
        <v>42.07</v>
      </c>
      <c r="G31" s="24">
        <v>3.33</v>
      </c>
      <c r="H31" s="24">
        <v>48.6</v>
      </c>
      <c r="I31" s="25">
        <f t="shared" si="0"/>
        <v>104</v>
      </c>
      <c r="J31" s="24">
        <f t="shared" si="1"/>
        <v>2241.6</v>
      </c>
      <c r="K31" s="23">
        <v>10</v>
      </c>
      <c r="L31" s="22">
        <f t="shared" si="3"/>
        <v>583.20000000000016</v>
      </c>
    </row>
    <row r="32" spans="1:12" ht="20.25" customHeight="1" x14ac:dyDescent="0.25">
      <c r="A32" s="1390"/>
      <c r="B32" s="29">
        <v>13</v>
      </c>
      <c r="C32" s="428" t="s">
        <v>4</v>
      </c>
      <c r="D32" s="27" t="str">
        <v/>
      </c>
      <c r="E32" s="26">
        <f t="shared" si="2"/>
        <v>2241.6</v>
      </c>
      <c r="F32" s="24">
        <v>42.07</v>
      </c>
      <c r="G32" s="24">
        <v>3.33</v>
      </c>
      <c r="H32" s="24">
        <v>48.6</v>
      </c>
      <c r="I32" s="25">
        <f t="shared" si="0"/>
        <v>104</v>
      </c>
      <c r="J32" s="24">
        <f t="shared" si="1"/>
        <v>2147.6</v>
      </c>
      <c r="K32" s="23">
        <v>10</v>
      </c>
      <c r="L32" s="22">
        <f t="shared" si="3"/>
        <v>631.80000000000018</v>
      </c>
    </row>
    <row r="33" spans="1:12" ht="20.25" customHeight="1" x14ac:dyDescent="0.25">
      <c r="A33" s="1390"/>
      <c r="B33" s="29">
        <v>14</v>
      </c>
      <c r="C33" s="428" t="s">
        <v>3</v>
      </c>
      <c r="D33" s="27" t="str">
        <v/>
      </c>
      <c r="E33" s="26">
        <f t="shared" si="2"/>
        <v>2147.6</v>
      </c>
      <c r="F33" s="24">
        <v>42.07</v>
      </c>
      <c r="G33" s="24">
        <v>3.33</v>
      </c>
      <c r="H33" s="24">
        <v>48.6</v>
      </c>
      <c r="I33" s="25">
        <f t="shared" si="0"/>
        <v>104</v>
      </c>
      <c r="J33" s="24">
        <f t="shared" si="1"/>
        <v>2053.6</v>
      </c>
      <c r="K33" s="23">
        <v>10</v>
      </c>
      <c r="L33" s="22">
        <f t="shared" si="3"/>
        <v>680.4000000000002</v>
      </c>
    </row>
    <row r="34" spans="1:12" ht="20.25" customHeight="1" x14ac:dyDescent="0.25">
      <c r="A34" s="1390"/>
      <c r="B34" s="29">
        <v>15</v>
      </c>
      <c r="C34" s="428" t="s">
        <v>14</v>
      </c>
      <c r="D34" s="27" t="str">
        <v/>
      </c>
      <c r="E34" s="26">
        <f t="shared" si="2"/>
        <v>2053.6</v>
      </c>
      <c r="F34" s="24">
        <v>42.07</v>
      </c>
      <c r="G34" s="24">
        <v>3.33</v>
      </c>
      <c r="H34" s="24">
        <v>48.6</v>
      </c>
      <c r="I34" s="25">
        <f t="shared" si="0"/>
        <v>104</v>
      </c>
      <c r="J34" s="24">
        <f t="shared" si="1"/>
        <v>1959.6000000000001</v>
      </c>
      <c r="K34" s="23">
        <v>10</v>
      </c>
      <c r="L34" s="22">
        <f t="shared" si="3"/>
        <v>729.00000000000023</v>
      </c>
    </row>
    <row r="35" spans="1:12" ht="20.25" customHeight="1" thickBot="1" x14ac:dyDescent="0.3">
      <c r="A35" s="1391"/>
      <c r="B35" s="21">
        <v>16</v>
      </c>
      <c r="C35" s="427" t="s">
        <v>13</v>
      </c>
      <c r="D35" s="19" t="str">
        <v/>
      </c>
      <c r="E35" s="18">
        <f t="shared" si="2"/>
        <v>1959.6000000000001</v>
      </c>
      <c r="F35" s="16">
        <v>42.07</v>
      </c>
      <c r="G35" s="16">
        <v>3.33</v>
      </c>
      <c r="H35" s="16">
        <v>48.6</v>
      </c>
      <c r="I35" s="17">
        <f t="shared" si="0"/>
        <v>104</v>
      </c>
      <c r="J35" s="16">
        <f t="shared" si="1"/>
        <v>1865.6000000000004</v>
      </c>
      <c r="K35" s="15">
        <v>10</v>
      </c>
      <c r="L35" s="14">
        <f t="shared" si="3"/>
        <v>777.60000000000025</v>
      </c>
    </row>
    <row r="36" spans="1:12" ht="20.25" customHeight="1" x14ac:dyDescent="0.25">
      <c r="A36" s="1389">
        <v>2023</v>
      </c>
      <c r="B36" s="37">
        <v>17</v>
      </c>
      <c r="C36" s="429" t="s">
        <v>12</v>
      </c>
      <c r="D36" s="35" t="str">
        <v/>
      </c>
      <c r="E36" s="34">
        <f t="shared" si="2"/>
        <v>1865.6000000000004</v>
      </c>
      <c r="F36" s="32">
        <v>42.07</v>
      </c>
      <c r="G36" s="32">
        <v>3.33</v>
      </c>
      <c r="H36" s="32">
        <v>48.6</v>
      </c>
      <c r="I36" s="33">
        <f t="shared" si="0"/>
        <v>104</v>
      </c>
      <c r="J36" s="32">
        <f t="shared" si="1"/>
        <v>1771.6000000000006</v>
      </c>
      <c r="K36" s="31">
        <v>10</v>
      </c>
      <c r="L36" s="30">
        <f t="shared" si="3"/>
        <v>826.20000000000027</v>
      </c>
    </row>
    <row r="37" spans="1:12" ht="20.25" customHeight="1" x14ac:dyDescent="0.25">
      <c r="A37" s="1390"/>
      <c r="B37" s="29">
        <v>18</v>
      </c>
      <c r="C37" s="428" t="s">
        <v>11</v>
      </c>
      <c r="D37" s="27" t="str">
        <v/>
      </c>
      <c r="E37" s="26">
        <f t="shared" si="2"/>
        <v>1771.6000000000006</v>
      </c>
      <c r="F37" s="24">
        <v>42.07</v>
      </c>
      <c r="G37" s="24">
        <v>3.33</v>
      </c>
      <c r="H37" s="24">
        <v>48.6</v>
      </c>
      <c r="I37" s="25">
        <f t="shared" si="0"/>
        <v>104</v>
      </c>
      <c r="J37" s="24">
        <f t="shared" si="1"/>
        <v>1677.6000000000008</v>
      </c>
      <c r="K37" s="23">
        <v>10</v>
      </c>
      <c r="L37" s="22">
        <f t="shared" si="3"/>
        <v>874.8000000000003</v>
      </c>
    </row>
    <row r="38" spans="1:12" ht="20.25" customHeight="1" x14ac:dyDescent="0.25">
      <c r="A38" s="1390"/>
      <c r="B38" s="29">
        <v>19</v>
      </c>
      <c r="C38" s="428" t="s">
        <v>10</v>
      </c>
      <c r="D38" s="27" t="str">
        <v/>
      </c>
      <c r="E38" s="26">
        <f t="shared" si="2"/>
        <v>1677.6000000000008</v>
      </c>
      <c r="F38" s="24">
        <v>42.07</v>
      </c>
      <c r="G38" s="24">
        <v>3.33</v>
      </c>
      <c r="H38" s="24">
        <v>48.6</v>
      </c>
      <c r="I38" s="25">
        <f t="shared" si="0"/>
        <v>104</v>
      </c>
      <c r="J38" s="24">
        <f t="shared" si="1"/>
        <v>1583.600000000001</v>
      </c>
      <c r="K38" s="23">
        <v>10</v>
      </c>
      <c r="L38" s="22">
        <f t="shared" si="3"/>
        <v>923.40000000000032</v>
      </c>
    </row>
    <row r="39" spans="1:12" ht="20.25" customHeight="1" x14ac:dyDescent="0.25">
      <c r="A39" s="1390"/>
      <c r="B39" s="29">
        <v>20</v>
      </c>
      <c r="C39" s="428" t="s">
        <v>9</v>
      </c>
      <c r="D39" s="27" t="str">
        <v/>
      </c>
      <c r="E39" s="26">
        <f t="shared" si="2"/>
        <v>1583.600000000001</v>
      </c>
      <c r="F39" s="24">
        <v>42.07</v>
      </c>
      <c r="G39" s="24">
        <v>3.33</v>
      </c>
      <c r="H39" s="24">
        <v>48.6</v>
      </c>
      <c r="I39" s="25">
        <f t="shared" si="0"/>
        <v>104</v>
      </c>
      <c r="J39" s="24">
        <f t="shared" si="1"/>
        <v>1489.6000000000013</v>
      </c>
      <c r="K39" s="23">
        <v>10</v>
      </c>
      <c r="L39" s="22">
        <f t="shared" si="3"/>
        <v>972.00000000000034</v>
      </c>
    </row>
    <row r="40" spans="1:12" ht="20.25" customHeight="1" x14ac:dyDescent="0.25">
      <c r="A40" s="1390"/>
      <c r="B40" s="29">
        <v>21</v>
      </c>
      <c r="C40" s="428" t="s">
        <v>8</v>
      </c>
      <c r="D40" s="27" t="str">
        <v/>
      </c>
      <c r="E40" s="26">
        <f t="shared" si="2"/>
        <v>1489.6000000000013</v>
      </c>
      <c r="F40" s="24">
        <v>42.07</v>
      </c>
      <c r="G40" s="24">
        <v>3.33</v>
      </c>
      <c r="H40" s="24">
        <v>48.6</v>
      </c>
      <c r="I40" s="25">
        <f t="shared" si="0"/>
        <v>104</v>
      </c>
      <c r="J40" s="24">
        <f t="shared" si="1"/>
        <v>1395.6000000000015</v>
      </c>
      <c r="K40" s="23">
        <v>10</v>
      </c>
      <c r="L40" s="22">
        <f t="shared" si="3"/>
        <v>1020.6000000000004</v>
      </c>
    </row>
    <row r="41" spans="1:12" ht="20.25" customHeight="1" x14ac:dyDescent="0.25">
      <c r="A41" s="1390"/>
      <c r="B41" s="29">
        <v>22</v>
      </c>
      <c r="C41" s="428" t="s">
        <v>7</v>
      </c>
      <c r="D41" s="27" t="str">
        <v/>
      </c>
      <c r="E41" s="26">
        <f t="shared" si="2"/>
        <v>1395.6000000000015</v>
      </c>
      <c r="F41" s="24">
        <v>42.07</v>
      </c>
      <c r="G41" s="24">
        <v>3.33</v>
      </c>
      <c r="H41" s="24">
        <v>48.6</v>
      </c>
      <c r="I41" s="25">
        <f t="shared" si="0"/>
        <v>104</v>
      </c>
      <c r="J41" s="24">
        <f t="shared" si="1"/>
        <v>1301.6000000000017</v>
      </c>
      <c r="K41" s="23">
        <v>10</v>
      </c>
      <c r="L41" s="22">
        <f t="shared" si="3"/>
        <v>1069.2000000000003</v>
      </c>
    </row>
    <row r="42" spans="1:12" ht="20.25" customHeight="1" x14ac:dyDescent="0.25">
      <c r="A42" s="1390"/>
      <c r="B42" s="29">
        <v>23</v>
      </c>
      <c r="C42" s="428" t="s">
        <v>6</v>
      </c>
      <c r="D42" s="27" t="str">
        <v/>
      </c>
      <c r="E42" s="26">
        <f t="shared" si="2"/>
        <v>1301.6000000000017</v>
      </c>
      <c r="F42" s="24">
        <v>42.07</v>
      </c>
      <c r="G42" s="24">
        <v>3.33</v>
      </c>
      <c r="H42" s="24">
        <v>48.6</v>
      </c>
      <c r="I42" s="25">
        <f t="shared" si="0"/>
        <v>104</v>
      </c>
      <c r="J42" s="24">
        <f t="shared" si="1"/>
        <v>1207.600000000002</v>
      </c>
      <c r="K42" s="23">
        <v>10</v>
      </c>
      <c r="L42" s="22">
        <f t="shared" si="3"/>
        <v>1117.8000000000002</v>
      </c>
    </row>
    <row r="43" spans="1:12" ht="20.25" customHeight="1" x14ac:dyDescent="0.25">
      <c r="A43" s="1390"/>
      <c r="B43" s="29">
        <v>24</v>
      </c>
      <c r="C43" s="428" t="s">
        <v>5</v>
      </c>
      <c r="D43" s="27" t="str">
        <v/>
      </c>
      <c r="E43" s="26">
        <f t="shared" si="2"/>
        <v>1207.600000000002</v>
      </c>
      <c r="F43" s="24">
        <v>42.07</v>
      </c>
      <c r="G43" s="24">
        <v>3.33</v>
      </c>
      <c r="H43" s="24">
        <v>48.6</v>
      </c>
      <c r="I43" s="25">
        <f t="shared" si="0"/>
        <v>104</v>
      </c>
      <c r="J43" s="24">
        <f t="shared" si="1"/>
        <v>1113.6000000000022</v>
      </c>
      <c r="K43" s="23">
        <v>10</v>
      </c>
      <c r="L43" s="22">
        <f t="shared" si="3"/>
        <v>1166.4000000000001</v>
      </c>
    </row>
    <row r="44" spans="1:12" ht="20.25" customHeight="1" x14ac:dyDescent="0.25">
      <c r="A44" s="1390"/>
      <c r="B44" s="29">
        <v>25</v>
      </c>
      <c r="C44" s="428" t="s">
        <v>4</v>
      </c>
      <c r="D44" s="27" t="str">
        <v/>
      </c>
      <c r="E44" s="26">
        <f t="shared" si="2"/>
        <v>1113.6000000000022</v>
      </c>
      <c r="F44" s="24">
        <v>42.07</v>
      </c>
      <c r="G44" s="24">
        <v>3.33</v>
      </c>
      <c r="H44" s="24">
        <v>48.6</v>
      </c>
      <c r="I44" s="25">
        <f t="shared" si="0"/>
        <v>104</v>
      </c>
      <c r="J44" s="24">
        <f t="shared" si="1"/>
        <v>1019.6000000000023</v>
      </c>
      <c r="K44" s="23">
        <v>10</v>
      </c>
      <c r="L44" s="22">
        <f t="shared" si="3"/>
        <v>1215</v>
      </c>
    </row>
    <row r="45" spans="1:12" ht="20.25" customHeight="1" x14ac:dyDescent="0.25">
      <c r="A45" s="1390"/>
      <c r="B45" s="29">
        <v>26</v>
      </c>
      <c r="C45" s="428" t="s">
        <v>3</v>
      </c>
      <c r="D45" s="27" t="str">
        <v/>
      </c>
      <c r="E45" s="26">
        <f t="shared" si="2"/>
        <v>1019.6000000000023</v>
      </c>
      <c r="F45" s="24">
        <v>42.07</v>
      </c>
      <c r="G45" s="24">
        <v>3.33</v>
      </c>
      <c r="H45" s="24">
        <v>48.6</v>
      </c>
      <c r="I45" s="25">
        <f t="shared" si="0"/>
        <v>104</v>
      </c>
      <c r="J45" s="24">
        <f t="shared" si="1"/>
        <v>925.60000000000218</v>
      </c>
      <c r="K45" s="23">
        <v>10</v>
      </c>
      <c r="L45" s="22">
        <f t="shared" si="3"/>
        <v>1263.5999999999999</v>
      </c>
    </row>
    <row r="46" spans="1:12" ht="20.25" customHeight="1" x14ac:dyDescent="0.25">
      <c r="A46" s="1390"/>
      <c r="B46" s="29">
        <v>27</v>
      </c>
      <c r="C46" s="428" t="s">
        <v>14</v>
      </c>
      <c r="D46" s="27" t="str">
        <v/>
      </c>
      <c r="E46" s="26">
        <f t="shared" si="2"/>
        <v>925.60000000000218</v>
      </c>
      <c r="F46" s="24">
        <v>42.07</v>
      </c>
      <c r="G46" s="24">
        <v>3.33</v>
      </c>
      <c r="H46" s="24">
        <v>48.6</v>
      </c>
      <c r="I46" s="25">
        <f t="shared" si="0"/>
        <v>104</v>
      </c>
      <c r="J46" s="24">
        <f t="shared" si="1"/>
        <v>831.60000000000207</v>
      </c>
      <c r="K46" s="23">
        <v>10</v>
      </c>
      <c r="L46" s="22">
        <f t="shared" si="3"/>
        <v>1312.1999999999998</v>
      </c>
    </row>
    <row r="47" spans="1:12" ht="20.25" customHeight="1" thickBot="1" x14ac:dyDescent="0.3">
      <c r="A47" s="1391"/>
      <c r="B47" s="21">
        <v>28</v>
      </c>
      <c r="C47" s="427" t="s">
        <v>13</v>
      </c>
      <c r="D47" s="19" t="str">
        <v/>
      </c>
      <c r="E47" s="18">
        <f t="shared" si="2"/>
        <v>831.60000000000207</v>
      </c>
      <c r="F47" s="16">
        <v>42.07</v>
      </c>
      <c r="G47" s="16">
        <v>3.33</v>
      </c>
      <c r="H47" s="16">
        <v>48.6</v>
      </c>
      <c r="I47" s="17">
        <f t="shared" si="0"/>
        <v>104</v>
      </c>
      <c r="J47" s="16">
        <f t="shared" si="1"/>
        <v>737.60000000000196</v>
      </c>
      <c r="K47" s="15">
        <v>10</v>
      </c>
      <c r="L47" s="14">
        <f t="shared" si="3"/>
        <v>1360.7999999999997</v>
      </c>
    </row>
    <row r="48" spans="1:12" ht="20.25" customHeight="1" x14ac:dyDescent="0.25">
      <c r="A48" s="1389">
        <v>2024</v>
      </c>
      <c r="B48" s="37">
        <v>29</v>
      </c>
      <c r="C48" s="429" t="s">
        <v>12</v>
      </c>
      <c r="D48" s="35" t="str">
        <v/>
      </c>
      <c r="E48" s="34">
        <f t="shared" si="2"/>
        <v>737.60000000000196</v>
      </c>
      <c r="F48" s="32">
        <v>42.07</v>
      </c>
      <c r="G48" s="32">
        <v>3.33</v>
      </c>
      <c r="H48" s="32">
        <v>48.6</v>
      </c>
      <c r="I48" s="33">
        <f t="shared" si="0"/>
        <v>104</v>
      </c>
      <c r="J48" s="32">
        <f t="shared" si="1"/>
        <v>643.60000000000184</v>
      </c>
      <c r="K48" s="31">
        <v>10</v>
      </c>
      <c r="L48" s="30">
        <f t="shared" si="3"/>
        <v>1409.3999999999996</v>
      </c>
    </row>
    <row r="49" spans="1:12" ht="20.25" customHeight="1" x14ac:dyDescent="0.25">
      <c r="A49" s="1390"/>
      <c r="B49" s="29">
        <v>30</v>
      </c>
      <c r="C49" s="428" t="s">
        <v>11</v>
      </c>
      <c r="D49" s="27" t="str">
        <v/>
      </c>
      <c r="E49" s="26">
        <f t="shared" si="2"/>
        <v>643.60000000000184</v>
      </c>
      <c r="F49" s="24">
        <v>42.07</v>
      </c>
      <c r="G49" s="24">
        <v>3.33</v>
      </c>
      <c r="H49" s="24">
        <v>48.6</v>
      </c>
      <c r="I49" s="25">
        <f t="shared" si="0"/>
        <v>104</v>
      </c>
      <c r="J49" s="24">
        <f t="shared" si="1"/>
        <v>549.60000000000173</v>
      </c>
      <c r="K49" s="23">
        <v>10</v>
      </c>
      <c r="L49" s="22">
        <f t="shared" si="3"/>
        <v>1457.9999999999995</v>
      </c>
    </row>
    <row r="50" spans="1:12" ht="20.25" customHeight="1" x14ac:dyDescent="0.25">
      <c r="A50" s="1390"/>
      <c r="B50" s="29">
        <v>31</v>
      </c>
      <c r="C50" s="428" t="s">
        <v>10</v>
      </c>
      <c r="D50" s="27" t="str">
        <v/>
      </c>
      <c r="E50" s="26">
        <f t="shared" si="2"/>
        <v>549.60000000000173</v>
      </c>
      <c r="F50" s="24">
        <v>42.07</v>
      </c>
      <c r="G50" s="24">
        <v>3.33</v>
      </c>
      <c r="H50" s="24">
        <v>48.6</v>
      </c>
      <c r="I50" s="25">
        <f t="shared" si="0"/>
        <v>104</v>
      </c>
      <c r="J50" s="24">
        <f t="shared" si="1"/>
        <v>455.60000000000173</v>
      </c>
      <c r="K50" s="23">
        <v>10</v>
      </c>
      <c r="L50" s="22">
        <f t="shared" si="3"/>
        <v>1506.5999999999995</v>
      </c>
    </row>
    <row r="51" spans="1:12" ht="20.25" customHeight="1" x14ac:dyDescent="0.25">
      <c r="A51" s="1390"/>
      <c r="B51" s="29">
        <v>32</v>
      </c>
      <c r="C51" s="428" t="s">
        <v>9</v>
      </c>
      <c r="D51" s="27" t="str">
        <v/>
      </c>
      <c r="E51" s="26">
        <f t="shared" si="2"/>
        <v>455.60000000000173</v>
      </c>
      <c r="F51" s="24">
        <v>42.07</v>
      </c>
      <c r="G51" s="24">
        <v>3.33</v>
      </c>
      <c r="H51" s="24">
        <v>48.6</v>
      </c>
      <c r="I51" s="25">
        <f t="shared" si="0"/>
        <v>104</v>
      </c>
      <c r="J51" s="24">
        <f t="shared" si="1"/>
        <v>361.60000000000173</v>
      </c>
      <c r="K51" s="23">
        <v>10</v>
      </c>
      <c r="L51" s="22">
        <f t="shared" si="3"/>
        <v>1555.1999999999994</v>
      </c>
    </row>
    <row r="52" spans="1:12" ht="20.25" customHeight="1" x14ac:dyDescent="0.25">
      <c r="A52" s="1390"/>
      <c r="B52" s="29">
        <v>33</v>
      </c>
      <c r="C52" s="428" t="s">
        <v>8</v>
      </c>
      <c r="D52" s="27" t="str">
        <v/>
      </c>
      <c r="E52" s="26">
        <f t="shared" si="2"/>
        <v>361.60000000000173</v>
      </c>
      <c r="F52" s="24">
        <v>42.07</v>
      </c>
      <c r="G52" s="24">
        <v>3.33</v>
      </c>
      <c r="H52" s="24">
        <v>48.6</v>
      </c>
      <c r="I52" s="25">
        <f t="shared" si="0"/>
        <v>104</v>
      </c>
      <c r="J52" s="24">
        <f t="shared" si="1"/>
        <v>267.60000000000173</v>
      </c>
      <c r="K52" s="23">
        <v>10</v>
      </c>
      <c r="L52" s="22">
        <f t="shared" si="3"/>
        <v>1603.7999999999993</v>
      </c>
    </row>
    <row r="53" spans="1:12" ht="20.25" customHeight="1" x14ac:dyDescent="0.25">
      <c r="A53" s="1390"/>
      <c r="B53" s="29">
        <v>34</v>
      </c>
      <c r="C53" s="428" t="s">
        <v>7</v>
      </c>
      <c r="D53" s="27" t="str">
        <v/>
      </c>
      <c r="E53" s="26">
        <f t="shared" si="2"/>
        <v>267.60000000000173</v>
      </c>
      <c r="F53" s="24">
        <v>42.07</v>
      </c>
      <c r="G53" s="24">
        <v>3.33</v>
      </c>
      <c r="H53" s="24">
        <v>48.6</v>
      </c>
      <c r="I53" s="25">
        <f t="shared" si="0"/>
        <v>104</v>
      </c>
      <c r="J53" s="24">
        <f t="shared" si="1"/>
        <v>173.60000000000173</v>
      </c>
      <c r="K53" s="23">
        <v>10</v>
      </c>
      <c r="L53" s="22">
        <f t="shared" si="3"/>
        <v>1652.3999999999992</v>
      </c>
    </row>
    <row r="54" spans="1:12" ht="20.25" customHeight="1" x14ac:dyDescent="0.25">
      <c r="A54" s="1390"/>
      <c r="B54" s="29">
        <v>35</v>
      </c>
      <c r="C54" s="428" t="s">
        <v>6</v>
      </c>
      <c r="D54" s="27" t="str">
        <v/>
      </c>
      <c r="E54" s="26">
        <f t="shared" si="2"/>
        <v>173.60000000000173</v>
      </c>
      <c r="F54" s="24">
        <v>42.07</v>
      </c>
      <c r="G54" s="24">
        <v>3.33</v>
      </c>
      <c r="H54" s="24">
        <v>48.6</v>
      </c>
      <c r="I54" s="25">
        <f t="shared" si="0"/>
        <v>104</v>
      </c>
      <c r="J54" s="24">
        <f t="shared" si="1"/>
        <v>79.600000000001728</v>
      </c>
      <c r="K54" s="23">
        <v>10</v>
      </c>
      <c r="L54" s="22">
        <f t="shared" si="3"/>
        <v>1700.9999999999991</v>
      </c>
    </row>
    <row r="55" spans="1:12" ht="20.25" customHeight="1" thickBot="1" x14ac:dyDescent="0.3">
      <c r="A55" s="1391"/>
      <c r="B55" s="21">
        <v>36</v>
      </c>
      <c r="C55" s="427" t="s">
        <v>5</v>
      </c>
      <c r="D55" s="19" t="str">
        <v/>
      </c>
      <c r="E55" s="18">
        <f t="shared" si="2"/>
        <v>79.600000000001728</v>
      </c>
      <c r="F55" s="16">
        <v>41.95</v>
      </c>
      <c r="G55" s="16">
        <v>3.45</v>
      </c>
      <c r="H55" s="16">
        <v>48.6</v>
      </c>
      <c r="I55" s="17">
        <f t="shared" si="0"/>
        <v>104.00000000000001</v>
      </c>
      <c r="J55" s="16">
        <f t="shared" si="1"/>
        <v>-14.399999999998276</v>
      </c>
      <c r="K55" s="15">
        <v>10</v>
      </c>
      <c r="L55" s="14">
        <f t="shared" si="3"/>
        <v>1749.599999999999</v>
      </c>
    </row>
    <row r="56" spans="1:12" ht="15.75" x14ac:dyDescent="0.25">
      <c r="D56" s="68"/>
      <c r="E56" s="68"/>
      <c r="F56" s="67">
        <f>SUM(F20:F55)</f>
        <v>1514.3999999999999</v>
      </c>
      <c r="G56" s="67">
        <f>SUM(G20:G55)</f>
        <v>119.99999999999996</v>
      </c>
      <c r="H56" s="67">
        <f>SUM(H20:H55)</f>
        <v>1749.599999999999</v>
      </c>
      <c r="I56" s="64"/>
      <c r="K56" s="98">
        <f>SUM(K20:K55)</f>
        <v>360</v>
      </c>
    </row>
    <row r="57" spans="1:12" ht="15.75" x14ac:dyDescent="0.25">
      <c r="D57" s="1446" t="s">
        <v>2</v>
      </c>
      <c r="E57" s="1446"/>
      <c r="F57" s="66">
        <f>SUM(F20:F30)</f>
        <v>462.77</v>
      </c>
      <c r="G57" s="66">
        <f t="shared" ref="G57:H57" si="4">SUM(G20:G30)</f>
        <v>36.629999999999988</v>
      </c>
      <c r="H57" s="66">
        <f t="shared" si="4"/>
        <v>534.60000000000014</v>
      </c>
      <c r="I57" s="64"/>
      <c r="K57" s="79">
        <f>SUM(K20:K30)</f>
        <v>110</v>
      </c>
    </row>
    <row r="58" spans="1:12" ht="15.75" x14ac:dyDescent="0.25">
      <c r="D58" s="1435" t="s">
        <v>1</v>
      </c>
      <c r="E58" s="1435"/>
      <c r="F58" s="65">
        <f>SUM(F56-F57)</f>
        <v>1051.6299999999999</v>
      </c>
      <c r="G58" s="65">
        <f>SUM(G56-G57)</f>
        <v>83.369999999999976</v>
      </c>
      <c r="H58" s="65">
        <f>SUM(H56-H57)</f>
        <v>1214.9999999999989</v>
      </c>
      <c r="I58" s="64"/>
      <c r="K58" s="77">
        <f>K56-K57</f>
        <v>250</v>
      </c>
    </row>
    <row r="59" spans="1:12" ht="15.75" x14ac:dyDescent="0.25">
      <c r="D59" s="1435"/>
      <c r="E59" s="1435"/>
      <c r="F59" s="1478"/>
      <c r="G59" s="1479"/>
      <c r="H59" s="1479"/>
      <c r="I59" s="64"/>
    </row>
    <row r="60" spans="1:12" ht="15.75" x14ac:dyDescent="0.25">
      <c r="D60" s="1435" t="s">
        <v>42</v>
      </c>
      <c r="E60" s="1435"/>
      <c r="F60" s="1423">
        <f>SUM(F58:H58)</f>
        <v>2349.9999999999986</v>
      </c>
      <c r="G60" s="1458"/>
      <c r="H60" s="1458"/>
    </row>
    <row r="61" spans="1:12" ht="16.5" thickBot="1" x14ac:dyDescent="0.3">
      <c r="D61" s="1435" t="s">
        <v>41</v>
      </c>
      <c r="E61" s="1435"/>
      <c r="F61" s="1423">
        <v>-14.4</v>
      </c>
      <c r="G61" s="1458"/>
      <c r="H61" s="1458"/>
    </row>
    <row r="62" spans="1:12" ht="17.25" thickTop="1" thickBot="1" x14ac:dyDescent="0.3">
      <c r="C62" s="1415" t="s">
        <v>0</v>
      </c>
      <c r="D62" s="1415"/>
      <c r="E62" s="1416"/>
      <c r="F62" s="1417">
        <f>SUM(F60:H61)</f>
        <v>2335.5999999999985</v>
      </c>
      <c r="G62" s="1418"/>
      <c r="H62" s="1419"/>
    </row>
    <row r="63" spans="1:12" ht="15.75" thickTop="1" x14ac:dyDescent="0.25"/>
  </sheetData>
  <mergeCells count="22">
    <mergeCell ref="C62:E62"/>
    <mergeCell ref="F62:H62"/>
    <mergeCell ref="A16:B16"/>
    <mergeCell ref="D16:E16"/>
    <mergeCell ref="D17:E17"/>
    <mergeCell ref="D58:E58"/>
    <mergeCell ref="D59:E59"/>
    <mergeCell ref="F59:H59"/>
    <mergeCell ref="D60:E60"/>
    <mergeCell ref="F60:H60"/>
    <mergeCell ref="D61:E61"/>
    <mergeCell ref="F61:H61"/>
    <mergeCell ref="D57:E57"/>
    <mergeCell ref="A48:A55"/>
    <mergeCell ref="A36:A47"/>
    <mergeCell ref="A24:A35"/>
    <mergeCell ref="A20:A23"/>
    <mergeCell ref="A8:L8"/>
    <mergeCell ref="A11:B11"/>
    <mergeCell ref="A12:B12"/>
    <mergeCell ref="A14:B14"/>
    <mergeCell ref="A15:B15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63"/>
  <sheetViews>
    <sheetView topLeftCell="A13" zoomScaleNormal="100" workbookViewId="0">
      <selection activeCell="F30" sqref="F30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45</v>
      </c>
    </row>
    <row r="4" spans="1:12" ht="12.75" customHeight="1" x14ac:dyDescent="0.35">
      <c r="A4" s="62"/>
    </row>
    <row r="5" spans="1:12" ht="17.25" x14ac:dyDescent="0.3">
      <c r="A5" s="500" t="s">
        <v>277</v>
      </c>
    </row>
    <row r="6" spans="1:12" ht="17.25" x14ac:dyDescent="0.3">
      <c r="A6" s="500" t="s">
        <v>265</v>
      </c>
    </row>
    <row r="8" spans="1:12" ht="20.25" customHeight="1" x14ac:dyDescent="0.25">
      <c r="A8" s="1425" t="s">
        <v>193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393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393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1000</v>
      </c>
      <c r="D11" s="393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100</v>
      </c>
      <c r="E12" s="51"/>
      <c r="I12" s="96"/>
      <c r="J12" s="48"/>
      <c r="K12" s="48"/>
      <c r="L12" s="48"/>
    </row>
    <row r="13" spans="1:12" ht="20.25" customHeight="1" x14ac:dyDescent="0.25">
      <c r="A13" s="392"/>
      <c r="B13" s="392"/>
      <c r="C13" s="50">
        <f>SUM(C11:C12)</f>
        <v>1100</v>
      </c>
      <c r="E13" s="51"/>
      <c r="I13" s="94"/>
      <c r="J13" s="48"/>
      <c r="K13" s="48"/>
      <c r="L13" s="48"/>
    </row>
    <row r="14" spans="1:12" ht="20.25" customHeight="1" x14ac:dyDescent="0.25">
      <c r="A14" s="1426" t="s">
        <v>31</v>
      </c>
      <c r="B14" s="1426"/>
      <c r="C14" s="49">
        <v>1227.5999999999999</v>
      </c>
      <c r="D14" s="52" t="s">
        <v>47</v>
      </c>
      <c r="E14" s="51"/>
      <c r="I14" s="93"/>
      <c r="J14" s="48"/>
      <c r="K14" s="48"/>
      <c r="L14" s="48"/>
    </row>
    <row r="15" spans="1:12" ht="20.25" customHeight="1" x14ac:dyDescent="0.25">
      <c r="A15" s="1442" t="s">
        <v>29</v>
      </c>
      <c r="B15" s="1442"/>
      <c r="C15" s="50">
        <f>SUM(C13:C14)</f>
        <v>2327.6</v>
      </c>
      <c r="J15" s="48"/>
      <c r="K15" s="48"/>
      <c r="L15" s="48"/>
    </row>
    <row r="16" spans="1:12" ht="27.75" customHeight="1" x14ac:dyDescent="0.25">
      <c r="A16" s="1427" t="s">
        <v>28</v>
      </c>
      <c r="B16" s="1427"/>
      <c r="C16" s="189">
        <v>360</v>
      </c>
      <c r="D16" s="1437" t="s">
        <v>43</v>
      </c>
      <c r="E16" s="1437"/>
      <c r="J16" s="48"/>
      <c r="K16" s="48"/>
      <c r="L16" s="48"/>
    </row>
    <row r="17" spans="1:12" ht="22.5" customHeight="1" thickBot="1" x14ac:dyDescent="0.3">
      <c r="C17" s="190">
        <f>SUM(C15:C16)</f>
        <v>2687.6</v>
      </c>
      <c r="D17" s="1441">
        <f>C17/36</f>
        <v>74.655555555555551</v>
      </c>
      <c r="E17" s="1441"/>
    </row>
    <row r="18" spans="1:12" ht="17.25" thickTop="1" thickBot="1" x14ac:dyDescent="0.3">
      <c r="D18" s="44"/>
      <c r="E18" s="44"/>
      <c r="F18" s="44"/>
    </row>
    <row r="19" spans="1:12" ht="30.75" customHeight="1" thickBot="1" x14ac:dyDescent="0.3">
      <c r="A19" s="43" t="s">
        <v>26</v>
      </c>
      <c r="B19" s="42" t="s">
        <v>25</v>
      </c>
      <c r="C19" s="394" t="s">
        <v>24</v>
      </c>
      <c r="D19" s="41" t="s">
        <v>23</v>
      </c>
      <c r="E19" s="394" t="s">
        <v>22</v>
      </c>
      <c r="F19" s="39" t="s">
        <v>21</v>
      </c>
      <c r="G19" s="39" t="s">
        <v>20</v>
      </c>
      <c r="H19" s="394" t="s">
        <v>19</v>
      </c>
      <c r="I19" s="41" t="s">
        <v>18</v>
      </c>
      <c r="J19" s="394" t="s">
        <v>17</v>
      </c>
      <c r="K19" s="39" t="s">
        <v>16</v>
      </c>
      <c r="L19" s="38" t="s">
        <v>15</v>
      </c>
    </row>
    <row r="20" spans="1:12" ht="20.25" customHeight="1" x14ac:dyDescent="0.25">
      <c r="A20" s="1389">
        <v>2022</v>
      </c>
      <c r="B20" s="37">
        <v>1</v>
      </c>
      <c r="C20" s="429" t="s">
        <v>6</v>
      </c>
      <c r="D20" s="35" t="str">
        <f t="array" ref="D20:D55">TRANSPOSE('[1]2022-2023'!$F$17:$AO$17)</f>
        <v>01/07/22</v>
      </c>
      <c r="E20" s="34">
        <f>C15</f>
        <v>2327.6</v>
      </c>
      <c r="F20" s="32">
        <v>28.12</v>
      </c>
      <c r="G20" s="32">
        <v>2.78</v>
      </c>
      <c r="H20" s="32">
        <v>34.1</v>
      </c>
      <c r="I20" s="33">
        <f t="shared" ref="I20:I55" si="0">F20+H20+G20+K20</f>
        <v>75</v>
      </c>
      <c r="J20" s="32">
        <f t="shared" ref="J20:J55" si="1">E20-H20-G20-F20</f>
        <v>2262.6</v>
      </c>
      <c r="K20" s="31">
        <v>10</v>
      </c>
      <c r="L20" s="30">
        <f>H20</f>
        <v>34.1</v>
      </c>
    </row>
    <row r="21" spans="1:12" ht="20.25" customHeight="1" x14ac:dyDescent="0.25">
      <c r="A21" s="1390"/>
      <c r="B21" s="29">
        <v>2</v>
      </c>
      <c r="C21" s="428" t="s">
        <v>5</v>
      </c>
      <c r="D21" s="27" t="str">
        <v/>
      </c>
      <c r="E21" s="26">
        <f t="shared" ref="E21:E55" si="2">J20</f>
        <v>2262.6</v>
      </c>
      <c r="F21" s="24">
        <v>28.12</v>
      </c>
      <c r="G21" s="24">
        <v>2.78</v>
      </c>
      <c r="H21" s="24">
        <v>34.1</v>
      </c>
      <c r="I21" s="25">
        <f t="shared" si="0"/>
        <v>75</v>
      </c>
      <c r="J21" s="24">
        <f t="shared" si="1"/>
        <v>2197.6</v>
      </c>
      <c r="K21" s="23">
        <v>10</v>
      </c>
      <c r="L21" s="22">
        <f t="shared" ref="L21:L55" si="3">L20+H21</f>
        <v>68.2</v>
      </c>
    </row>
    <row r="22" spans="1:12" ht="20.25" customHeight="1" x14ac:dyDescent="0.25">
      <c r="A22" s="1390"/>
      <c r="B22" s="29">
        <v>3</v>
      </c>
      <c r="C22" s="428" t="s">
        <v>4</v>
      </c>
      <c r="D22" s="27" t="str">
        <v/>
      </c>
      <c r="E22" s="26">
        <f t="shared" si="2"/>
        <v>2197.6</v>
      </c>
      <c r="F22" s="24">
        <v>28.12</v>
      </c>
      <c r="G22" s="24">
        <v>2.78</v>
      </c>
      <c r="H22" s="24">
        <v>34.1</v>
      </c>
      <c r="I22" s="25">
        <f t="shared" si="0"/>
        <v>75</v>
      </c>
      <c r="J22" s="24">
        <f t="shared" si="1"/>
        <v>2132.6</v>
      </c>
      <c r="K22" s="23">
        <v>10</v>
      </c>
      <c r="L22" s="22">
        <f t="shared" si="3"/>
        <v>102.30000000000001</v>
      </c>
    </row>
    <row r="23" spans="1:12" ht="20.25" customHeight="1" x14ac:dyDescent="0.25">
      <c r="A23" s="1390"/>
      <c r="B23" s="29">
        <v>4</v>
      </c>
      <c r="C23" s="428" t="s">
        <v>3</v>
      </c>
      <c r="D23" s="27" t="str">
        <v/>
      </c>
      <c r="E23" s="26">
        <f t="shared" si="2"/>
        <v>2132.6</v>
      </c>
      <c r="F23" s="24">
        <v>28.12</v>
      </c>
      <c r="G23" s="24">
        <v>2.78</v>
      </c>
      <c r="H23" s="24">
        <v>34.1</v>
      </c>
      <c r="I23" s="25">
        <f t="shared" si="0"/>
        <v>75</v>
      </c>
      <c r="J23" s="24">
        <f t="shared" si="1"/>
        <v>2067.6</v>
      </c>
      <c r="K23" s="23">
        <v>10</v>
      </c>
      <c r="L23" s="22">
        <f t="shared" si="3"/>
        <v>136.4</v>
      </c>
    </row>
    <row r="24" spans="1:12" ht="20.25" customHeight="1" x14ac:dyDescent="0.25">
      <c r="A24" s="1390"/>
      <c r="B24" s="29">
        <v>5</v>
      </c>
      <c r="C24" s="428" t="s">
        <v>14</v>
      </c>
      <c r="D24" s="27" t="str">
        <v/>
      </c>
      <c r="E24" s="26">
        <f t="shared" si="2"/>
        <v>2067.6</v>
      </c>
      <c r="F24" s="24">
        <v>28.12</v>
      </c>
      <c r="G24" s="24">
        <v>2.78</v>
      </c>
      <c r="H24" s="24">
        <v>34.1</v>
      </c>
      <c r="I24" s="25">
        <f t="shared" si="0"/>
        <v>75</v>
      </c>
      <c r="J24" s="24">
        <f t="shared" si="1"/>
        <v>2002.6000000000001</v>
      </c>
      <c r="K24" s="23">
        <v>10</v>
      </c>
      <c r="L24" s="22">
        <f t="shared" si="3"/>
        <v>170.5</v>
      </c>
    </row>
    <row r="25" spans="1:12" ht="20.25" customHeight="1" thickBot="1" x14ac:dyDescent="0.3">
      <c r="A25" s="1391"/>
      <c r="B25" s="21">
        <v>6</v>
      </c>
      <c r="C25" s="427" t="s">
        <v>13</v>
      </c>
      <c r="D25" s="19" t="str">
        <v/>
      </c>
      <c r="E25" s="18">
        <f t="shared" si="2"/>
        <v>2002.6000000000001</v>
      </c>
      <c r="F25" s="16">
        <v>28.12</v>
      </c>
      <c r="G25" s="16">
        <v>2.78</v>
      </c>
      <c r="H25" s="16">
        <v>34.1</v>
      </c>
      <c r="I25" s="17">
        <f t="shared" si="0"/>
        <v>75</v>
      </c>
      <c r="J25" s="16">
        <f t="shared" si="1"/>
        <v>1937.6000000000004</v>
      </c>
      <c r="K25" s="15">
        <v>10</v>
      </c>
      <c r="L25" s="14">
        <f t="shared" si="3"/>
        <v>204.6</v>
      </c>
    </row>
    <row r="26" spans="1:12" ht="20.25" customHeight="1" x14ac:dyDescent="0.25">
      <c r="A26" s="1389">
        <v>2023</v>
      </c>
      <c r="B26" s="37">
        <v>7</v>
      </c>
      <c r="C26" s="429" t="s">
        <v>12</v>
      </c>
      <c r="D26" s="35" t="str">
        <v/>
      </c>
      <c r="E26" s="34">
        <f t="shared" si="2"/>
        <v>1937.6000000000004</v>
      </c>
      <c r="F26" s="32">
        <v>28.12</v>
      </c>
      <c r="G26" s="32">
        <v>2.78</v>
      </c>
      <c r="H26" s="32">
        <v>34.1</v>
      </c>
      <c r="I26" s="33">
        <f t="shared" si="0"/>
        <v>75</v>
      </c>
      <c r="J26" s="32">
        <f t="shared" si="1"/>
        <v>1872.6000000000006</v>
      </c>
      <c r="K26" s="31">
        <v>10</v>
      </c>
      <c r="L26" s="30">
        <f t="shared" si="3"/>
        <v>238.7</v>
      </c>
    </row>
    <row r="27" spans="1:12" ht="20.25" customHeight="1" x14ac:dyDescent="0.25">
      <c r="A27" s="1390"/>
      <c r="B27" s="29">
        <v>8</v>
      </c>
      <c r="C27" s="428" t="s">
        <v>11</v>
      </c>
      <c r="D27" s="27" t="str">
        <v/>
      </c>
      <c r="E27" s="26">
        <f t="shared" si="2"/>
        <v>1872.6000000000006</v>
      </c>
      <c r="F27" s="24">
        <v>28.12</v>
      </c>
      <c r="G27" s="24">
        <v>2.78</v>
      </c>
      <c r="H27" s="24">
        <v>34.1</v>
      </c>
      <c r="I27" s="25">
        <f t="shared" si="0"/>
        <v>75</v>
      </c>
      <c r="J27" s="24">
        <f t="shared" si="1"/>
        <v>1807.6000000000008</v>
      </c>
      <c r="K27" s="23">
        <v>10</v>
      </c>
      <c r="L27" s="22">
        <f t="shared" si="3"/>
        <v>272.8</v>
      </c>
    </row>
    <row r="28" spans="1:12" ht="20.25" customHeight="1" x14ac:dyDescent="0.25">
      <c r="A28" s="1390"/>
      <c r="B28" s="29">
        <v>9</v>
      </c>
      <c r="C28" s="428" t="s">
        <v>10</v>
      </c>
      <c r="D28" s="27" t="str">
        <v/>
      </c>
      <c r="E28" s="26">
        <f t="shared" si="2"/>
        <v>1807.6000000000008</v>
      </c>
      <c r="F28" s="24">
        <v>28.12</v>
      </c>
      <c r="G28" s="24">
        <v>2.78</v>
      </c>
      <c r="H28" s="24">
        <v>34.1</v>
      </c>
      <c r="I28" s="25">
        <f t="shared" si="0"/>
        <v>75</v>
      </c>
      <c r="J28" s="24">
        <f t="shared" si="1"/>
        <v>1742.600000000001</v>
      </c>
      <c r="K28" s="23">
        <v>10</v>
      </c>
      <c r="L28" s="22">
        <f t="shared" si="3"/>
        <v>306.90000000000003</v>
      </c>
    </row>
    <row r="29" spans="1:12" ht="20.25" customHeight="1" x14ac:dyDescent="0.25">
      <c r="A29" s="1390"/>
      <c r="B29" s="29">
        <v>10</v>
      </c>
      <c r="C29" s="428" t="s">
        <v>9</v>
      </c>
      <c r="D29" s="27" t="str">
        <v/>
      </c>
      <c r="E29" s="26">
        <f t="shared" si="2"/>
        <v>1742.600000000001</v>
      </c>
      <c r="F29" s="24">
        <v>28.12</v>
      </c>
      <c r="G29" s="24">
        <v>2.78</v>
      </c>
      <c r="H29" s="24">
        <v>34.1</v>
      </c>
      <c r="I29" s="25">
        <f t="shared" si="0"/>
        <v>75</v>
      </c>
      <c r="J29" s="24">
        <f t="shared" si="1"/>
        <v>1677.6000000000013</v>
      </c>
      <c r="K29" s="23">
        <v>10</v>
      </c>
      <c r="L29" s="22">
        <f t="shared" si="3"/>
        <v>341.00000000000006</v>
      </c>
    </row>
    <row r="30" spans="1:12" ht="20.25" customHeight="1" x14ac:dyDescent="0.25">
      <c r="A30" s="1390"/>
      <c r="B30" s="29">
        <v>11</v>
      </c>
      <c r="C30" s="428" t="s">
        <v>8</v>
      </c>
      <c r="D30" s="27" t="str">
        <v/>
      </c>
      <c r="E30" s="26">
        <f t="shared" si="2"/>
        <v>1677.6000000000013</v>
      </c>
      <c r="F30" s="24">
        <v>28.12</v>
      </c>
      <c r="G30" s="24">
        <v>2.78</v>
      </c>
      <c r="H30" s="24">
        <v>34.1</v>
      </c>
      <c r="I30" s="25">
        <f t="shared" si="0"/>
        <v>75</v>
      </c>
      <c r="J30" s="24">
        <f t="shared" si="1"/>
        <v>1612.6000000000015</v>
      </c>
      <c r="K30" s="23">
        <v>10</v>
      </c>
      <c r="L30" s="22">
        <f t="shared" si="3"/>
        <v>375.10000000000008</v>
      </c>
    </row>
    <row r="31" spans="1:12" ht="20.25" customHeight="1" x14ac:dyDescent="0.25">
      <c r="A31" s="1390"/>
      <c r="B31" s="29">
        <v>12</v>
      </c>
      <c r="C31" s="428" t="s">
        <v>7</v>
      </c>
      <c r="D31" s="27" t="str">
        <v/>
      </c>
      <c r="E31" s="26">
        <f t="shared" si="2"/>
        <v>1612.6000000000015</v>
      </c>
      <c r="F31" s="24">
        <v>28.12</v>
      </c>
      <c r="G31" s="24">
        <v>2.78</v>
      </c>
      <c r="H31" s="24">
        <v>34.1</v>
      </c>
      <c r="I31" s="25">
        <f t="shared" si="0"/>
        <v>75</v>
      </c>
      <c r="J31" s="24">
        <f t="shared" si="1"/>
        <v>1547.6000000000017</v>
      </c>
      <c r="K31" s="23">
        <v>10</v>
      </c>
      <c r="L31" s="22">
        <f t="shared" si="3"/>
        <v>409.2000000000001</v>
      </c>
    </row>
    <row r="32" spans="1:12" ht="20.25" customHeight="1" x14ac:dyDescent="0.25">
      <c r="A32" s="1390"/>
      <c r="B32" s="29">
        <v>13</v>
      </c>
      <c r="C32" s="428" t="s">
        <v>6</v>
      </c>
      <c r="D32" s="27" t="str">
        <v/>
      </c>
      <c r="E32" s="26">
        <f t="shared" si="2"/>
        <v>1547.6000000000017</v>
      </c>
      <c r="F32" s="24">
        <v>28.12</v>
      </c>
      <c r="G32" s="24">
        <v>2.78</v>
      </c>
      <c r="H32" s="24">
        <v>34.1</v>
      </c>
      <c r="I32" s="25">
        <f t="shared" si="0"/>
        <v>75</v>
      </c>
      <c r="J32" s="24">
        <f t="shared" si="1"/>
        <v>1482.600000000002</v>
      </c>
      <c r="K32" s="23">
        <v>10</v>
      </c>
      <c r="L32" s="22">
        <f t="shared" si="3"/>
        <v>443.30000000000013</v>
      </c>
    </row>
    <row r="33" spans="1:12" ht="20.25" customHeight="1" x14ac:dyDescent="0.25">
      <c r="A33" s="1390"/>
      <c r="B33" s="29">
        <v>14</v>
      </c>
      <c r="C33" s="428" t="s">
        <v>5</v>
      </c>
      <c r="D33" s="27" t="str">
        <v/>
      </c>
      <c r="E33" s="26">
        <f t="shared" si="2"/>
        <v>1482.600000000002</v>
      </c>
      <c r="F33" s="24">
        <v>28.12</v>
      </c>
      <c r="G33" s="24">
        <v>2.78</v>
      </c>
      <c r="H33" s="24">
        <v>34.1</v>
      </c>
      <c r="I33" s="25">
        <f t="shared" si="0"/>
        <v>75</v>
      </c>
      <c r="J33" s="24">
        <f t="shared" si="1"/>
        <v>1417.6000000000022</v>
      </c>
      <c r="K33" s="23">
        <v>10</v>
      </c>
      <c r="L33" s="22">
        <f t="shared" si="3"/>
        <v>477.40000000000015</v>
      </c>
    </row>
    <row r="34" spans="1:12" ht="20.25" customHeight="1" x14ac:dyDescent="0.25">
      <c r="A34" s="1390"/>
      <c r="B34" s="29">
        <v>15</v>
      </c>
      <c r="C34" s="428" t="s">
        <v>4</v>
      </c>
      <c r="D34" s="27" t="str">
        <v/>
      </c>
      <c r="E34" s="26">
        <f t="shared" si="2"/>
        <v>1417.6000000000022</v>
      </c>
      <c r="F34" s="24">
        <v>28.12</v>
      </c>
      <c r="G34" s="24">
        <v>2.78</v>
      </c>
      <c r="H34" s="24">
        <v>34.1</v>
      </c>
      <c r="I34" s="25">
        <f t="shared" si="0"/>
        <v>75</v>
      </c>
      <c r="J34" s="24">
        <f t="shared" si="1"/>
        <v>1352.6000000000024</v>
      </c>
      <c r="K34" s="23">
        <v>10</v>
      </c>
      <c r="L34" s="22">
        <f t="shared" si="3"/>
        <v>511.50000000000017</v>
      </c>
    </row>
    <row r="35" spans="1:12" ht="20.25" customHeight="1" x14ac:dyDescent="0.25">
      <c r="A35" s="1390"/>
      <c r="B35" s="29">
        <v>16</v>
      </c>
      <c r="C35" s="428" t="s">
        <v>3</v>
      </c>
      <c r="D35" s="27" t="str">
        <v/>
      </c>
      <c r="E35" s="26">
        <f t="shared" si="2"/>
        <v>1352.6000000000024</v>
      </c>
      <c r="F35" s="24">
        <v>28.12</v>
      </c>
      <c r="G35" s="24">
        <v>2.78</v>
      </c>
      <c r="H35" s="24">
        <v>34.1</v>
      </c>
      <c r="I35" s="25">
        <f t="shared" si="0"/>
        <v>75</v>
      </c>
      <c r="J35" s="24">
        <f t="shared" si="1"/>
        <v>1287.6000000000026</v>
      </c>
      <c r="K35" s="23">
        <v>10</v>
      </c>
      <c r="L35" s="22">
        <f t="shared" si="3"/>
        <v>545.60000000000014</v>
      </c>
    </row>
    <row r="36" spans="1:12" ht="20.25" customHeight="1" x14ac:dyDescent="0.25">
      <c r="A36" s="1390"/>
      <c r="B36" s="29">
        <v>17</v>
      </c>
      <c r="C36" s="428" t="s">
        <v>14</v>
      </c>
      <c r="D36" s="27" t="str">
        <v/>
      </c>
      <c r="E36" s="26">
        <f t="shared" si="2"/>
        <v>1287.6000000000026</v>
      </c>
      <c r="F36" s="24">
        <v>28.12</v>
      </c>
      <c r="G36" s="24">
        <v>2.78</v>
      </c>
      <c r="H36" s="24">
        <v>34.1</v>
      </c>
      <c r="I36" s="25">
        <f t="shared" si="0"/>
        <v>75</v>
      </c>
      <c r="J36" s="24">
        <f t="shared" si="1"/>
        <v>1222.6000000000029</v>
      </c>
      <c r="K36" s="23">
        <v>10</v>
      </c>
      <c r="L36" s="22">
        <f t="shared" si="3"/>
        <v>579.70000000000016</v>
      </c>
    </row>
    <row r="37" spans="1:12" ht="20.25" customHeight="1" thickBot="1" x14ac:dyDescent="0.3">
      <c r="A37" s="1391"/>
      <c r="B37" s="21">
        <v>18</v>
      </c>
      <c r="C37" s="427" t="s">
        <v>13</v>
      </c>
      <c r="D37" s="19" t="str">
        <v/>
      </c>
      <c r="E37" s="18">
        <f t="shared" si="2"/>
        <v>1222.6000000000029</v>
      </c>
      <c r="F37" s="16">
        <v>28.12</v>
      </c>
      <c r="G37" s="16">
        <v>2.78</v>
      </c>
      <c r="H37" s="16">
        <v>34.1</v>
      </c>
      <c r="I37" s="17">
        <f t="shared" si="0"/>
        <v>75</v>
      </c>
      <c r="J37" s="16">
        <f t="shared" si="1"/>
        <v>1157.6000000000031</v>
      </c>
      <c r="K37" s="15">
        <v>10</v>
      </c>
      <c r="L37" s="14">
        <f t="shared" si="3"/>
        <v>613.80000000000018</v>
      </c>
    </row>
    <row r="38" spans="1:12" ht="20.25" customHeight="1" x14ac:dyDescent="0.25">
      <c r="A38" s="1389">
        <v>2024</v>
      </c>
      <c r="B38" s="37">
        <v>19</v>
      </c>
      <c r="C38" s="429" t="s">
        <v>12</v>
      </c>
      <c r="D38" s="35" t="str">
        <v/>
      </c>
      <c r="E38" s="34">
        <f t="shared" si="2"/>
        <v>1157.6000000000031</v>
      </c>
      <c r="F38" s="32">
        <v>28.12</v>
      </c>
      <c r="G38" s="32">
        <v>2.78</v>
      </c>
      <c r="H38" s="32">
        <v>34.1</v>
      </c>
      <c r="I38" s="33">
        <f t="shared" si="0"/>
        <v>75</v>
      </c>
      <c r="J38" s="32">
        <f t="shared" si="1"/>
        <v>1092.6000000000033</v>
      </c>
      <c r="K38" s="31">
        <v>10</v>
      </c>
      <c r="L38" s="30">
        <f t="shared" si="3"/>
        <v>647.9000000000002</v>
      </c>
    </row>
    <row r="39" spans="1:12" ht="20.25" customHeight="1" x14ac:dyDescent="0.25">
      <c r="A39" s="1390"/>
      <c r="B39" s="29">
        <v>20</v>
      </c>
      <c r="C39" s="428" t="s">
        <v>11</v>
      </c>
      <c r="D39" s="27" t="str">
        <v/>
      </c>
      <c r="E39" s="26">
        <f t="shared" si="2"/>
        <v>1092.6000000000033</v>
      </c>
      <c r="F39" s="24">
        <v>28.12</v>
      </c>
      <c r="G39" s="24">
        <v>2.78</v>
      </c>
      <c r="H39" s="24">
        <v>34.1</v>
      </c>
      <c r="I39" s="25">
        <f t="shared" si="0"/>
        <v>75</v>
      </c>
      <c r="J39" s="24">
        <f t="shared" si="1"/>
        <v>1027.6000000000035</v>
      </c>
      <c r="K39" s="23">
        <v>10</v>
      </c>
      <c r="L39" s="22">
        <f t="shared" si="3"/>
        <v>682.00000000000023</v>
      </c>
    </row>
    <row r="40" spans="1:12" ht="20.25" customHeight="1" x14ac:dyDescent="0.25">
      <c r="A40" s="1390"/>
      <c r="B40" s="29">
        <v>21</v>
      </c>
      <c r="C40" s="428" t="s">
        <v>10</v>
      </c>
      <c r="D40" s="27" t="str">
        <v/>
      </c>
      <c r="E40" s="26">
        <f t="shared" si="2"/>
        <v>1027.6000000000035</v>
      </c>
      <c r="F40" s="24">
        <v>28.12</v>
      </c>
      <c r="G40" s="24">
        <v>2.78</v>
      </c>
      <c r="H40" s="24">
        <v>34.1</v>
      </c>
      <c r="I40" s="25">
        <f t="shared" si="0"/>
        <v>75</v>
      </c>
      <c r="J40" s="24">
        <f t="shared" si="1"/>
        <v>962.60000000000355</v>
      </c>
      <c r="K40" s="23">
        <v>10</v>
      </c>
      <c r="L40" s="22">
        <f t="shared" si="3"/>
        <v>716.10000000000025</v>
      </c>
    </row>
    <row r="41" spans="1:12" ht="20.25" customHeight="1" x14ac:dyDescent="0.25">
      <c r="A41" s="1390"/>
      <c r="B41" s="29">
        <v>22</v>
      </c>
      <c r="C41" s="428" t="s">
        <v>9</v>
      </c>
      <c r="D41" s="27" t="str">
        <v/>
      </c>
      <c r="E41" s="26">
        <f t="shared" si="2"/>
        <v>962.60000000000355</v>
      </c>
      <c r="F41" s="24">
        <v>28.12</v>
      </c>
      <c r="G41" s="24">
        <v>2.78</v>
      </c>
      <c r="H41" s="24">
        <v>34.1</v>
      </c>
      <c r="I41" s="25">
        <f t="shared" si="0"/>
        <v>75</v>
      </c>
      <c r="J41" s="24">
        <f t="shared" si="1"/>
        <v>897.60000000000355</v>
      </c>
      <c r="K41" s="23">
        <v>10</v>
      </c>
      <c r="L41" s="22">
        <f t="shared" si="3"/>
        <v>750.20000000000027</v>
      </c>
    </row>
    <row r="42" spans="1:12" ht="20.25" customHeight="1" x14ac:dyDescent="0.25">
      <c r="A42" s="1390"/>
      <c r="B42" s="29">
        <v>23</v>
      </c>
      <c r="C42" s="428" t="s">
        <v>8</v>
      </c>
      <c r="D42" s="27" t="str">
        <v/>
      </c>
      <c r="E42" s="26">
        <f t="shared" si="2"/>
        <v>897.60000000000355</v>
      </c>
      <c r="F42" s="24">
        <v>28.12</v>
      </c>
      <c r="G42" s="24">
        <v>2.78</v>
      </c>
      <c r="H42" s="24">
        <v>34.1</v>
      </c>
      <c r="I42" s="25">
        <f t="shared" si="0"/>
        <v>75</v>
      </c>
      <c r="J42" s="24">
        <f t="shared" si="1"/>
        <v>832.60000000000355</v>
      </c>
      <c r="K42" s="23">
        <v>10</v>
      </c>
      <c r="L42" s="22">
        <f t="shared" si="3"/>
        <v>784.3000000000003</v>
      </c>
    </row>
    <row r="43" spans="1:12" ht="20.25" customHeight="1" x14ac:dyDescent="0.25">
      <c r="A43" s="1390"/>
      <c r="B43" s="29">
        <v>24</v>
      </c>
      <c r="C43" s="428" t="s">
        <v>7</v>
      </c>
      <c r="D43" s="27" t="str">
        <v/>
      </c>
      <c r="E43" s="26">
        <f t="shared" si="2"/>
        <v>832.60000000000355</v>
      </c>
      <c r="F43" s="24">
        <v>28.12</v>
      </c>
      <c r="G43" s="24">
        <v>2.78</v>
      </c>
      <c r="H43" s="24">
        <v>34.1</v>
      </c>
      <c r="I43" s="25">
        <f t="shared" si="0"/>
        <v>75</v>
      </c>
      <c r="J43" s="24">
        <f t="shared" si="1"/>
        <v>767.60000000000355</v>
      </c>
      <c r="K43" s="23">
        <v>10</v>
      </c>
      <c r="L43" s="22">
        <f t="shared" si="3"/>
        <v>818.40000000000032</v>
      </c>
    </row>
    <row r="44" spans="1:12" ht="20.25" customHeight="1" x14ac:dyDescent="0.25">
      <c r="A44" s="1390"/>
      <c r="B44" s="29">
        <v>25</v>
      </c>
      <c r="C44" s="428" t="s">
        <v>6</v>
      </c>
      <c r="D44" s="27" t="str">
        <v/>
      </c>
      <c r="E44" s="26">
        <f t="shared" si="2"/>
        <v>767.60000000000355</v>
      </c>
      <c r="F44" s="24">
        <v>28.12</v>
      </c>
      <c r="G44" s="24">
        <v>2.78</v>
      </c>
      <c r="H44" s="24">
        <v>34.1</v>
      </c>
      <c r="I44" s="25">
        <f t="shared" si="0"/>
        <v>75</v>
      </c>
      <c r="J44" s="24">
        <f t="shared" si="1"/>
        <v>702.60000000000355</v>
      </c>
      <c r="K44" s="23">
        <v>10</v>
      </c>
      <c r="L44" s="22">
        <f t="shared" si="3"/>
        <v>852.50000000000034</v>
      </c>
    </row>
    <row r="45" spans="1:12" ht="20.25" customHeight="1" x14ac:dyDescent="0.25">
      <c r="A45" s="1390"/>
      <c r="B45" s="29">
        <v>26</v>
      </c>
      <c r="C45" s="428" t="s">
        <v>5</v>
      </c>
      <c r="D45" s="27" t="str">
        <v/>
      </c>
      <c r="E45" s="26">
        <f t="shared" si="2"/>
        <v>702.60000000000355</v>
      </c>
      <c r="F45" s="24">
        <v>28.12</v>
      </c>
      <c r="G45" s="24">
        <v>2.78</v>
      </c>
      <c r="H45" s="24">
        <v>34.1</v>
      </c>
      <c r="I45" s="25">
        <f t="shared" si="0"/>
        <v>75</v>
      </c>
      <c r="J45" s="24">
        <f t="shared" si="1"/>
        <v>637.60000000000355</v>
      </c>
      <c r="K45" s="23">
        <v>10</v>
      </c>
      <c r="L45" s="22">
        <f t="shared" si="3"/>
        <v>886.60000000000036</v>
      </c>
    </row>
    <row r="46" spans="1:12" ht="20.25" customHeight="1" x14ac:dyDescent="0.25">
      <c r="A46" s="1390"/>
      <c r="B46" s="29">
        <v>27</v>
      </c>
      <c r="C46" s="428" t="s">
        <v>4</v>
      </c>
      <c r="D46" s="27" t="str">
        <v/>
      </c>
      <c r="E46" s="26">
        <f t="shared" si="2"/>
        <v>637.60000000000355</v>
      </c>
      <c r="F46" s="24">
        <v>28.12</v>
      </c>
      <c r="G46" s="24">
        <v>2.78</v>
      </c>
      <c r="H46" s="24">
        <v>34.1</v>
      </c>
      <c r="I46" s="25">
        <f t="shared" si="0"/>
        <v>75</v>
      </c>
      <c r="J46" s="24">
        <f t="shared" si="1"/>
        <v>572.60000000000355</v>
      </c>
      <c r="K46" s="23">
        <v>10</v>
      </c>
      <c r="L46" s="22">
        <f t="shared" si="3"/>
        <v>920.70000000000039</v>
      </c>
    </row>
    <row r="47" spans="1:12" ht="20.25" customHeight="1" x14ac:dyDescent="0.25">
      <c r="A47" s="1390"/>
      <c r="B47" s="29">
        <v>28</v>
      </c>
      <c r="C47" s="428" t="s">
        <v>3</v>
      </c>
      <c r="D47" s="27" t="str">
        <v/>
      </c>
      <c r="E47" s="26">
        <f t="shared" si="2"/>
        <v>572.60000000000355</v>
      </c>
      <c r="F47" s="24">
        <v>28.12</v>
      </c>
      <c r="G47" s="24">
        <v>2.78</v>
      </c>
      <c r="H47" s="24">
        <v>34.1</v>
      </c>
      <c r="I47" s="25">
        <f t="shared" si="0"/>
        <v>75</v>
      </c>
      <c r="J47" s="24">
        <f t="shared" si="1"/>
        <v>507.60000000000355</v>
      </c>
      <c r="K47" s="23">
        <v>10</v>
      </c>
      <c r="L47" s="22">
        <f t="shared" si="3"/>
        <v>954.80000000000041</v>
      </c>
    </row>
    <row r="48" spans="1:12" ht="20.25" customHeight="1" x14ac:dyDescent="0.25">
      <c r="A48" s="1390"/>
      <c r="B48" s="29">
        <v>29</v>
      </c>
      <c r="C48" s="428" t="s">
        <v>14</v>
      </c>
      <c r="D48" s="27" t="str">
        <v/>
      </c>
      <c r="E48" s="26">
        <f t="shared" si="2"/>
        <v>507.60000000000355</v>
      </c>
      <c r="F48" s="24">
        <v>28.12</v>
      </c>
      <c r="G48" s="24">
        <v>2.78</v>
      </c>
      <c r="H48" s="24">
        <v>34.1</v>
      </c>
      <c r="I48" s="25">
        <f t="shared" si="0"/>
        <v>75</v>
      </c>
      <c r="J48" s="24">
        <f t="shared" si="1"/>
        <v>442.60000000000355</v>
      </c>
      <c r="K48" s="23">
        <v>10</v>
      </c>
      <c r="L48" s="22">
        <f t="shared" si="3"/>
        <v>988.90000000000043</v>
      </c>
    </row>
    <row r="49" spans="1:12" ht="20.25" customHeight="1" thickBot="1" x14ac:dyDescent="0.3">
      <c r="A49" s="1391"/>
      <c r="B49" s="21">
        <v>30</v>
      </c>
      <c r="C49" s="427" t="s">
        <v>13</v>
      </c>
      <c r="D49" s="19" t="str">
        <v/>
      </c>
      <c r="E49" s="18">
        <f t="shared" si="2"/>
        <v>442.60000000000355</v>
      </c>
      <c r="F49" s="16">
        <v>28.12</v>
      </c>
      <c r="G49" s="16">
        <v>2.78</v>
      </c>
      <c r="H49" s="16">
        <v>34.1</v>
      </c>
      <c r="I49" s="17">
        <f t="shared" si="0"/>
        <v>75</v>
      </c>
      <c r="J49" s="16">
        <f t="shared" si="1"/>
        <v>377.60000000000355</v>
      </c>
      <c r="K49" s="15">
        <v>10</v>
      </c>
      <c r="L49" s="14">
        <f t="shared" si="3"/>
        <v>1023.0000000000005</v>
      </c>
    </row>
    <row r="50" spans="1:12" ht="20.25" customHeight="1" x14ac:dyDescent="0.25">
      <c r="A50" s="1389">
        <v>2025</v>
      </c>
      <c r="B50" s="37">
        <v>31</v>
      </c>
      <c r="C50" s="429" t="s">
        <v>12</v>
      </c>
      <c r="D50" s="35" t="str">
        <v/>
      </c>
      <c r="E50" s="34">
        <f t="shared" si="2"/>
        <v>377.60000000000355</v>
      </c>
      <c r="F50" s="32">
        <v>28.12</v>
      </c>
      <c r="G50" s="32">
        <v>2.78</v>
      </c>
      <c r="H50" s="32">
        <v>34.1</v>
      </c>
      <c r="I50" s="33">
        <f t="shared" si="0"/>
        <v>75</v>
      </c>
      <c r="J50" s="32">
        <f t="shared" si="1"/>
        <v>312.60000000000355</v>
      </c>
      <c r="K50" s="31">
        <v>10</v>
      </c>
      <c r="L50" s="30">
        <f t="shared" si="3"/>
        <v>1057.1000000000004</v>
      </c>
    </row>
    <row r="51" spans="1:12" ht="20.25" customHeight="1" x14ac:dyDescent="0.25">
      <c r="A51" s="1390"/>
      <c r="B51" s="29">
        <v>32</v>
      </c>
      <c r="C51" s="428" t="s">
        <v>11</v>
      </c>
      <c r="D51" s="27" t="str">
        <v/>
      </c>
      <c r="E51" s="26">
        <f t="shared" si="2"/>
        <v>312.60000000000355</v>
      </c>
      <c r="F51" s="24">
        <v>28.12</v>
      </c>
      <c r="G51" s="24">
        <v>2.78</v>
      </c>
      <c r="H51" s="24">
        <v>34.1</v>
      </c>
      <c r="I51" s="25">
        <f t="shared" si="0"/>
        <v>75</v>
      </c>
      <c r="J51" s="24">
        <f t="shared" si="1"/>
        <v>247.60000000000355</v>
      </c>
      <c r="K51" s="23">
        <v>10</v>
      </c>
      <c r="L51" s="22">
        <f t="shared" si="3"/>
        <v>1091.2000000000003</v>
      </c>
    </row>
    <row r="52" spans="1:12" ht="20.25" customHeight="1" x14ac:dyDescent="0.25">
      <c r="A52" s="1390"/>
      <c r="B52" s="29">
        <v>33</v>
      </c>
      <c r="C52" s="428" t="s">
        <v>10</v>
      </c>
      <c r="D52" s="27" t="str">
        <v/>
      </c>
      <c r="E52" s="26">
        <f t="shared" si="2"/>
        <v>247.60000000000355</v>
      </c>
      <c r="F52" s="24">
        <v>28.12</v>
      </c>
      <c r="G52" s="24">
        <v>2.78</v>
      </c>
      <c r="H52" s="24">
        <v>34.1</v>
      </c>
      <c r="I52" s="25">
        <f t="shared" si="0"/>
        <v>75</v>
      </c>
      <c r="J52" s="24">
        <f t="shared" si="1"/>
        <v>182.60000000000355</v>
      </c>
      <c r="K52" s="23">
        <v>10</v>
      </c>
      <c r="L52" s="22">
        <f t="shared" si="3"/>
        <v>1125.3000000000002</v>
      </c>
    </row>
    <row r="53" spans="1:12" ht="20.25" customHeight="1" x14ac:dyDescent="0.25">
      <c r="A53" s="1390"/>
      <c r="B53" s="29">
        <v>34</v>
      </c>
      <c r="C53" s="428" t="s">
        <v>9</v>
      </c>
      <c r="D53" s="27" t="str">
        <v/>
      </c>
      <c r="E53" s="26">
        <f t="shared" si="2"/>
        <v>182.60000000000355</v>
      </c>
      <c r="F53" s="24">
        <v>28.12</v>
      </c>
      <c r="G53" s="24">
        <v>2.78</v>
      </c>
      <c r="H53" s="24">
        <v>34.1</v>
      </c>
      <c r="I53" s="25">
        <f t="shared" si="0"/>
        <v>75</v>
      </c>
      <c r="J53" s="24">
        <f t="shared" si="1"/>
        <v>117.60000000000355</v>
      </c>
      <c r="K53" s="23">
        <v>10</v>
      </c>
      <c r="L53" s="22">
        <f t="shared" si="3"/>
        <v>1159.4000000000001</v>
      </c>
    </row>
    <row r="54" spans="1:12" ht="20.25" customHeight="1" x14ac:dyDescent="0.25">
      <c r="A54" s="1390"/>
      <c r="B54" s="29">
        <v>35</v>
      </c>
      <c r="C54" s="428" t="s">
        <v>8</v>
      </c>
      <c r="D54" s="27" t="str">
        <v/>
      </c>
      <c r="E54" s="26">
        <f t="shared" si="2"/>
        <v>117.60000000000355</v>
      </c>
      <c r="F54" s="24">
        <v>28.12</v>
      </c>
      <c r="G54" s="24">
        <v>2.78</v>
      </c>
      <c r="H54" s="24">
        <v>34.1</v>
      </c>
      <c r="I54" s="25">
        <f t="shared" si="0"/>
        <v>75</v>
      </c>
      <c r="J54" s="24">
        <f t="shared" si="1"/>
        <v>52.600000000003547</v>
      </c>
      <c r="K54" s="23">
        <v>10</v>
      </c>
      <c r="L54" s="22">
        <f t="shared" si="3"/>
        <v>1193.5</v>
      </c>
    </row>
    <row r="55" spans="1:12" ht="20.25" customHeight="1" thickBot="1" x14ac:dyDescent="0.3">
      <c r="A55" s="1391"/>
      <c r="B55" s="21">
        <v>36</v>
      </c>
      <c r="C55" s="427" t="s">
        <v>7</v>
      </c>
      <c r="D55" s="19" t="str">
        <v/>
      </c>
      <c r="E55" s="18">
        <f t="shared" si="2"/>
        <v>52.600000000003547</v>
      </c>
      <c r="F55" s="16">
        <v>28.2</v>
      </c>
      <c r="G55" s="16">
        <v>2.7</v>
      </c>
      <c r="H55" s="16">
        <v>34.1</v>
      </c>
      <c r="I55" s="17">
        <f t="shared" si="0"/>
        <v>75</v>
      </c>
      <c r="J55" s="16">
        <f t="shared" si="1"/>
        <v>-12.399999999996453</v>
      </c>
      <c r="K55" s="15">
        <v>10</v>
      </c>
      <c r="L55" s="14">
        <f t="shared" si="3"/>
        <v>1227.5999999999999</v>
      </c>
    </row>
    <row r="56" spans="1:12" ht="15.75" x14ac:dyDescent="0.25">
      <c r="D56" s="68"/>
      <c r="E56" s="68"/>
      <c r="F56" s="67">
        <f>SUM(F20:F55)</f>
        <v>1012.4000000000001</v>
      </c>
      <c r="G56" s="67">
        <f>SUM(G20:G55)</f>
        <v>100.00000000000003</v>
      </c>
      <c r="H56" s="67">
        <f>SUM(H20:H55)</f>
        <v>1227.5999999999999</v>
      </c>
      <c r="I56" s="64"/>
      <c r="K56" s="98">
        <f>SUM(K20:K55)</f>
        <v>360</v>
      </c>
    </row>
    <row r="57" spans="1:12" ht="15.75" x14ac:dyDescent="0.25">
      <c r="D57" s="1446" t="s">
        <v>2</v>
      </c>
      <c r="E57" s="1446"/>
      <c r="F57" s="66">
        <f>SUM(F20)</f>
        <v>28.12</v>
      </c>
      <c r="G57" s="66">
        <f t="shared" ref="G57:H57" si="4">SUM(G20)</f>
        <v>2.78</v>
      </c>
      <c r="H57" s="66">
        <f t="shared" si="4"/>
        <v>34.1</v>
      </c>
      <c r="I57" s="64"/>
      <c r="K57" s="79">
        <f>SUM(K20)</f>
        <v>10</v>
      </c>
    </row>
    <row r="58" spans="1:12" ht="15.75" x14ac:dyDescent="0.25">
      <c r="D58" s="1435" t="s">
        <v>1</v>
      </c>
      <c r="E58" s="1435"/>
      <c r="F58" s="65">
        <f>SUM(F56-F57)</f>
        <v>984.28000000000009</v>
      </c>
      <c r="G58" s="65">
        <f>SUM(G56-G57)</f>
        <v>97.220000000000027</v>
      </c>
      <c r="H58" s="65">
        <f>SUM(H56-H57)</f>
        <v>1193.5</v>
      </c>
      <c r="I58" s="64"/>
      <c r="K58" s="77">
        <f>K56-K57</f>
        <v>350</v>
      </c>
    </row>
    <row r="59" spans="1:12" ht="15.75" x14ac:dyDescent="0.25">
      <c r="D59" s="1435"/>
      <c r="E59" s="1435"/>
      <c r="F59" s="1478"/>
      <c r="G59" s="1479"/>
      <c r="H59" s="1479"/>
      <c r="I59" s="64"/>
    </row>
    <row r="60" spans="1:12" ht="15.75" x14ac:dyDescent="0.25">
      <c r="D60" s="1435" t="s">
        <v>42</v>
      </c>
      <c r="E60" s="1435"/>
      <c r="F60" s="1423">
        <f>SUM(F58:H58)</f>
        <v>2275</v>
      </c>
      <c r="G60" s="1458"/>
      <c r="H60" s="1458"/>
    </row>
    <row r="61" spans="1:12" ht="16.5" thickBot="1" x14ac:dyDescent="0.3">
      <c r="D61" s="1435" t="s">
        <v>41</v>
      </c>
      <c r="E61" s="1435"/>
      <c r="F61" s="1423">
        <v>-12.4</v>
      </c>
      <c r="G61" s="1458"/>
      <c r="H61" s="1458"/>
    </row>
    <row r="62" spans="1:12" ht="17.25" thickTop="1" thickBot="1" x14ac:dyDescent="0.3">
      <c r="C62" s="1415" t="s">
        <v>0</v>
      </c>
      <c r="D62" s="1415"/>
      <c r="E62" s="1416"/>
      <c r="F62" s="1417">
        <f>SUM(F60:H61)</f>
        <v>2262.6</v>
      </c>
      <c r="G62" s="1418"/>
      <c r="H62" s="1419"/>
    </row>
    <row r="63" spans="1:12" ht="15.75" thickTop="1" x14ac:dyDescent="0.25"/>
  </sheetData>
  <mergeCells count="22">
    <mergeCell ref="C62:E62"/>
    <mergeCell ref="F62:H62"/>
    <mergeCell ref="D61:E61"/>
    <mergeCell ref="F61:H61"/>
    <mergeCell ref="D58:E58"/>
    <mergeCell ref="D59:E59"/>
    <mergeCell ref="F59:H59"/>
    <mergeCell ref="D60:E60"/>
    <mergeCell ref="F60:H60"/>
    <mergeCell ref="D17:E17"/>
    <mergeCell ref="D57:E57"/>
    <mergeCell ref="A8:L8"/>
    <mergeCell ref="A11:B11"/>
    <mergeCell ref="A12:B12"/>
    <mergeCell ref="A14:B14"/>
    <mergeCell ref="A15:B15"/>
    <mergeCell ref="A16:B16"/>
    <mergeCell ref="D16:E16"/>
    <mergeCell ref="A50:A55"/>
    <mergeCell ref="A38:A49"/>
    <mergeCell ref="A26:A37"/>
    <mergeCell ref="A20:A25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L47"/>
  <sheetViews>
    <sheetView zoomScale="90" zoomScaleNormal="90" workbookViewId="0">
      <selection activeCell="D23" sqref="D23"/>
    </sheetView>
  </sheetViews>
  <sheetFormatPr defaultRowHeight="15" x14ac:dyDescent="0.25"/>
  <cols>
    <col min="3" max="3" width="12.140625" bestFit="1" customWidth="1"/>
    <col min="4" max="4" width="15" customWidth="1"/>
    <col min="5" max="11" width="10" customWidth="1"/>
    <col min="12" max="12" width="10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1785</v>
      </c>
    </row>
    <row r="4" spans="1:12" ht="12.6" customHeight="1" x14ac:dyDescent="0.35">
      <c r="A4" s="62"/>
    </row>
    <row r="5" spans="1:12" ht="17.25" x14ac:dyDescent="0.3">
      <c r="A5" s="500" t="s">
        <v>1786</v>
      </c>
    </row>
    <row r="6" spans="1:12" ht="17.25" x14ac:dyDescent="0.3">
      <c r="A6" s="500" t="s">
        <v>1787</v>
      </c>
    </row>
    <row r="8" spans="1:12" ht="20.25" customHeight="1" x14ac:dyDescent="0.25">
      <c r="A8" s="1425" t="s">
        <v>1788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194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124</v>
      </c>
      <c r="B10" s="60"/>
      <c r="C10" s="59"/>
      <c r="D10" s="1194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4000</v>
      </c>
      <c r="D11" s="487"/>
      <c r="E11" s="51"/>
      <c r="K11" s="48"/>
      <c r="L11" s="48"/>
    </row>
    <row r="12" spans="1:12" ht="20.25" customHeight="1" x14ac:dyDescent="0.25">
      <c r="A12" s="1426" t="s">
        <v>33</v>
      </c>
      <c r="B12" s="1426"/>
      <c r="C12" s="54">
        <v>100</v>
      </c>
      <c r="D12" s="487" t="s">
        <v>808</v>
      </c>
      <c r="E12" s="51"/>
      <c r="K12" s="48"/>
      <c r="L12" s="48"/>
    </row>
    <row r="13" spans="1:12" ht="20.25" customHeight="1" x14ac:dyDescent="0.25">
      <c r="A13" s="1426" t="s">
        <v>33</v>
      </c>
      <c r="B13" s="1426"/>
      <c r="C13" s="54">
        <v>100</v>
      </c>
      <c r="D13" s="487" t="s">
        <v>1002</v>
      </c>
      <c r="E13" s="51"/>
      <c r="K13" s="48"/>
      <c r="L13" s="48"/>
    </row>
    <row r="14" spans="1:12" ht="20.25" customHeight="1" x14ac:dyDescent="0.25">
      <c r="A14" s="1426" t="s">
        <v>33</v>
      </c>
      <c r="B14" s="1426"/>
      <c r="C14" s="54">
        <v>400</v>
      </c>
      <c r="D14" t="s">
        <v>32</v>
      </c>
      <c r="E14" s="51"/>
      <c r="K14" s="48"/>
      <c r="L14" s="48"/>
    </row>
    <row r="15" spans="1:12" ht="20.25" customHeight="1" x14ac:dyDescent="0.25">
      <c r="A15" s="1193"/>
      <c r="B15" s="1193"/>
      <c r="C15" s="50">
        <f>SUM(C11:C14)</f>
        <v>4600</v>
      </c>
      <c r="E15" s="51"/>
      <c r="K15" s="48"/>
      <c r="L15" s="48"/>
    </row>
    <row r="16" spans="1:12" ht="20.25" customHeight="1" x14ac:dyDescent="0.25">
      <c r="A16" s="1426" t="s">
        <v>31</v>
      </c>
      <c r="B16" s="1426"/>
      <c r="C16" s="49">
        <v>3858.48</v>
      </c>
      <c r="D16" s="52" t="s">
        <v>1789</v>
      </c>
      <c r="E16" s="51"/>
      <c r="K16" s="48"/>
      <c r="L16" s="48"/>
    </row>
    <row r="17" spans="1:12" ht="20.25" customHeight="1" x14ac:dyDescent="0.25">
      <c r="A17" s="360"/>
      <c r="B17" s="360"/>
      <c r="C17" s="50">
        <f>SUM(C15:C16)</f>
        <v>8458.48</v>
      </c>
      <c r="K17" s="48"/>
      <c r="L17" s="48"/>
    </row>
    <row r="18" spans="1:12" ht="20.25" customHeight="1" x14ac:dyDescent="0.25">
      <c r="A18" s="1427" t="s">
        <v>351</v>
      </c>
      <c r="B18" s="1427"/>
      <c r="C18" s="49">
        <v>180</v>
      </c>
      <c r="E18" s="1428" t="s">
        <v>27</v>
      </c>
      <c r="F18" s="1428"/>
      <c r="G18" s="144"/>
      <c r="K18" s="48"/>
      <c r="L18" s="48"/>
    </row>
    <row r="19" spans="1:12" ht="20.25" customHeight="1" thickBot="1" x14ac:dyDescent="0.3">
      <c r="A19" s="47"/>
      <c r="B19" s="46"/>
      <c r="C19" s="45">
        <f>SUM(C17:C18)</f>
        <v>8638.48</v>
      </c>
      <c r="E19" s="1429">
        <f>C19/18</f>
        <v>479.91555555555556</v>
      </c>
      <c r="F19" s="1429"/>
      <c r="G19" s="143"/>
    </row>
    <row r="20" spans="1:12" ht="17.25" thickTop="1" thickBot="1" x14ac:dyDescent="0.3">
      <c r="D20" s="44"/>
      <c r="E20" s="44"/>
      <c r="F20" s="44"/>
      <c r="G20" s="44"/>
    </row>
    <row r="21" spans="1:12" ht="39" customHeight="1" thickBot="1" x14ac:dyDescent="0.3">
      <c r="A21" s="1195" t="s">
        <v>26</v>
      </c>
      <c r="B21" s="1196" t="s">
        <v>25</v>
      </c>
      <c r="C21" s="1198" t="s">
        <v>24</v>
      </c>
      <c r="D21" s="1199" t="s">
        <v>23</v>
      </c>
      <c r="E21" s="1198" t="s">
        <v>22</v>
      </c>
      <c r="F21" s="39" t="s">
        <v>21</v>
      </c>
      <c r="G21" s="39" t="s">
        <v>20</v>
      </c>
      <c r="H21" s="1198" t="s">
        <v>19</v>
      </c>
      <c r="I21" s="1199" t="s">
        <v>18</v>
      </c>
      <c r="J21" s="1198" t="s">
        <v>17</v>
      </c>
      <c r="K21" s="39" t="s">
        <v>16</v>
      </c>
      <c r="L21" s="1197" t="s">
        <v>15</v>
      </c>
    </row>
    <row r="22" spans="1:12" ht="20.25" customHeight="1" x14ac:dyDescent="0.25">
      <c r="A22" s="1389">
        <v>2025</v>
      </c>
      <c r="B22" s="37">
        <v>1</v>
      </c>
      <c r="C22" s="1203" t="s">
        <v>6</v>
      </c>
      <c r="D22" s="35" t="str">
        <f t="array" ref="D22:D39">TRANSPOSE('[1]2025-2026'!$F$70:$W$70)</f>
        <v>27/08/25</v>
      </c>
      <c r="E22" s="34">
        <f>C17</f>
        <v>8458.48</v>
      </c>
      <c r="F22" s="32">
        <v>233.42</v>
      </c>
      <c r="G22" s="32">
        <v>22.22</v>
      </c>
      <c r="H22" s="32">
        <v>214.36</v>
      </c>
      <c r="I22" s="33">
        <f t="shared" ref="I22:I39" si="0">F22+H22+G22+K22</f>
        <v>480</v>
      </c>
      <c r="J22" s="32">
        <f t="shared" ref="J22:J39" si="1">E22-H22-G22-F22</f>
        <v>7988.48</v>
      </c>
      <c r="K22" s="31">
        <v>10</v>
      </c>
      <c r="L22" s="30">
        <f>H22</f>
        <v>214.36</v>
      </c>
    </row>
    <row r="23" spans="1:12" ht="20.25" customHeight="1" x14ac:dyDescent="0.25">
      <c r="A23" s="1390"/>
      <c r="B23" s="29">
        <v>2</v>
      </c>
      <c r="C23" s="1202" t="s">
        <v>5</v>
      </c>
      <c r="D23" s="27" t="str">
        <v>29/09/25</v>
      </c>
      <c r="E23" s="26">
        <f t="shared" ref="E23:E39" si="2">J22</f>
        <v>7988.48</v>
      </c>
      <c r="F23" s="24">
        <v>233.42</v>
      </c>
      <c r="G23" s="24">
        <v>22.22</v>
      </c>
      <c r="H23" s="24">
        <v>214.36</v>
      </c>
      <c r="I23" s="25">
        <f t="shared" si="0"/>
        <v>480</v>
      </c>
      <c r="J23" s="24">
        <f t="shared" si="1"/>
        <v>7518.48</v>
      </c>
      <c r="K23" s="23">
        <v>10</v>
      </c>
      <c r="L23" s="22">
        <f t="shared" ref="L23:L39" si="3">L22+H23</f>
        <v>428.72</v>
      </c>
    </row>
    <row r="24" spans="1:12" ht="20.25" customHeight="1" x14ac:dyDescent="0.25">
      <c r="A24" s="1390"/>
      <c r="B24" s="29">
        <v>3</v>
      </c>
      <c r="C24" s="1202" t="s">
        <v>4</v>
      </c>
      <c r="D24" s="27" t="str">
        <v>28/10/25</v>
      </c>
      <c r="E24" s="26">
        <f t="shared" si="2"/>
        <v>7518.48</v>
      </c>
      <c r="F24" s="24">
        <v>233.42</v>
      </c>
      <c r="G24" s="24">
        <v>22.22</v>
      </c>
      <c r="H24" s="24">
        <v>214.36</v>
      </c>
      <c r="I24" s="25">
        <f t="shared" si="0"/>
        <v>480</v>
      </c>
      <c r="J24" s="24">
        <f t="shared" si="1"/>
        <v>7048.48</v>
      </c>
      <c r="K24" s="23">
        <v>10</v>
      </c>
      <c r="L24" s="22">
        <f t="shared" si="3"/>
        <v>643.08000000000004</v>
      </c>
    </row>
    <row r="25" spans="1:12" ht="20.25" customHeight="1" x14ac:dyDescent="0.25">
      <c r="A25" s="1390"/>
      <c r="B25" s="29">
        <v>4</v>
      </c>
      <c r="C25" s="1202" t="s">
        <v>3</v>
      </c>
      <c r="D25" s="27" t="str">
        <v>28/11/25</v>
      </c>
      <c r="E25" s="26">
        <f t="shared" si="2"/>
        <v>7048.48</v>
      </c>
      <c r="F25" s="24">
        <v>233.42</v>
      </c>
      <c r="G25" s="24">
        <v>22.22</v>
      </c>
      <c r="H25" s="24">
        <v>214.36</v>
      </c>
      <c r="I25" s="25">
        <f t="shared" si="0"/>
        <v>480</v>
      </c>
      <c r="J25" s="24">
        <f t="shared" si="1"/>
        <v>6578.48</v>
      </c>
      <c r="K25" s="23">
        <v>10</v>
      </c>
      <c r="L25" s="22">
        <f t="shared" si="3"/>
        <v>857.44</v>
      </c>
    </row>
    <row r="26" spans="1:12" ht="20.25" customHeight="1" x14ac:dyDescent="0.25">
      <c r="A26" s="1390"/>
      <c r="B26" s="29">
        <v>5</v>
      </c>
      <c r="C26" s="1202" t="s">
        <v>14</v>
      </c>
      <c r="D26" s="27" t="str">
        <v>30/12/25</v>
      </c>
      <c r="E26" s="26">
        <f t="shared" si="2"/>
        <v>6578.48</v>
      </c>
      <c r="F26" s="24">
        <v>233.42</v>
      </c>
      <c r="G26" s="24">
        <v>22.22</v>
      </c>
      <c r="H26" s="24">
        <v>214.36</v>
      </c>
      <c r="I26" s="25">
        <f t="shared" si="0"/>
        <v>480</v>
      </c>
      <c r="J26" s="24">
        <f t="shared" si="1"/>
        <v>6108.48</v>
      </c>
      <c r="K26" s="23">
        <v>10</v>
      </c>
      <c r="L26" s="22">
        <f t="shared" si="3"/>
        <v>1071.8000000000002</v>
      </c>
    </row>
    <row r="27" spans="1:12" ht="20.25" customHeight="1" thickBot="1" x14ac:dyDescent="0.3">
      <c r="A27" s="1391"/>
      <c r="B27" s="21">
        <v>6</v>
      </c>
      <c r="C27" s="1201" t="s">
        <v>13</v>
      </c>
      <c r="D27" s="19" t="str">
        <v>05/03/26</v>
      </c>
      <c r="E27" s="18">
        <f t="shared" si="2"/>
        <v>6108.48</v>
      </c>
      <c r="F27" s="16">
        <v>233.42</v>
      </c>
      <c r="G27" s="16">
        <v>22.22</v>
      </c>
      <c r="H27" s="16">
        <v>214.36</v>
      </c>
      <c r="I27" s="17">
        <f t="shared" si="0"/>
        <v>480</v>
      </c>
      <c r="J27" s="16">
        <f t="shared" si="1"/>
        <v>5638.48</v>
      </c>
      <c r="K27" s="15">
        <v>10</v>
      </c>
      <c r="L27" s="14">
        <f t="shared" si="3"/>
        <v>1286.1600000000003</v>
      </c>
    </row>
    <row r="28" spans="1:12" ht="20.25" customHeight="1" x14ac:dyDescent="0.25">
      <c r="A28" s="1389">
        <v>2026</v>
      </c>
      <c r="B28" s="37">
        <v>7</v>
      </c>
      <c r="C28" s="1203" t="s">
        <v>12</v>
      </c>
      <c r="D28" s="35" t="str">
        <v>13/03/26</v>
      </c>
      <c r="E28" s="34">
        <f t="shared" si="2"/>
        <v>5638.48</v>
      </c>
      <c r="F28" s="32">
        <v>233.42</v>
      </c>
      <c r="G28" s="32">
        <v>22.22</v>
      </c>
      <c r="H28" s="32">
        <v>214.36</v>
      </c>
      <c r="I28" s="33">
        <f t="shared" si="0"/>
        <v>480</v>
      </c>
      <c r="J28" s="32">
        <f t="shared" si="1"/>
        <v>5168.4799999999996</v>
      </c>
      <c r="K28" s="31">
        <v>10</v>
      </c>
      <c r="L28" s="30">
        <f t="shared" si="3"/>
        <v>1500.5200000000004</v>
      </c>
    </row>
    <row r="29" spans="1:12" ht="20.25" customHeight="1" x14ac:dyDescent="0.25">
      <c r="A29" s="1390"/>
      <c r="B29" s="29">
        <v>8</v>
      </c>
      <c r="C29" s="1202" t="s">
        <v>11</v>
      </c>
      <c r="D29" s="27" t="str">
        <v>31/03/26</v>
      </c>
      <c r="E29" s="26">
        <f t="shared" si="2"/>
        <v>5168.4799999999996</v>
      </c>
      <c r="F29" s="24">
        <v>233.42</v>
      </c>
      <c r="G29" s="24">
        <v>22.22</v>
      </c>
      <c r="H29" s="24">
        <v>214.36</v>
      </c>
      <c r="I29" s="25">
        <f t="shared" si="0"/>
        <v>480</v>
      </c>
      <c r="J29" s="24">
        <f t="shared" si="1"/>
        <v>4698.4799999999996</v>
      </c>
      <c r="K29" s="23">
        <v>10</v>
      </c>
      <c r="L29" s="22">
        <f t="shared" si="3"/>
        <v>1714.8800000000006</v>
      </c>
    </row>
    <row r="30" spans="1:12" ht="20.25" customHeight="1" x14ac:dyDescent="0.25">
      <c r="A30" s="1390"/>
      <c r="B30" s="29">
        <v>9</v>
      </c>
      <c r="C30" s="1202" t="s">
        <v>10</v>
      </c>
      <c r="D30" s="27" t="str">
        <v/>
      </c>
      <c r="E30" s="26">
        <f t="shared" si="2"/>
        <v>4698.4799999999996</v>
      </c>
      <c r="F30" s="24">
        <v>233.42</v>
      </c>
      <c r="G30" s="24">
        <v>22.22</v>
      </c>
      <c r="H30" s="24">
        <v>214.36</v>
      </c>
      <c r="I30" s="25">
        <f t="shared" si="0"/>
        <v>480</v>
      </c>
      <c r="J30" s="24">
        <f t="shared" si="1"/>
        <v>4228.4799999999996</v>
      </c>
      <c r="K30" s="23">
        <v>10</v>
      </c>
      <c r="L30" s="22">
        <f t="shared" si="3"/>
        <v>1929.2400000000007</v>
      </c>
    </row>
    <row r="31" spans="1:12" ht="20.25" customHeight="1" x14ac:dyDescent="0.25">
      <c r="A31" s="1390"/>
      <c r="B31" s="29">
        <v>10</v>
      </c>
      <c r="C31" s="1202" t="s">
        <v>9</v>
      </c>
      <c r="D31" s="27" t="str">
        <v/>
      </c>
      <c r="E31" s="26">
        <f t="shared" si="2"/>
        <v>4228.4799999999996</v>
      </c>
      <c r="F31" s="24">
        <v>233.42</v>
      </c>
      <c r="G31" s="24">
        <v>22.22</v>
      </c>
      <c r="H31" s="24">
        <v>214.36</v>
      </c>
      <c r="I31" s="25">
        <f t="shared" si="0"/>
        <v>480</v>
      </c>
      <c r="J31" s="24">
        <f t="shared" si="1"/>
        <v>3758.4799999999996</v>
      </c>
      <c r="K31" s="23">
        <v>10</v>
      </c>
      <c r="L31" s="22">
        <f t="shared" si="3"/>
        <v>2143.6000000000008</v>
      </c>
    </row>
    <row r="32" spans="1:12" ht="20.25" customHeight="1" x14ac:dyDescent="0.25">
      <c r="A32" s="1390"/>
      <c r="B32" s="29">
        <v>11</v>
      </c>
      <c r="C32" s="1202" t="s">
        <v>8</v>
      </c>
      <c r="D32" s="27" t="str">
        <v/>
      </c>
      <c r="E32" s="26">
        <f t="shared" si="2"/>
        <v>3758.4799999999996</v>
      </c>
      <c r="F32" s="24">
        <v>233.42</v>
      </c>
      <c r="G32" s="24">
        <v>22.22</v>
      </c>
      <c r="H32" s="24">
        <v>214.36</v>
      </c>
      <c r="I32" s="25">
        <f t="shared" si="0"/>
        <v>480</v>
      </c>
      <c r="J32" s="24">
        <f t="shared" si="1"/>
        <v>3288.4799999999996</v>
      </c>
      <c r="K32" s="23">
        <v>10</v>
      </c>
      <c r="L32" s="22">
        <f t="shared" si="3"/>
        <v>2357.9600000000009</v>
      </c>
    </row>
    <row r="33" spans="1:12" ht="20.25" customHeight="1" x14ac:dyDescent="0.25">
      <c r="A33" s="1390"/>
      <c r="B33" s="29">
        <v>12</v>
      </c>
      <c r="C33" s="1202" t="s">
        <v>7</v>
      </c>
      <c r="D33" s="27" t="str">
        <v/>
      </c>
      <c r="E33" s="26">
        <f t="shared" si="2"/>
        <v>3288.4799999999996</v>
      </c>
      <c r="F33" s="24">
        <v>233.42</v>
      </c>
      <c r="G33" s="24">
        <v>22.22</v>
      </c>
      <c r="H33" s="24">
        <v>214.36</v>
      </c>
      <c r="I33" s="25">
        <f t="shared" si="0"/>
        <v>480</v>
      </c>
      <c r="J33" s="24">
        <f t="shared" si="1"/>
        <v>2818.4799999999996</v>
      </c>
      <c r="K33" s="23">
        <v>10</v>
      </c>
      <c r="L33" s="22">
        <f t="shared" si="3"/>
        <v>2572.3200000000011</v>
      </c>
    </row>
    <row r="34" spans="1:12" ht="20.25" customHeight="1" x14ac:dyDescent="0.25">
      <c r="A34" s="1390"/>
      <c r="B34" s="29">
        <v>13</v>
      </c>
      <c r="C34" s="1202" t="s">
        <v>6</v>
      </c>
      <c r="D34" s="27" t="str">
        <v/>
      </c>
      <c r="E34" s="26">
        <f t="shared" si="2"/>
        <v>2818.4799999999996</v>
      </c>
      <c r="F34" s="24">
        <v>233.42</v>
      </c>
      <c r="G34" s="24">
        <v>22.22</v>
      </c>
      <c r="H34" s="24">
        <v>214.36</v>
      </c>
      <c r="I34" s="25">
        <f t="shared" si="0"/>
        <v>480</v>
      </c>
      <c r="J34" s="24">
        <f t="shared" si="1"/>
        <v>2348.4799999999996</v>
      </c>
      <c r="K34" s="23">
        <v>10</v>
      </c>
      <c r="L34" s="22">
        <f t="shared" si="3"/>
        <v>2786.6800000000012</v>
      </c>
    </row>
    <row r="35" spans="1:12" ht="20.25" customHeight="1" x14ac:dyDescent="0.25">
      <c r="A35" s="1390"/>
      <c r="B35" s="29">
        <v>14</v>
      </c>
      <c r="C35" s="1202" t="s">
        <v>5</v>
      </c>
      <c r="D35" s="27" t="str">
        <v/>
      </c>
      <c r="E35" s="26">
        <f t="shared" si="2"/>
        <v>2348.4799999999996</v>
      </c>
      <c r="F35" s="24">
        <v>233.42</v>
      </c>
      <c r="G35" s="24">
        <v>22.22</v>
      </c>
      <c r="H35" s="24">
        <v>214.36</v>
      </c>
      <c r="I35" s="25">
        <f t="shared" si="0"/>
        <v>480</v>
      </c>
      <c r="J35" s="24">
        <f t="shared" si="1"/>
        <v>1878.4799999999996</v>
      </c>
      <c r="K35" s="23">
        <v>10</v>
      </c>
      <c r="L35" s="22">
        <f t="shared" si="3"/>
        <v>3001.0400000000013</v>
      </c>
    </row>
    <row r="36" spans="1:12" ht="20.25" customHeight="1" x14ac:dyDescent="0.25">
      <c r="A36" s="1390"/>
      <c r="B36" s="29">
        <v>15</v>
      </c>
      <c r="C36" s="1202" t="s">
        <v>4</v>
      </c>
      <c r="D36" s="27" t="str">
        <v/>
      </c>
      <c r="E36" s="26">
        <f t="shared" si="2"/>
        <v>1878.4799999999996</v>
      </c>
      <c r="F36" s="24">
        <v>233.42</v>
      </c>
      <c r="G36" s="24">
        <v>22.22</v>
      </c>
      <c r="H36" s="24">
        <v>214.36</v>
      </c>
      <c r="I36" s="25">
        <f t="shared" si="0"/>
        <v>480</v>
      </c>
      <c r="J36" s="24">
        <f t="shared" si="1"/>
        <v>1408.4799999999993</v>
      </c>
      <c r="K36" s="23">
        <v>10</v>
      </c>
      <c r="L36" s="22">
        <f t="shared" si="3"/>
        <v>3215.4000000000015</v>
      </c>
    </row>
    <row r="37" spans="1:12" ht="20.25" customHeight="1" x14ac:dyDescent="0.25">
      <c r="A37" s="1390"/>
      <c r="B37" s="29">
        <v>16</v>
      </c>
      <c r="C37" s="1202" t="s">
        <v>3</v>
      </c>
      <c r="D37" s="27" t="str">
        <v/>
      </c>
      <c r="E37" s="26">
        <f t="shared" si="2"/>
        <v>1408.4799999999993</v>
      </c>
      <c r="F37" s="24">
        <v>233.42</v>
      </c>
      <c r="G37" s="24">
        <v>22.22</v>
      </c>
      <c r="H37" s="24">
        <v>214.36</v>
      </c>
      <c r="I37" s="25">
        <f t="shared" si="0"/>
        <v>480</v>
      </c>
      <c r="J37" s="24">
        <f t="shared" si="1"/>
        <v>938.47999999999945</v>
      </c>
      <c r="K37" s="23">
        <v>10</v>
      </c>
      <c r="L37" s="22">
        <f t="shared" si="3"/>
        <v>3429.7600000000016</v>
      </c>
    </row>
    <row r="38" spans="1:12" ht="20.25" customHeight="1" x14ac:dyDescent="0.25">
      <c r="A38" s="1390"/>
      <c r="B38" s="29">
        <v>17</v>
      </c>
      <c r="C38" s="1202" t="s">
        <v>14</v>
      </c>
      <c r="D38" s="27" t="str">
        <v/>
      </c>
      <c r="E38" s="26">
        <f t="shared" si="2"/>
        <v>938.47999999999945</v>
      </c>
      <c r="F38" s="24">
        <v>233.42</v>
      </c>
      <c r="G38" s="24">
        <v>22.22</v>
      </c>
      <c r="H38" s="24">
        <v>214.36</v>
      </c>
      <c r="I38" s="25">
        <f t="shared" si="0"/>
        <v>480</v>
      </c>
      <c r="J38" s="24">
        <f t="shared" si="1"/>
        <v>468.47999999999945</v>
      </c>
      <c r="K38" s="23">
        <v>10</v>
      </c>
      <c r="L38" s="22">
        <f t="shared" si="3"/>
        <v>3644.1200000000017</v>
      </c>
    </row>
    <row r="39" spans="1:12" ht="20.25" customHeight="1" thickBot="1" x14ac:dyDescent="0.3">
      <c r="A39" s="1391"/>
      <c r="B39" s="21">
        <v>18</v>
      </c>
      <c r="C39" s="1201" t="s">
        <v>13</v>
      </c>
      <c r="D39" s="19" t="str">
        <v/>
      </c>
      <c r="E39" s="18">
        <f t="shared" si="2"/>
        <v>468.47999999999945</v>
      </c>
      <c r="F39" s="16">
        <v>233.38</v>
      </c>
      <c r="G39" s="16">
        <v>22.26</v>
      </c>
      <c r="H39" s="16">
        <v>214.36</v>
      </c>
      <c r="I39" s="17">
        <f t="shared" si="0"/>
        <v>480</v>
      </c>
      <c r="J39" s="16">
        <f t="shared" si="1"/>
        <v>-1.5200000000005502</v>
      </c>
      <c r="K39" s="15">
        <v>10</v>
      </c>
      <c r="L39" s="14">
        <f t="shared" si="3"/>
        <v>3858.4800000000018</v>
      </c>
    </row>
    <row r="40" spans="1:12" ht="20.25" customHeight="1" x14ac:dyDescent="0.25">
      <c r="F40" s="99">
        <f>SUM(F22:F39)</f>
        <v>4201.5200000000004</v>
      </c>
      <c r="G40" s="99">
        <f>SUM(G22:G39)</f>
        <v>400.00000000000011</v>
      </c>
      <c r="H40" s="99">
        <f>SUM(H22:H39)</f>
        <v>3858.4800000000018</v>
      </c>
      <c r="K40" s="98">
        <f>SUM(K22:K39)</f>
        <v>180</v>
      </c>
    </row>
    <row r="41" spans="1:12" x14ac:dyDescent="0.25">
      <c r="D41" s="1420" t="s">
        <v>2</v>
      </c>
      <c r="E41" s="1420"/>
      <c r="F41" s="79">
        <v>0</v>
      </c>
      <c r="G41" s="79">
        <v>0</v>
      </c>
      <c r="H41" s="79">
        <v>0</v>
      </c>
      <c r="K41" s="1158">
        <v>0</v>
      </c>
    </row>
    <row r="42" spans="1:12" x14ac:dyDescent="0.25">
      <c r="D42" s="1421" t="s">
        <v>1</v>
      </c>
      <c r="E42" s="1421"/>
      <c r="F42" s="65">
        <f>SUM(F40-F41)</f>
        <v>4201.5200000000004</v>
      </c>
      <c r="G42" s="65">
        <f t="shared" ref="G42:H42" si="4">SUM(G40-G41)</f>
        <v>400.00000000000011</v>
      </c>
      <c r="H42" s="65">
        <f t="shared" si="4"/>
        <v>3858.4800000000018</v>
      </c>
      <c r="K42" s="477">
        <f>SUM(K40-K5)</f>
        <v>180</v>
      </c>
    </row>
    <row r="43" spans="1:12" x14ac:dyDescent="0.25">
      <c r="K43" s="478"/>
    </row>
    <row r="44" spans="1:12" ht="15.75" x14ac:dyDescent="0.25">
      <c r="C44" s="1200"/>
      <c r="D44" s="1422" t="s">
        <v>42</v>
      </c>
      <c r="E44" s="1422"/>
      <c r="F44" s="1423">
        <f>SUM(F42:H42)</f>
        <v>8460.0000000000018</v>
      </c>
      <c r="G44" s="1423"/>
    </row>
    <row r="45" spans="1:12" ht="16.5" thickBot="1" x14ac:dyDescent="0.3">
      <c r="C45" s="1200"/>
      <c r="D45" s="1422" t="s">
        <v>41</v>
      </c>
      <c r="E45" s="1422"/>
      <c r="F45" s="1480">
        <v>-1.52</v>
      </c>
      <c r="G45" s="1480"/>
    </row>
    <row r="46" spans="1:12" ht="17.25" thickTop="1" thickBot="1" x14ac:dyDescent="0.3">
      <c r="C46" s="1415" t="s">
        <v>0</v>
      </c>
      <c r="D46" s="1415"/>
      <c r="E46" s="1416"/>
      <c r="F46" s="1417">
        <f>SUM(F44:G45)</f>
        <v>8458.4800000000014</v>
      </c>
      <c r="G46" s="1419"/>
    </row>
    <row r="47" spans="1:12" ht="15.75" thickTop="1" x14ac:dyDescent="0.25"/>
  </sheetData>
  <mergeCells count="19">
    <mergeCell ref="D44:E44"/>
    <mergeCell ref="F44:G44"/>
    <mergeCell ref="D45:E45"/>
    <mergeCell ref="F45:G45"/>
    <mergeCell ref="C46:E46"/>
    <mergeCell ref="F46:G46"/>
    <mergeCell ref="E19:F19"/>
    <mergeCell ref="A22:A27"/>
    <mergeCell ref="A28:A39"/>
    <mergeCell ref="D41:E41"/>
    <mergeCell ref="D42:E42"/>
    <mergeCell ref="A18:B18"/>
    <mergeCell ref="E18:F18"/>
    <mergeCell ref="A12:B12"/>
    <mergeCell ref="A8:L8"/>
    <mergeCell ref="A11:B11"/>
    <mergeCell ref="A13:B13"/>
    <mergeCell ref="A14:B14"/>
    <mergeCell ref="A16:B16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40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P39"/>
  <sheetViews>
    <sheetView topLeftCell="A16" zoomScaleNormal="100" workbookViewId="0">
      <selection activeCell="D34" sqref="D34:E34"/>
    </sheetView>
  </sheetViews>
  <sheetFormatPr defaultRowHeight="15" x14ac:dyDescent="0.25"/>
  <cols>
    <col min="3" max="3" width="12.140625" bestFit="1" customWidth="1"/>
    <col min="4" max="4" width="10.7109375" customWidth="1"/>
    <col min="5" max="8" width="10" customWidth="1"/>
    <col min="9" max="9" width="11.5703125" customWidth="1"/>
    <col min="10" max="11" width="10" customWidth="1"/>
    <col min="12" max="12" width="10.85546875" customWidth="1"/>
    <col min="13" max="13" width="12.85546875" customWidth="1"/>
    <col min="15" max="15" width="5.42578125" customWidth="1"/>
    <col min="16" max="16" width="10.5703125" bestFit="1" customWidth="1"/>
  </cols>
  <sheetData>
    <row r="1" spans="1:16" ht="21" x14ac:dyDescent="0.35">
      <c r="A1" s="63" t="s">
        <v>40</v>
      </c>
    </row>
    <row r="3" spans="1:16" ht="21" x14ac:dyDescent="0.35">
      <c r="A3" s="62" t="s">
        <v>136</v>
      </c>
    </row>
    <row r="4" spans="1:16" ht="12.75" customHeight="1" x14ac:dyDescent="0.35">
      <c r="A4" s="62"/>
    </row>
    <row r="5" spans="1:16" ht="17.25" x14ac:dyDescent="0.3">
      <c r="A5" s="500" t="s">
        <v>279</v>
      </c>
    </row>
    <row r="6" spans="1:16" ht="17.25" x14ac:dyDescent="0.3">
      <c r="A6" s="500" t="s">
        <v>278</v>
      </c>
    </row>
    <row r="8" spans="1:16" ht="20.25" customHeight="1" x14ac:dyDescent="0.25">
      <c r="A8" s="1425" t="s">
        <v>137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6" ht="20.25" customHeight="1" x14ac:dyDescent="0.25">
      <c r="A9" s="59" t="s">
        <v>37</v>
      </c>
      <c r="B9" s="60"/>
      <c r="C9" s="59"/>
      <c r="D9" s="277"/>
      <c r="E9" s="51"/>
      <c r="F9" s="58"/>
      <c r="G9" s="58"/>
      <c r="H9" s="48"/>
      <c r="I9" s="48"/>
      <c r="J9" s="48"/>
      <c r="K9" s="48"/>
      <c r="L9" s="48"/>
      <c r="M9" s="48"/>
      <c r="N9" s="59"/>
    </row>
    <row r="10" spans="1:16" ht="20.25" customHeight="1" x14ac:dyDescent="0.25">
      <c r="A10" s="61" t="s">
        <v>80</v>
      </c>
      <c r="B10" s="60"/>
      <c r="C10" s="59"/>
      <c r="D10" s="277"/>
      <c r="E10" s="51"/>
      <c r="F10" s="58"/>
      <c r="G10" s="58"/>
      <c r="H10" s="48"/>
      <c r="I10" s="48"/>
      <c r="J10" s="48"/>
      <c r="K10" s="48"/>
      <c r="L10" s="48"/>
      <c r="M10" s="48"/>
      <c r="N10" s="57"/>
      <c r="P10" s="56"/>
    </row>
    <row r="11" spans="1:16" ht="20.25" customHeight="1" x14ac:dyDescent="0.25">
      <c r="A11" s="1426" t="s">
        <v>35</v>
      </c>
      <c r="B11" s="1426"/>
      <c r="C11" s="54">
        <v>2145</v>
      </c>
      <c r="D11" s="277"/>
      <c r="E11" s="51"/>
      <c r="K11" s="48"/>
      <c r="L11" s="48"/>
      <c r="M11" s="48"/>
    </row>
    <row r="12" spans="1:16" ht="20.25" customHeight="1" x14ac:dyDescent="0.25">
      <c r="A12" s="1426" t="s">
        <v>33</v>
      </c>
      <c r="B12" s="1426"/>
      <c r="C12" s="54">
        <v>214.5</v>
      </c>
      <c r="E12" s="51"/>
      <c r="K12" s="48"/>
      <c r="L12" s="48"/>
      <c r="M12" s="48"/>
    </row>
    <row r="13" spans="1:16" ht="20.25" customHeight="1" x14ac:dyDescent="0.25">
      <c r="A13" s="275"/>
      <c r="B13" s="275"/>
      <c r="C13" s="50">
        <f>SUM(C11:C12)</f>
        <v>2359.5</v>
      </c>
      <c r="E13" s="51"/>
      <c r="K13" s="48"/>
      <c r="L13" s="48"/>
      <c r="M13" s="48"/>
    </row>
    <row r="14" spans="1:16" ht="20.25" customHeight="1" x14ac:dyDescent="0.25">
      <c r="A14" s="1426" t="s">
        <v>31</v>
      </c>
      <c r="B14" s="1426"/>
      <c r="C14" s="49">
        <v>849.48</v>
      </c>
      <c r="D14" s="52" t="s">
        <v>30</v>
      </c>
      <c r="E14" s="51"/>
      <c r="K14" s="48"/>
      <c r="L14" s="48"/>
      <c r="M14" s="48"/>
    </row>
    <row r="15" spans="1:16" ht="20.25" customHeight="1" x14ac:dyDescent="0.25">
      <c r="A15" s="1481"/>
      <c r="B15" s="1481"/>
      <c r="C15" s="50">
        <f>SUM(C13:C14)</f>
        <v>3208.98</v>
      </c>
      <c r="K15" s="48"/>
      <c r="L15" s="48"/>
      <c r="M15" s="48"/>
    </row>
    <row r="16" spans="1:16" ht="31.5" customHeight="1" x14ac:dyDescent="0.25">
      <c r="A16" s="1427" t="s">
        <v>79</v>
      </c>
      <c r="B16" s="1427"/>
      <c r="C16" s="49">
        <v>120</v>
      </c>
      <c r="D16" s="1437" t="s">
        <v>27</v>
      </c>
      <c r="E16" s="1437"/>
      <c r="F16" s="1437"/>
      <c r="K16" s="48"/>
      <c r="L16" s="48"/>
      <c r="M16" s="48"/>
    </row>
    <row r="17" spans="1:13" ht="20.25" customHeight="1" thickBot="1" x14ac:dyDescent="0.3">
      <c r="A17" s="47"/>
      <c r="B17" s="46"/>
      <c r="C17" s="45">
        <f>SUM(C15:C16)</f>
        <v>3328.98</v>
      </c>
      <c r="D17" s="1441">
        <f>C17/12+3</f>
        <v>280.41500000000002</v>
      </c>
      <c r="E17" s="1441"/>
      <c r="F17" s="1441"/>
    </row>
    <row r="18" spans="1:13" ht="17.25" thickTop="1" thickBot="1" x14ac:dyDescent="0.3">
      <c r="D18" s="44"/>
      <c r="E18" s="44"/>
      <c r="F18" s="44"/>
    </row>
    <row r="19" spans="1:13" ht="30.75" customHeight="1" thickBot="1" x14ac:dyDescent="0.3">
      <c r="A19" s="43" t="s">
        <v>26</v>
      </c>
      <c r="B19" s="42" t="s">
        <v>25</v>
      </c>
      <c r="C19" s="283" t="s">
        <v>24</v>
      </c>
      <c r="D19" s="41" t="s">
        <v>23</v>
      </c>
      <c r="E19" s="283" t="s">
        <v>22</v>
      </c>
      <c r="F19" s="39" t="s">
        <v>21</v>
      </c>
      <c r="G19" s="39" t="s">
        <v>20</v>
      </c>
      <c r="H19" s="283" t="s">
        <v>19</v>
      </c>
      <c r="I19" s="283" t="s">
        <v>138</v>
      </c>
      <c r="J19" s="41" t="s">
        <v>18</v>
      </c>
      <c r="K19" s="283" t="s">
        <v>17</v>
      </c>
      <c r="L19" s="39" t="s">
        <v>16</v>
      </c>
      <c r="M19" s="38" t="s">
        <v>15</v>
      </c>
    </row>
    <row r="20" spans="1:13" ht="20.25" customHeight="1" x14ac:dyDescent="0.25">
      <c r="A20" s="1389">
        <v>2022</v>
      </c>
      <c r="B20" s="37">
        <v>1</v>
      </c>
      <c r="C20" s="282" t="s">
        <v>11</v>
      </c>
      <c r="D20" s="35" t="str">
        <f t="array" ref="D20:D31">TRANSPOSE('[1]2021-2022'!$F$104:$Q$104)</f>
        <v>25/02/22</v>
      </c>
      <c r="E20" s="34">
        <f>C15</f>
        <v>3208.98</v>
      </c>
      <c r="F20" s="32">
        <v>119.25</v>
      </c>
      <c r="G20" s="32">
        <v>17.88</v>
      </c>
      <c r="H20" s="32">
        <v>70.790000000000006</v>
      </c>
      <c r="I20" s="32">
        <v>62.08</v>
      </c>
      <c r="J20" s="33">
        <f>F20+H20+G20+L20+I20</f>
        <v>280</v>
      </c>
      <c r="K20" s="32">
        <f>E20-H20-G20-F20-I20</f>
        <v>2938.98</v>
      </c>
      <c r="L20" s="31">
        <v>10</v>
      </c>
      <c r="M20" s="30">
        <f>H20</f>
        <v>70.790000000000006</v>
      </c>
    </row>
    <row r="21" spans="1:13" ht="20.25" customHeight="1" x14ac:dyDescent="0.25">
      <c r="A21" s="1390"/>
      <c r="B21" s="29">
        <v>2</v>
      </c>
      <c r="C21" s="281" t="s">
        <v>10</v>
      </c>
      <c r="D21" s="27" t="str">
        <v>25/03/22</v>
      </c>
      <c r="E21" s="26">
        <f t="shared" ref="E21:E31" si="0">K20</f>
        <v>2938.98</v>
      </c>
      <c r="F21" s="24">
        <v>119.25</v>
      </c>
      <c r="G21" s="24">
        <v>17.88</v>
      </c>
      <c r="H21" s="24">
        <v>70.790000000000006</v>
      </c>
      <c r="I21" s="24">
        <v>62.08</v>
      </c>
      <c r="J21" s="25">
        <f t="shared" ref="J21:J31" si="1">F21+H21+G21+L21+I21</f>
        <v>280</v>
      </c>
      <c r="K21" s="24">
        <f t="shared" ref="K21:K30" si="2">E21-H21-G21-F21-I21</f>
        <v>2668.98</v>
      </c>
      <c r="L21" s="23">
        <v>10</v>
      </c>
      <c r="M21" s="22">
        <f t="shared" ref="M21:M31" si="3">M20+H21</f>
        <v>141.58000000000001</v>
      </c>
    </row>
    <row r="22" spans="1:13" ht="20.25" customHeight="1" x14ac:dyDescent="0.25">
      <c r="A22" s="1390"/>
      <c r="B22" s="29">
        <v>3</v>
      </c>
      <c r="C22" s="281" t="s">
        <v>9</v>
      </c>
      <c r="D22" s="27" t="str">
        <v>25/04/22</v>
      </c>
      <c r="E22" s="26">
        <f t="shared" si="0"/>
        <v>2668.98</v>
      </c>
      <c r="F22" s="24">
        <v>119.25</v>
      </c>
      <c r="G22" s="24">
        <v>17.88</v>
      </c>
      <c r="H22" s="24">
        <v>70.790000000000006</v>
      </c>
      <c r="I22" s="24">
        <v>62.08</v>
      </c>
      <c r="J22" s="25">
        <f t="shared" si="1"/>
        <v>280</v>
      </c>
      <c r="K22" s="24">
        <f t="shared" si="2"/>
        <v>2398.98</v>
      </c>
      <c r="L22" s="23">
        <v>10</v>
      </c>
      <c r="M22" s="22">
        <f t="shared" si="3"/>
        <v>212.37</v>
      </c>
    </row>
    <row r="23" spans="1:13" ht="20.25" customHeight="1" x14ac:dyDescent="0.25">
      <c r="A23" s="1390"/>
      <c r="B23" s="29">
        <v>4</v>
      </c>
      <c r="C23" s="281" t="s">
        <v>8</v>
      </c>
      <c r="D23" s="27" t="str">
        <v>25/05/22</v>
      </c>
      <c r="E23" s="26">
        <f t="shared" si="0"/>
        <v>2398.98</v>
      </c>
      <c r="F23" s="24">
        <v>119.25</v>
      </c>
      <c r="G23" s="24">
        <v>17.88</v>
      </c>
      <c r="H23" s="24">
        <v>70.790000000000006</v>
      </c>
      <c r="I23" s="24">
        <v>62.08</v>
      </c>
      <c r="J23" s="25">
        <f t="shared" si="1"/>
        <v>280</v>
      </c>
      <c r="K23" s="24">
        <f t="shared" si="2"/>
        <v>2128.98</v>
      </c>
      <c r="L23" s="23">
        <v>10</v>
      </c>
      <c r="M23" s="22">
        <f t="shared" si="3"/>
        <v>283.16000000000003</v>
      </c>
    </row>
    <row r="24" spans="1:13" ht="20.25" customHeight="1" x14ac:dyDescent="0.25">
      <c r="A24" s="1390"/>
      <c r="B24" s="29">
        <v>5</v>
      </c>
      <c r="C24" s="281" t="s">
        <v>7</v>
      </c>
      <c r="D24" s="27" t="str">
        <v>24/06/22</v>
      </c>
      <c r="E24" s="26">
        <f t="shared" si="0"/>
        <v>2128.98</v>
      </c>
      <c r="F24" s="24">
        <v>119.25</v>
      </c>
      <c r="G24" s="24">
        <v>17.88</v>
      </c>
      <c r="H24" s="24">
        <v>70.790000000000006</v>
      </c>
      <c r="I24" s="24">
        <v>62.08</v>
      </c>
      <c r="J24" s="25">
        <f t="shared" si="1"/>
        <v>280</v>
      </c>
      <c r="K24" s="24">
        <f t="shared" si="2"/>
        <v>1858.98</v>
      </c>
      <c r="L24" s="23">
        <v>10</v>
      </c>
      <c r="M24" s="22">
        <f t="shared" si="3"/>
        <v>353.95000000000005</v>
      </c>
    </row>
    <row r="25" spans="1:13" ht="20.25" customHeight="1" x14ac:dyDescent="0.25">
      <c r="A25" s="1390"/>
      <c r="B25" s="29">
        <v>6</v>
      </c>
      <c r="C25" s="281" t="s">
        <v>6</v>
      </c>
      <c r="D25" s="27" t="str">
        <v>25/07/22</v>
      </c>
      <c r="E25" s="26">
        <f t="shared" si="0"/>
        <v>1858.98</v>
      </c>
      <c r="F25" s="24">
        <v>119.25</v>
      </c>
      <c r="G25" s="24">
        <v>17.88</v>
      </c>
      <c r="H25" s="24">
        <v>70.790000000000006</v>
      </c>
      <c r="I25" s="24">
        <v>62.08</v>
      </c>
      <c r="J25" s="25">
        <f t="shared" si="1"/>
        <v>280</v>
      </c>
      <c r="K25" s="24">
        <f t="shared" si="2"/>
        <v>1588.98</v>
      </c>
      <c r="L25" s="23">
        <v>10</v>
      </c>
      <c r="M25" s="22">
        <f t="shared" si="3"/>
        <v>424.74000000000007</v>
      </c>
    </row>
    <row r="26" spans="1:13" ht="20.25" customHeight="1" x14ac:dyDescent="0.25">
      <c r="A26" s="1390"/>
      <c r="B26" s="29">
        <v>7</v>
      </c>
      <c r="C26" s="281" t="s">
        <v>5</v>
      </c>
      <c r="D26" s="27" t="str">
        <v>26/08/22</v>
      </c>
      <c r="E26" s="26">
        <f t="shared" si="0"/>
        <v>1588.98</v>
      </c>
      <c r="F26" s="24">
        <v>119.25</v>
      </c>
      <c r="G26" s="24">
        <v>17.88</v>
      </c>
      <c r="H26" s="24">
        <v>70.790000000000006</v>
      </c>
      <c r="I26" s="24">
        <v>62.08</v>
      </c>
      <c r="J26" s="25">
        <f t="shared" si="1"/>
        <v>280</v>
      </c>
      <c r="K26" s="24">
        <f t="shared" si="2"/>
        <v>1318.98</v>
      </c>
      <c r="L26" s="23">
        <v>10</v>
      </c>
      <c r="M26" s="22">
        <f t="shared" si="3"/>
        <v>495.53000000000009</v>
      </c>
    </row>
    <row r="27" spans="1:13" ht="20.25" customHeight="1" x14ac:dyDescent="0.25">
      <c r="A27" s="1390"/>
      <c r="B27" s="29">
        <v>8</v>
      </c>
      <c r="C27" s="281" t="s">
        <v>4</v>
      </c>
      <c r="D27" s="27" t="str">
        <v>23/09/22</v>
      </c>
      <c r="E27" s="26">
        <f t="shared" si="0"/>
        <v>1318.98</v>
      </c>
      <c r="F27" s="24">
        <v>119.25</v>
      </c>
      <c r="G27" s="24">
        <v>17.88</v>
      </c>
      <c r="H27" s="24">
        <v>70.790000000000006</v>
      </c>
      <c r="I27" s="24">
        <v>62.08</v>
      </c>
      <c r="J27" s="25">
        <f t="shared" si="1"/>
        <v>280</v>
      </c>
      <c r="K27" s="24">
        <f t="shared" si="2"/>
        <v>1048.98</v>
      </c>
      <c r="L27" s="23">
        <v>10</v>
      </c>
      <c r="M27" s="22">
        <f t="shared" si="3"/>
        <v>566.32000000000005</v>
      </c>
    </row>
    <row r="28" spans="1:13" ht="20.25" customHeight="1" x14ac:dyDescent="0.25">
      <c r="A28" s="1390"/>
      <c r="B28" s="29">
        <v>9</v>
      </c>
      <c r="C28" s="281" t="s">
        <v>3</v>
      </c>
      <c r="D28" s="27" t="str">
        <v>18/10/22</v>
      </c>
      <c r="E28" s="26">
        <f t="shared" si="0"/>
        <v>1048.98</v>
      </c>
      <c r="F28" s="24">
        <v>119.25</v>
      </c>
      <c r="G28" s="24">
        <v>17.88</v>
      </c>
      <c r="H28" s="24">
        <v>70.790000000000006</v>
      </c>
      <c r="I28" s="24">
        <v>62.08</v>
      </c>
      <c r="J28" s="25">
        <f t="shared" si="1"/>
        <v>280</v>
      </c>
      <c r="K28" s="24">
        <f t="shared" si="2"/>
        <v>778.98</v>
      </c>
      <c r="L28" s="23">
        <v>10</v>
      </c>
      <c r="M28" s="22">
        <f t="shared" si="3"/>
        <v>637.11</v>
      </c>
    </row>
    <row r="29" spans="1:13" ht="20.25" customHeight="1" x14ac:dyDescent="0.25">
      <c r="A29" s="1390"/>
      <c r="B29" s="29">
        <v>10</v>
      </c>
      <c r="C29" s="281" t="s">
        <v>14</v>
      </c>
      <c r="D29" s="27" t="str">
        <v>17/11/22</v>
      </c>
      <c r="E29" s="26">
        <f t="shared" si="0"/>
        <v>778.98</v>
      </c>
      <c r="F29" s="24">
        <v>119.25</v>
      </c>
      <c r="G29" s="24">
        <v>17.88</v>
      </c>
      <c r="H29" s="24">
        <v>70.790000000000006</v>
      </c>
      <c r="I29" s="24">
        <v>62.08</v>
      </c>
      <c r="J29" s="25">
        <f t="shared" si="1"/>
        <v>280</v>
      </c>
      <c r="K29" s="24">
        <f>E29-H29-G29-F29-I29</f>
        <v>508.98000000000008</v>
      </c>
      <c r="L29" s="23">
        <v>10</v>
      </c>
      <c r="M29" s="22">
        <f t="shared" si="3"/>
        <v>707.9</v>
      </c>
    </row>
    <row r="30" spans="1:13" ht="20.25" customHeight="1" thickBot="1" x14ac:dyDescent="0.3">
      <c r="A30" s="1391"/>
      <c r="B30" s="21">
        <v>11</v>
      </c>
      <c r="C30" s="280" t="s">
        <v>13</v>
      </c>
      <c r="D30" s="19" t="str">
        <v>19/12/22</v>
      </c>
      <c r="E30" s="18">
        <f t="shared" si="0"/>
        <v>508.98000000000008</v>
      </c>
      <c r="F30" s="16">
        <v>119.25</v>
      </c>
      <c r="G30" s="16">
        <v>17.88</v>
      </c>
      <c r="H30" s="16">
        <v>70.790000000000006</v>
      </c>
      <c r="I30" s="16">
        <v>62.08</v>
      </c>
      <c r="J30" s="17">
        <f t="shared" si="1"/>
        <v>280</v>
      </c>
      <c r="K30" s="16">
        <f t="shared" si="2"/>
        <v>238.98000000000008</v>
      </c>
      <c r="L30" s="15">
        <v>10</v>
      </c>
      <c r="M30" s="14">
        <f t="shared" si="3"/>
        <v>778.68999999999994</v>
      </c>
    </row>
    <row r="31" spans="1:13" ht="20.25" customHeight="1" thickBot="1" x14ac:dyDescent="0.3">
      <c r="A31" s="92">
        <v>2023</v>
      </c>
      <c r="B31" s="91">
        <v>12</v>
      </c>
      <c r="C31" s="90" t="s">
        <v>12</v>
      </c>
      <c r="D31" s="89" t="str">
        <v>17/01/23</v>
      </c>
      <c r="E31" s="88">
        <f t="shared" si="0"/>
        <v>238.98000000000008</v>
      </c>
      <c r="F31" s="86">
        <v>119.27</v>
      </c>
      <c r="G31" s="86">
        <v>17.82</v>
      </c>
      <c r="H31" s="86">
        <v>70.790000000000006</v>
      </c>
      <c r="I31" s="86">
        <v>62.12</v>
      </c>
      <c r="J31" s="87">
        <f t="shared" si="1"/>
        <v>280</v>
      </c>
      <c r="K31" s="86">
        <f>E31-H31-G31-F31-I31</f>
        <v>-31.019999999999932</v>
      </c>
      <c r="L31" s="85">
        <v>10</v>
      </c>
      <c r="M31" s="84">
        <f t="shared" si="3"/>
        <v>849.4799999999999</v>
      </c>
    </row>
    <row r="32" spans="1:13" s="10" customFormat="1" ht="20.25" customHeight="1" x14ac:dyDescent="0.25">
      <c r="D32" s="13"/>
      <c r="E32" s="13"/>
      <c r="F32" s="11">
        <f>SUM(F20:F31)</f>
        <v>1431.02</v>
      </c>
      <c r="G32" s="11">
        <f>SUM(G20:G31)</f>
        <v>214.49999999999997</v>
      </c>
      <c r="H32" s="11">
        <f>SUM(H20:H31)</f>
        <v>849.4799999999999</v>
      </c>
      <c r="I32" s="11">
        <f>SUM(I20:I31)</f>
        <v>745</v>
      </c>
      <c r="J32" s="151"/>
      <c r="K32" s="11"/>
      <c r="L32" s="11">
        <f>SUM(L20:L31)</f>
        <v>120</v>
      </c>
    </row>
    <row r="33" spans="3:12" x14ac:dyDescent="0.25">
      <c r="D33" s="1446" t="s">
        <v>2</v>
      </c>
      <c r="E33" s="1446"/>
      <c r="F33" s="245">
        <f>SUM(F20:F30)</f>
        <v>1311.75</v>
      </c>
      <c r="G33" s="245">
        <f t="shared" ref="G33:I33" si="4">SUM(G20:G30)</f>
        <v>196.67999999999998</v>
      </c>
      <c r="H33" s="245">
        <f t="shared" si="4"/>
        <v>778.68999999999994</v>
      </c>
      <c r="I33" s="245">
        <f t="shared" si="4"/>
        <v>682.88</v>
      </c>
      <c r="J33" s="272"/>
      <c r="K33" s="273"/>
      <c r="L33" s="274">
        <f>SUM(L20:L25)</f>
        <v>60</v>
      </c>
    </row>
    <row r="34" spans="3:12" x14ac:dyDescent="0.25">
      <c r="D34" s="1435" t="s">
        <v>1</v>
      </c>
      <c r="E34" s="1435"/>
      <c r="F34" s="149">
        <f>SUM(F32-F33)</f>
        <v>119.26999999999998</v>
      </c>
      <c r="G34" s="149">
        <f>SUM(G32-G33)</f>
        <v>17.819999999999993</v>
      </c>
      <c r="H34" s="149">
        <f>SUM(H32-H33)</f>
        <v>70.789999999999964</v>
      </c>
      <c r="I34" s="149">
        <f>SUM(I32-I33)</f>
        <v>62.120000000000005</v>
      </c>
      <c r="J34" s="1451" t="s">
        <v>1</v>
      </c>
      <c r="K34" s="1451"/>
      <c r="L34" s="148">
        <f>SUM(L32-L33)</f>
        <v>60</v>
      </c>
    </row>
    <row r="35" spans="3:12" ht="15.75" customHeight="1" x14ac:dyDescent="0.25">
      <c r="D35" s="278"/>
      <c r="E35" s="278"/>
      <c r="F35" s="2"/>
      <c r="G35" s="2"/>
      <c r="H35" s="2"/>
      <c r="I35" s="2"/>
      <c r="J35" s="276"/>
      <c r="K35" s="276"/>
      <c r="L35" s="2"/>
    </row>
    <row r="36" spans="3:12" ht="20.25" customHeight="1" x14ac:dyDescent="0.25">
      <c r="C36" s="279"/>
      <c r="D36" s="1422" t="s">
        <v>42</v>
      </c>
      <c r="E36" s="1422"/>
      <c r="F36" s="1423">
        <f>SUM(F34:H34)</f>
        <v>207.87999999999994</v>
      </c>
      <c r="G36" s="1423"/>
      <c r="H36" s="147"/>
      <c r="I36" s="147"/>
      <c r="J36" s="1"/>
    </row>
    <row r="37" spans="3:12" ht="16.5" thickBot="1" x14ac:dyDescent="0.3">
      <c r="C37" s="279"/>
      <c r="D37" s="1422" t="s">
        <v>41</v>
      </c>
      <c r="E37" s="1422"/>
      <c r="F37" s="1436">
        <v>-31.02</v>
      </c>
      <c r="G37" s="1436"/>
    </row>
    <row r="38" spans="3:12" ht="17.25" thickTop="1" thickBot="1" x14ac:dyDescent="0.3">
      <c r="C38" s="1415" t="s">
        <v>0</v>
      </c>
      <c r="D38" s="1415"/>
      <c r="E38" s="1416"/>
      <c r="F38" s="1417">
        <f>SUM(F36:G37)</f>
        <v>176.85999999999993</v>
      </c>
      <c r="G38" s="1419"/>
    </row>
    <row r="39" spans="3:12" ht="15.75" thickTop="1" x14ac:dyDescent="0.25"/>
  </sheetData>
  <mergeCells count="18">
    <mergeCell ref="D37:E37"/>
    <mergeCell ref="F37:G37"/>
    <mergeCell ref="C38:E38"/>
    <mergeCell ref="F38:G38"/>
    <mergeCell ref="D17:F17"/>
    <mergeCell ref="A20:A30"/>
    <mergeCell ref="D33:E33"/>
    <mergeCell ref="D34:E34"/>
    <mergeCell ref="J34:K34"/>
    <mergeCell ref="D36:E36"/>
    <mergeCell ref="F36:G36"/>
    <mergeCell ref="A16:B16"/>
    <mergeCell ref="D16:F16"/>
    <mergeCell ref="A8:M8"/>
    <mergeCell ref="A11:B11"/>
    <mergeCell ref="A12:B12"/>
    <mergeCell ref="A14:B14"/>
    <mergeCell ref="A15:B15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S48"/>
  <sheetViews>
    <sheetView topLeftCell="B31" zoomScale="90" zoomScaleNormal="90" workbookViewId="0">
      <selection activeCell="G36" sqref="G36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  <col min="15" max="15" width="10.28515625" customWidth="1"/>
    <col min="19" max="19" width="10.28515625" customWidth="1"/>
  </cols>
  <sheetData>
    <row r="1" spans="1:13" ht="21" x14ac:dyDescent="0.35">
      <c r="A1" s="63" t="s">
        <v>40</v>
      </c>
    </row>
    <row r="3" spans="1:13" ht="21" x14ac:dyDescent="0.35">
      <c r="A3" s="62" t="s">
        <v>851</v>
      </c>
    </row>
    <row r="4" spans="1:13" ht="12.6" customHeight="1" x14ac:dyDescent="0.35">
      <c r="A4" s="62"/>
    </row>
    <row r="5" spans="1:13" ht="17.25" x14ac:dyDescent="0.3">
      <c r="A5" s="500" t="s">
        <v>852</v>
      </c>
    </row>
    <row r="6" spans="1:13" ht="17.25" x14ac:dyDescent="0.3">
      <c r="A6" s="500" t="s">
        <v>853</v>
      </c>
    </row>
    <row r="8" spans="1:13" ht="20.25" customHeight="1" x14ac:dyDescent="0.25">
      <c r="A8" s="1425" t="s">
        <v>854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799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124</v>
      </c>
      <c r="B10" s="60"/>
      <c r="C10" s="59"/>
      <c r="D10" s="799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2500</v>
      </c>
      <c r="D11" s="799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150</v>
      </c>
      <c r="D12" s="487" t="s">
        <v>391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150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150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798"/>
      <c r="B15" s="798"/>
      <c r="C15" s="50">
        <f>SUM(C11:C14)</f>
        <v>2950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2389.5</v>
      </c>
      <c r="D16" s="52" t="s">
        <v>715</v>
      </c>
      <c r="E16" s="51"/>
      <c r="I16" s="48"/>
      <c r="L16" s="48"/>
      <c r="M16" s="48"/>
    </row>
    <row r="17" spans="1:19" ht="20.25" customHeight="1" x14ac:dyDescent="0.25">
      <c r="A17" s="798"/>
      <c r="B17" s="798"/>
      <c r="C17" s="50">
        <f>SUM(C15:C16)</f>
        <v>5339.5</v>
      </c>
      <c r="D17" s="52"/>
      <c r="E17" s="51"/>
      <c r="I17" s="48"/>
      <c r="L17" s="48"/>
      <c r="M17" s="48"/>
    </row>
    <row r="18" spans="1:19" ht="20.25" customHeight="1" x14ac:dyDescent="0.25">
      <c r="A18" s="1426" t="s">
        <v>855</v>
      </c>
      <c r="B18" s="1426"/>
      <c r="C18" s="49">
        <v>234</v>
      </c>
      <c r="D18" s="52"/>
      <c r="E18" s="1428" t="s">
        <v>27</v>
      </c>
      <c r="F18" s="1428"/>
      <c r="I18" s="48"/>
      <c r="L18" s="48"/>
      <c r="M18" s="48"/>
    </row>
    <row r="19" spans="1:19" ht="20.25" customHeight="1" thickBot="1" x14ac:dyDescent="0.3">
      <c r="A19" s="360"/>
      <c r="B19" s="360"/>
      <c r="C19" s="45">
        <f>SUM(C17:C18)</f>
        <v>5573.5</v>
      </c>
      <c r="E19" s="1443">
        <f>C19/18</f>
        <v>309.63888888888891</v>
      </c>
      <c r="F19" s="1443"/>
      <c r="G19" s="96"/>
      <c r="I19" s="48"/>
      <c r="L19" s="48"/>
      <c r="M19" s="48"/>
    </row>
    <row r="20" spans="1:19" s="93" customFormat="1" ht="15" customHeight="1" thickTop="1" thickBot="1" x14ac:dyDescent="0.3">
      <c r="D20" s="95"/>
      <c r="E20" s="95"/>
      <c r="F20" s="94"/>
      <c r="G20" s="94"/>
    </row>
    <row r="21" spans="1:19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  <c r="O21" s="1406" t="s">
        <v>21</v>
      </c>
      <c r="P21" s="1408" t="s">
        <v>20</v>
      </c>
      <c r="Q21" s="1408"/>
      <c r="R21" s="1408"/>
      <c r="S21" s="1394" t="s">
        <v>19</v>
      </c>
    </row>
    <row r="22" spans="1:19" ht="35.25" customHeight="1" thickBot="1" x14ac:dyDescent="0.3">
      <c r="A22" s="1431"/>
      <c r="B22" s="1433"/>
      <c r="C22" s="1393"/>
      <c r="D22" s="1401"/>
      <c r="E22" s="1393"/>
      <c r="F22" s="1434"/>
      <c r="G22" s="797" t="s">
        <v>597</v>
      </c>
      <c r="H22" s="797" t="s">
        <v>20</v>
      </c>
      <c r="I22" s="797" t="s">
        <v>16</v>
      </c>
      <c r="J22" s="1393"/>
      <c r="K22" s="1401"/>
      <c r="L22" s="1393"/>
      <c r="M22" s="1395"/>
      <c r="O22" s="1407"/>
      <c r="P22" s="1016" t="s">
        <v>597</v>
      </c>
      <c r="Q22" s="1016" t="s">
        <v>20</v>
      </c>
      <c r="R22" s="1016" t="s">
        <v>16</v>
      </c>
      <c r="S22" s="1395"/>
    </row>
    <row r="23" spans="1:19" ht="20.25" customHeight="1" x14ac:dyDescent="0.25">
      <c r="A23" s="1389">
        <v>2024</v>
      </c>
      <c r="B23" s="37">
        <v>1</v>
      </c>
      <c r="C23" s="800" t="s">
        <v>11</v>
      </c>
      <c r="D23" s="35" t="str">
        <f t="array" ref="D23:D40">TRANSPOSE('[1]2023-2024'!$F$157:$W$157)</f>
        <v>07/02/24</v>
      </c>
      <c r="E23" s="34">
        <f>C19</f>
        <v>5573.5</v>
      </c>
      <c r="F23" s="32">
        <v>147.59</v>
      </c>
      <c r="G23" s="32">
        <v>8.33</v>
      </c>
      <c r="H23" s="32">
        <v>8.33</v>
      </c>
      <c r="I23" s="31">
        <v>13</v>
      </c>
      <c r="J23" s="32">
        <v>132.75</v>
      </c>
      <c r="K23" s="33">
        <f>F23+J23+H23+I23+G23</f>
        <v>310</v>
      </c>
      <c r="L23" s="32">
        <f>E23-J23-H23-F23-I23-G23</f>
        <v>5263.5</v>
      </c>
      <c r="M23" s="30">
        <f>J23</f>
        <v>132.75</v>
      </c>
      <c r="O23" s="1017" t="s">
        <v>88</v>
      </c>
      <c r="P23" s="37" t="s">
        <v>88</v>
      </c>
      <c r="Q23" s="37" t="s">
        <v>88</v>
      </c>
      <c r="R23" s="37" t="s">
        <v>88</v>
      </c>
      <c r="S23" s="444" t="s">
        <v>88</v>
      </c>
    </row>
    <row r="24" spans="1:19" ht="20.25" customHeight="1" x14ac:dyDescent="0.25">
      <c r="A24" s="1390"/>
      <c r="B24" s="29">
        <v>2</v>
      </c>
      <c r="C24" s="801" t="s">
        <v>10</v>
      </c>
      <c r="D24" s="83" t="str">
        <v>07/03/24</v>
      </c>
      <c r="E24" s="26">
        <f t="shared" ref="E24:E40" si="0">L23</f>
        <v>5263.5</v>
      </c>
      <c r="F24" s="24">
        <v>147.59</v>
      </c>
      <c r="G24" s="24">
        <v>8.33</v>
      </c>
      <c r="H24" s="24">
        <v>8.33</v>
      </c>
      <c r="I24" s="23">
        <v>13</v>
      </c>
      <c r="J24" s="24">
        <v>132.75</v>
      </c>
      <c r="K24" s="25">
        <f t="shared" ref="K24:K40" si="1">F24+J24+H24+I24+G24</f>
        <v>310</v>
      </c>
      <c r="L24" s="24">
        <f t="shared" ref="L24:L40" si="2">E24-J24-H24-F24-I24-G24</f>
        <v>4953.5</v>
      </c>
      <c r="M24" s="22">
        <f>M23+J24</f>
        <v>265.5</v>
      </c>
      <c r="O24" s="1018" t="s">
        <v>88</v>
      </c>
      <c r="P24" s="29" t="s">
        <v>88</v>
      </c>
      <c r="Q24" s="29" t="s">
        <v>88</v>
      </c>
      <c r="R24" s="29" t="s">
        <v>88</v>
      </c>
      <c r="S24" s="442" t="s">
        <v>88</v>
      </c>
    </row>
    <row r="25" spans="1:19" ht="20.25" customHeight="1" x14ac:dyDescent="0.25">
      <c r="A25" s="1390"/>
      <c r="B25" s="29">
        <v>3</v>
      </c>
      <c r="C25" s="801" t="s">
        <v>9</v>
      </c>
      <c r="D25" s="27" t="str">
        <v>05/04/24</v>
      </c>
      <c r="E25" s="26">
        <f t="shared" si="0"/>
        <v>4953.5</v>
      </c>
      <c r="F25" s="24">
        <v>147.59</v>
      </c>
      <c r="G25" s="24">
        <v>8.33</v>
      </c>
      <c r="H25" s="24">
        <v>8.33</v>
      </c>
      <c r="I25" s="23">
        <v>13</v>
      </c>
      <c r="J25" s="24">
        <v>132.75</v>
      </c>
      <c r="K25" s="25">
        <f t="shared" si="1"/>
        <v>310</v>
      </c>
      <c r="L25" s="24">
        <f t="shared" si="2"/>
        <v>4643.5</v>
      </c>
      <c r="M25" s="22">
        <f>M24+J25</f>
        <v>398.25</v>
      </c>
      <c r="O25" s="1018" t="s">
        <v>88</v>
      </c>
      <c r="P25" s="29" t="s">
        <v>88</v>
      </c>
      <c r="Q25" s="29" t="s">
        <v>88</v>
      </c>
      <c r="R25" s="29" t="s">
        <v>88</v>
      </c>
      <c r="S25" s="442" t="s">
        <v>88</v>
      </c>
    </row>
    <row r="26" spans="1:19" ht="20.25" customHeight="1" x14ac:dyDescent="0.25">
      <c r="A26" s="1390"/>
      <c r="B26" s="29">
        <v>4</v>
      </c>
      <c r="C26" s="801" t="s">
        <v>8</v>
      </c>
      <c r="D26" s="27" t="str">
        <v>08/05/24</v>
      </c>
      <c r="E26" s="26">
        <f t="shared" si="0"/>
        <v>4643.5</v>
      </c>
      <c r="F26" s="24">
        <v>147.59</v>
      </c>
      <c r="G26" s="24">
        <v>8.33</v>
      </c>
      <c r="H26" s="24">
        <v>8.33</v>
      </c>
      <c r="I26" s="23">
        <v>13</v>
      </c>
      <c r="J26" s="24">
        <v>132.75</v>
      </c>
      <c r="K26" s="25">
        <f t="shared" si="1"/>
        <v>310</v>
      </c>
      <c r="L26" s="24">
        <f t="shared" si="2"/>
        <v>4333.5</v>
      </c>
      <c r="M26" s="22">
        <f>M25+J26</f>
        <v>531</v>
      </c>
      <c r="O26" s="1018" t="s">
        <v>88</v>
      </c>
      <c r="P26" s="29" t="s">
        <v>88</v>
      </c>
      <c r="Q26" s="29" t="s">
        <v>88</v>
      </c>
      <c r="R26" s="29" t="s">
        <v>88</v>
      </c>
      <c r="S26" s="442" t="s">
        <v>88</v>
      </c>
    </row>
    <row r="27" spans="1:19" ht="20.25" customHeight="1" x14ac:dyDescent="0.25">
      <c r="A27" s="1390"/>
      <c r="B27" s="29">
        <v>5</v>
      </c>
      <c r="C27" s="801" t="s">
        <v>7</v>
      </c>
      <c r="D27" s="27" t="str">
        <v>31/05/24</v>
      </c>
      <c r="E27" s="26">
        <f t="shared" si="0"/>
        <v>4333.5</v>
      </c>
      <c r="F27" s="24">
        <v>147.59</v>
      </c>
      <c r="G27" s="24">
        <v>8.33</v>
      </c>
      <c r="H27" s="24">
        <v>8.33</v>
      </c>
      <c r="I27" s="23">
        <v>13</v>
      </c>
      <c r="J27" s="24">
        <v>132.75</v>
      </c>
      <c r="K27" s="25">
        <f t="shared" si="1"/>
        <v>310</v>
      </c>
      <c r="L27" s="24">
        <f t="shared" si="2"/>
        <v>4023.5</v>
      </c>
      <c r="M27" s="22">
        <f>M26+J27</f>
        <v>663.75</v>
      </c>
      <c r="O27" s="1018" t="s">
        <v>88</v>
      </c>
      <c r="P27" s="29" t="s">
        <v>88</v>
      </c>
      <c r="Q27" s="29" t="s">
        <v>88</v>
      </c>
      <c r="R27" s="29" t="s">
        <v>88</v>
      </c>
      <c r="S27" s="442" t="s">
        <v>88</v>
      </c>
    </row>
    <row r="28" spans="1:19" ht="20.25" customHeight="1" x14ac:dyDescent="0.25">
      <c r="A28" s="1390"/>
      <c r="B28" s="29">
        <v>6</v>
      </c>
      <c r="C28" s="801" t="s">
        <v>6</v>
      </c>
      <c r="D28" s="27" t="str">
        <v>05/07/24</v>
      </c>
      <c r="E28" s="26">
        <f t="shared" si="0"/>
        <v>4023.5</v>
      </c>
      <c r="F28" s="24">
        <v>147.59</v>
      </c>
      <c r="G28" s="24">
        <v>8.33</v>
      </c>
      <c r="H28" s="24">
        <v>8.33</v>
      </c>
      <c r="I28" s="23">
        <v>13</v>
      </c>
      <c r="J28" s="24">
        <v>132.75</v>
      </c>
      <c r="K28" s="25">
        <f t="shared" si="1"/>
        <v>310</v>
      </c>
      <c r="L28" s="24">
        <f t="shared" si="2"/>
        <v>3713.5</v>
      </c>
      <c r="M28" s="22">
        <f>M27+J28</f>
        <v>796.5</v>
      </c>
      <c r="O28" s="1018" t="s">
        <v>88</v>
      </c>
      <c r="P28" s="29" t="s">
        <v>88</v>
      </c>
      <c r="Q28" s="29" t="s">
        <v>88</v>
      </c>
      <c r="R28" s="29" t="s">
        <v>88</v>
      </c>
      <c r="S28" s="442" t="s">
        <v>88</v>
      </c>
    </row>
    <row r="29" spans="1:19" ht="20.25" customHeight="1" x14ac:dyDescent="0.25">
      <c r="A29" s="1390"/>
      <c r="B29" s="29">
        <v>7</v>
      </c>
      <c r="C29" s="801" t="s">
        <v>5</v>
      </c>
      <c r="D29" s="27" t="str">
        <v>07/08/24</v>
      </c>
      <c r="E29" s="26">
        <f t="shared" si="0"/>
        <v>3713.5</v>
      </c>
      <c r="F29" s="24">
        <v>147.59</v>
      </c>
      <c r="G29" s="24">
        <v>8.33</v>
      </c>
      <c r="H29" s="24">
        <v>8.33</v>
      </c>
      <c r="I29" s="23">
        <v>13</v>
      </c>
      <c r="J29" s="24">
        <v>132.75</v>
      </c>
      <c r="K29" s="25">
        <f t="shared" si="1"/>
        <v>310</v>
      </c>
      <c r="L29" s="24">
        <f t="shared" si="2"/>
        <v>3403.5</v>
      </c>
      <c r="M29" s="22">
        <f t="shared" ref="M29:M40" si="3">M28+J29</f>
        <v>929.25</v>
      </c>
      <c r="O29" s="1018" t="s">
        <v>88</v>
      </c>
      <c r="P29" s="29" t="s">
        <v>88</v>
      </c>
      <c r="Q29" s="29" t="s">
        <v>88</v>
      </c>
      <c r="R29" s="29" t="s">
        <v>88</v>
      </c>
      <c r="S29" s="442" t="s">
        <v>88</v>
      </c>
    </row>
    <row r="30" spans="1:19" ht="20.25" customHeight="1" x14ac:dyDescent="0.25">
      <c r="A30" s="1390"/>
      <c r="B30" s="29">
        <v>8</v>
      </c>
      <c r="C30" s="801" t="s">
        <v>4</v>
      </c>
      <c r="D30" s="27" t="str">
        <v>02/10/24</v>
      </c>
      <c r="E30" s="26">
        <f t="shared" si="0"/>
        <v>3403.5</v>
      </c>
      <c r="F30" s="24">
        <v>147.59</v>
      </c>
      <c r="G30" s="24">
        <v>8.33</v>
      </c>
      <c r="H30" s="24">
        <v>8.33</v>
      </c>
      <c r="I30" s="23">
        <v>13</v>
      </c>
      <c r="J30" s="24">
        <v>132.75</v>
      </c>
      <c r="K30" s="25">
        <f t="shared" si="1"/>
        <v>310</v>
      </c>
      <c r="L30" s="24">
        <f t="shared" si="2"/>
        <v>3093.5</v>
      </c>
      <c r="M30" s="22">
        <f t="shared" si="3"/>
        <v>1062</v>
      </c>
      <c r="O30" s="1018" t="s">
        <v>88</v>
      </c>
      <c r="P30" s="29" t="s">
        <v>88</v>
      </c>
      <c r="Q30" s="29" t="s">
        <v>88</v>
      </c>
      <c r="R30" s="29" t="s">
        <v>88</v>
      </c>
      <c r="S30" s="442" t="s">
        <v>88</v>
      </c>
    </row>
    <row r="31" spans="1:19" ht="20.25" customHeight="1" x14ac:dyDescent="0.25">
      <c r="A31" s="1390"/>
      <c r="B31" s="29">
        <v>9</v>
      </c>
      <c r="C31" s="801" t="s">
        <v>3</v>
      </c>
      <c r="D31" s="27" t="str">
        <v>02/10/24</v>
      </c>
      <c r="E31" s="26">
        <f t="shared" si="0"/>
        <v>3093.5</v>
      </c>
      <c r="F31" s="24">
        <v>147.59</v>
      </c>
      <c r="G31" s="24">
        <v>8.33</v>
      </c>
      <c r="H31" s="24">
        <v>8.33</v>
      </c>
      <c r="I31" s="23">
        <v>13</v>
      </c>
      <c r="J31" s="24">
        <v>132.75</v>
      </c>
      <c r="K31" s="25">
        <f t="shared" si="1"/>
        <v>310</v>
      </c>
      <c r="L31" s="24">
        <f t="shared" si="2"/>
        <v>2783.5</v>
      </c>
      <c r="M31" s="22">
        <f t="shared" si="3"/>
        <v>1194.75</v>
      </c>
      <c r="O31" s="1018" t="s">
        <v>88</v>
      </c>
      <c r="P31" s="29" t="s">
        <v>88</v>
      </c>
      <c r="Q31" s="29" t="s">
        <v>88</v>
      </c>
      <c r="R31" s="29" t="s">
        <v>88</v>
      </c>
      <c r="S31" s="442" t="s">
        <v>88</v>
      </c>
    </row>
    <row r="32" spans="1:19" ht="20.25" customHeight="1" x14ac:dyDescent="0.25">
      <c r="A32" s="1390"/>
      <c r="B32" s="29">
        <v>10</v>
      </c>
      <c r="C32" s="801" t="s">
        <v>14</v>
      </c>
      <c r="D32" s="27" t="str">
        <v>04/11/24</v>
      </c>
      <c r="E32" s="26">
        <f t="shared" si="0"/>
        <v>2783.5</v>
      </c>
      <c r="F32" s="24">
        <v>147.59</v>
      </c>
      <c r="G32" s="24">
        <v>8.33</v>
      </c>
      <c r="H32" s="24">
        <v>8.33</v>
      </c>
      <c r="I32" s="23">
        <v>13</v>
      </c>
      <c r="J32" s="24">
        <v>132.75</v>
      </c>
      <c r="K32" s="25">
        <f t="shared" si="1"/>
        <v>310</v>
      </c>
      <c r="L32" s="24">
        <f t="shared" si="2"/>
        <v>2473.5</v>
      </c>
      <c r="M32" s="22">
        <f t="shared" si="3"/>
        <v>1327.5</v>
      </c>
      <c r="O32" s="1018" t="s">
        <v>88</v>
      </c>
      <c r="P32" s="29" t="s">
        <v>88</v>
      </c>
      <c r="Q32" s="29" t="s">
        <v>88</v>
      </c>
      <c r="R32" s="29" t="s">
        <v>88</v>
      </c>
      <c r="S32" s="442" t="s">
        <v>88</v>
      </c>
    </row>
    <row r="33" spans="1:19" ht="60.75" thickBot="1" x14ac:dyDescent="0.3">
      <c r="A33" s="1391"/>
      <c r="B33" s="21">
        <v>11</v>
      </c>
      <c r="C33" s="802" t="s">
        <v>13</v>
      </c>
      <c r="D33" s="248" t="str">
        <v>10/12/24
-rm90
13/12/24
-rm220</v>
      </c>
      <c r="E33" s="18">
        <f t="shared" si="0"/>
        <v>2473.5</v>
      </c>
      <c r="F33" s="16">
        <v>147.59</v>
      </c>
      <c r="G33" s="16">
        <v>8.33</v>
      </c>
      <c r="H33" s="16">
        <v>8.33</v>
      </c>
      <c r="I33" s="15">
        <v>13</v>
      </c>
      <c r="J33" s="16">
        <v>132.75</v>
      </c>
      <c r="K33" s="17">
        <f t="shared" si="1"/>
        <v>310</v>
      </c>
      <c r="L33" s="16">
        <f t="shared" si="2"/>
        <v>2163.5</v>
      </c>
      <c r="M33" s="14">
        <f t="shared" si="3"/>
        <v>1460.25</v>
      </c>
      <c r="O33" s="304" t="s">
        <v>1374</v>
      </c>
      <c r="P33" s="305" t="s">
        <v>1375</v>
      </c>
      <c r="Q33" s="305" t="s">
        <v>1375</v>
      </c>
      <c r="R33" s="305" t="s">
        <v>1376</v>
      </c>
      <c r="S33" s="306" t="s">
        <v>1377</v>
      </c>
    </row>
    <row r="34" spans="1:19" ht="60" x14ac:dyDescent="0.25">
      <c r="A34" s="1389">
        <v>2025</v>
      </c>
      <c r="B34" s="37">
        <v>12</v>
      </c>
      <c r="C34" s="800" t="s">
        <v>12</v>
      </c>
      <c r="D34" s="258" t="str">
        <v>14/01/25
-rm300
06/02/25
-rm10</v>
      </c>
      <c r="E34" s="34">
        <f t="shared" si="0"/>
        <v>2163.5</v>
      </c>
      <c r="F34" s="32">
        <v>147.59</v>
      </c>
      <c r="G34" s="32">
        <v>8.33</v>
      </c>
      <c r="H34" s="32">
        <v>8.33</v>
      </c>
      <c r="I34" s="31">
        <v>13</v>
      </c>
      <c r="J34" s="32">
        <v>132.75</v>
      </c>
      <c r="K34" s="33">
        <f t="shared" si="1"/>
        <v>310</v>
      </c>
      <c r="L34" s="32">
        <f t="shared" si="2"/>
        <v>1853.5000000000002</v>
      </c>
      <c r="M34" s="30">
        <f t="shared" si="3"/>
        <v>1593</v>
      </c>
      <c r="O34" s="307" t="s">
        <v>1476</v>
      </c>
      <c r="P34" s="257" t="s">
        <v>1477</v>
      </c>
      <c r="Q34" s="257" t="s">
        <v>1477</v>
      </c>
      <c r="R34" s="257" t="s">
        <v>1478</v>
      </c>
      <c r="S34" s="308" t="s">
        <v>1479</v>
      </c>
    </row>
    <row r="35" spans="1:19" ht="60" x14ac:dyDescent="0.25">
      <c r="A35" s="1390"/>
      <c r="B35" s="29">
        <v>13</v>
      </c>
      <c r="C35" s="801" t="s">
        <v>11</v>
      </c>
      <c r="D35" s="83" t="str">
        <v>06/02/25
-rm300
08/03/25
-rm10</v>
      </c>
      <c r="E35" s="26">
        <f t="shared" si="0"/>
        <v>1853.5000000000002</v>
      </c>
      <c r="F35" s="24">
        <v>147.59</v>
      </c>
      <c r="G35" s="24">
        <v>8.33</v>
      </c>
      <c r="H35" s="24">
        <v>8.33</v>
      </c>
      <c r="I35" s="23">
        <v>13</v>
      </c>
      <c r="J35" s="24">
        <v>132.75</v>
      </c>
      <c r="K35" s="25">
        <f t="shared" si="1"/>
        <v>310</v>
      </c>
      <c r="L35" s="24">
        <f t="shared" si="2"/>
        <v>1543.5000000000005</v>
      </c>
      <c r="M35" s="22">
        <f t="shared" si="3"/>
        <v>1725.75</v>
      </c>
      <c r="O35" s="345" t="s">
        <v>1541</v>
      </c>
      <c r="P35" s="346" t="s">
        <v>1542</v>
      </c>
      <c r="Q35" s="346" t="s">
        <v>1542</v>
      </c>
      <c r="R35" s="346" t="s">
        <v>1543</v>
      </c>
      <c r="S35" s="303" t="s">
        <v>1544</v>
      </c>
    </row>
    <row r="36" spans="1:19" ht="60" x14ac:dyDescent="0.25">
      <c r="A36" s="1390"/>
      <c r="B36" s="29">
        <v>14</v>
      </c>
      <c r="C36" s="801" t="s">
        <v>10</v>
      </c>
      <c r="D36" s="83" t="str">
        <v>08/03/25
-rm300
09/04/25
-rm10</v>
      </c>
      <c r="E36" s="26">
        <f t="shared" si="0"/>
        <v>1543.5000000000005</v>
      </c>
      <c r="F36" s="24">
        <v>147.59</v>
      </c>
      <c r="G36" s="24">
        <v>8.33</v>
      </c>
      <c r="H36" s="24">
        <v>8.33</v>
      </c>
      <c r="I36" s="23">
        <v>13</v>
      </c>
      <c r="J36" s="24">
        <v>132.75</v>
      </c>
      <c r="K36" s="25">
        <f t="shared" si="1"/>
        <v>310</v>
      </c>
      <c r="L36" s="24">
        <f t="shared" si="2"/>
        <v>1233.5000000000007</v>
      </c>
      <c r="M36" s="22">
        <f t="shared" si="3"/>
        <v>1858.5</v>
      </c>
      <c r="O36" s="345" t="s">
        <v>1592</v>
      </c>
      <c r="P36" s="346" t="s">
        <v>1593</v>
      </c>
      <c r="Q36" s="346" t="s">
        <v>1593</v>
      </c>
      <c r="R36" s="346" t="s">
        <v>1594</v>
      </c>
      <c r="S36" s="303" t="s">
        <v>1595</v>
      </c>
    </row>
    <row r="37" spans="1:19" ht="60" x14ac:dyDescent="0.25">
      <c r="A37" s="1390"/>
      <c r="B37" s="29">
        <v>15</v>
      </c>
      <c r="C37" s="801" t="s">
        <v>9</v>
      </c>
      <c r="D37" s="83" t="str">
        <v>09/04/25
-rm300
05/05/25
-rm10</v>
      </c>
      <c r="E37" s="26">
        <f t="shared" si="0"/>
        <v>1233.5000000000007</v>
      </c>
      <c r="F37" s="24">
        <v>147.59</v>
      </c>
      <c r="G37" s="24">
        <v>8.33</v>
      </c>
      <c r="H37" s="24">
        <v>8.33</v>
      </c>
      <c r="I37" s="23">
        <v>13</v>
      </c>
      <c r="J37" s="24">
        <v>132.75</v>
      </c>
      <c r="K37" s="25">
        <f t="shared" si="1"/>
        <v>310</v>
      </c>
      <c r="L37" s="24">
        <f t="shared" si="2"/>
        <v>923.50000000000068</v>
      </c>
      <c r="M37" s="22">
        <f t="shared" si="3"/>
        <v>1991.25</v>
      </c>
      <c r="O37" s="345" t="s">
        <v>1650</v>
      </c>
      <c r="P37" s="346" t="s">
        <v>1651</v>
      </c>
      <c r="Q37" s="346" t="s">
        <v>1651</v>
      </c>
      <c r="R37" s="346" t="s">
        <v>1652</v>
      </c>
      <c r="S37" s="303" t="s">
        <v>1653</v>
      </c>
    </row>
    <row r="38" spans="1:19" ht="60" x14ac:dyDescent="0.25">
      <c r="A38" s="1390"/>
      <c r="B38" s="29">
        <v>16</v>
      </c>
      <c r="C38" s="801" t="s">
        <v>8</v>
      </c>
      <c r="D38" s="83" t="str">
        <v>05/05/25
-rm300
09/06/25
-rm10</v>
      </c>
      <c r="E38" s="26">
        <f t="shared" si="0"/>
        <v>923.50000000000068</v>
      </c>
      <c r="F38" s="24">
        <v>147.59</v>
      </c>
      <c r="G38" s="24">
        <v>8.33</v>
      </c>
      <c r="H38" s="24">
        <v>8.33</v>
      </c>
      <c r="I38" s="23">
        <v>13</v>
      </c>
      <c r="J38" s="24">
        <v>132.75</v>
      </c>
      <c r="K38" s="25">
        <f t="shared" si="1"/>
        <v>310</v>
      </c>
      <c r="L38" s="24">
        <f t="shared" si="2"/>
        <v>613.50000000000057</v>
      </c>
      <c r="M38" s="22">
        <f t="shared" si="3"/>
        <v>2124</v>
      </c>
      <c r="O38" s="648" t="s">
        <v>1699</v>
      </c>
      <c r="P38" s="649" t="s">
        <v>1700</v>
      </c>
      <c r="Q38" s="649" t="s">
        <v>1700</v>
      </c>
      <c r="R38" s="649" t="s">
        <v>1701</v>
      </c>
      <c r="S38" s="650" t="s">
        <v>1702</v>
      </c>
    </row>
    <row r="39" spans="1:19" ht="20.25" customHeight="1" x14ac:dyDescent="0.25">
      <c r="A39" s="1390"/>
      <c r="B39" s="29">
        <v>17</v>
      </c>
      <c r="C39" s="801" t="s">
        <v>7</v>
      </c>
      <c r="D39" s="27" t="str">
        <v>09/06/25</v>
      </c>
      <c r="E39" s="26">
        <f t="shared" si="0"/>
        <v>613.50000000000057</v>
      </c>
      <c r="F39" s="24">
        <v>147.59</v>
      </c>
      <c r="G39" s="24">
        <v>8.33</v>
      </c>
      <c r="H39" s="24">
        <v>8.33</v>
      </c>
      <c r="I39" s="23">
        <v>13</v>
      </c>
      <c r="J39" s="24">
        <v>132.75</v>
      </c>
      <c r="K39" s="25">
        <f t="shared" si="1"/>
        <v>310</v>
      </c>
      <c r="L39" s="24">
        <f t="shared" si="2"/>
        <v>303.50000000000063</v>
      </c>
      <c r="M39" s="22">
        <f t="shared" si="3"/>
        <v>2256.75</v>
      </c>
    </row>
    <row r="40" spans="1:19" ht="20.25" customHeight="1" thickBot="1" x14ac:dyDescent="0.3">
      <c r="A40" s="1391"/>
      <c r="B40" s="21">
        <v>18</v>
      </c>
      <c r="C40" s="802" t="s">
        <v>6</v>
      </c>
      <c r="D40" s="19" t="str">
        <v>07/07/25</v>
      </c>
      <c r="E40" s="18">
        <f t="shared" si="0"/>
        <v>303.50000000000063</v>
      </c>
      <c r="F40" s="16">
        <v>147.47</v>
      </c>
      <c r="G40" s="16">
        <v>8.39</v>
      </c>
      <c r="H40" s="16">
        <v>8.39</v>
      </c>
      <c r="I40" s="15">
        <v>13</v>
      </c>
      <c r="J40" s="16">
        <v>132.75</v>
      </c>
      <c r="K40" s="17">
        <f t="shared" si="1"/>
        <v>310</v>
      </c>
      <c r="L40" s="16">
        <f t="shared" si="2"/>
        <v>-6.4999999999993605</v>
      </c>
      <c r="M40" s="14">
        <f t="shared" si="3"/>
        <v>2389.5</v>
      </c>
    </row>
    <row r="41" spans="1:19" x14ac:dyDescent="0.25">
      <c r="D41" s="68"/>
      <c r="E41" s="68"/>
      <c r="F41" s="67">
        <f>SUM(F23:F40)</f>
        <v>2656.5</v>
      </c>
      <c r="G41" s="67">
        <f>SUM(G23:G40)</f>
        <v>150</v>
      </c>
      <c r="H41" s="67">
        <f>SUM(H23:H40)</f>
        <v>150</v>
      </c>
      <c r="I41" s="67">
        <f>SUM(I23:I40)</f>
        <v>234</v>
      </c>
      <c r="J41" s="67">
        <f>SUM(J23:J40)</f>
        <v>2389.5</v>
      </c>
    </row>
    <row r="42" spans="1:19" x14ac:dyDescent="0.25">
      <c r="D42" s="1420" t="s">
        <v>2</v>
      </c>
      <c r="E42" s="1420"/>
      <c r="F42" s="79">
        <v>0</v>
      </c>
      <c r="G42" s="79">
        <v>0</v>
      </c>
      <c r="H42" s="79">
        <v>0</v>
      </c>
      <c r="I42" s="79">
        <v>0</v>
      </c>
      <c r="J42" s="79">
        <v>0</v>
      </c>
    </row>
    <row r="43" spans="1:19" x14ac:dyDescent="0.25">
      <c r="D43" s="1421" t="s">
        <v>1</v>
      </c>
      <c r="E43" s="1421"/>
      <c r="F43" s="78">
        <f>SUM(F41-F42)</f>
        <v>2656.5</v>
      </c>
      <c r="G43" s="78">
        <f>SUM(G41-G42)</f>
        <v>150</v>
      </c>
      <c r="H43" s="78">
        <f>SUM(H41-H42)</f>
        <v>150</v>
      </c>
      <c r="I43" s="78">
        <f t="shared" ref="I43:J43" si="4">SUM(I41-I42)</f>
        <v>234</v>
      </c>
      <c r="J43" s="78">
        <f t="shared" si="4"/>
        <v>2389.5</v>
      </c>
    </row>
    <row r="45" spans="1:19" ht="15.75" x14ac:dyDescent="0.25">
      <c r="C45" s="76"/>
      <c r="D45" s="1435" t="s">
        <v>42</v>
      </c>
      <c r="E45" s="1435"/>
      <c r="F45" s="1423">
        <f>SUM(F43:J43)</f>
        <v>5580</v>
      </c>
      <c r="G45" s="1423"/>
      <c r="H45" s="1423"/>
      <c r="I45" s="485"/>
    </row>
    <row r="46" spans="1:19" ht="16.5" thickBot="1" x14ac:dyDescent="0.3">
      <c r="C46" s="76"/>
      <c r="D46" s="1435" t="s">
        <v>41</v>
      </c>
      <c r="E46" s="1435"/>
      <c r="F46" s="1436">
        <v>-6.5</v>
      </c>
      <c r="G46" s="1436"/>
      <c r="H46" s="1436"/>
      <c r="I46" s="485"/>
    </row>
    <row r="47" spans="1:19" ht="17.25" thickTop="1" thickBot="1" x14ac:dyDescent="0.3">
      <c r="C47" s="1415" t="s">
        <v>0</v>
      </c>
      <c r="D47" s="1415"/>
      <c r="E47" s="1416"/>
      <c r="F47" s="1417">
        <f>SUM(F45:I46)</f>
        <v>5573.5</v>
      </c>
      <c r="G47" s="1418"/>
      <c r="H47" s="1419"/>
      <c r="I47" s="486"/>
    </row>
    <row r="48" spans="1:19" ht="15.75" thickTop="1" x14ac:dyDescent="0.25"/>
  </sheetData>
  <mergeCells count="33">
    <mergeCell ref="A8:M8"/>
    <mergeCell ref="A11:B11"/>
    <mergeCell ref="A12:B12"/>
    <mergeCell ref="A13:B13"/>
    <mergeCell ref="A14:B14"/>
    <mergeCell ref="K21:K22"/>
    <mergeCell ref="O21:O22"/>
    <mergeCell ref="P21:R21"/>
    <mergeCell ref="S21:S22"/>
    <mergeCell ref="A16:B16"/>
    <mergeCell ref="A18:B18"/>
    <mergeCell ref="E19:F19"/>
    <mergeCell ref="A21:A22"/>
    <mergeCell ref="B21:B22"/>
    <mergeCell ref="C21:C22"/>
    <mergeCell ref="D21:D22"/>
    <mergeCell ref="L21:L22"/>
    <mergeCell ref="M21:M22"/>
    <mergeCell ref="E21:E22"/>
    <mergeCell ref="F21:F22"/>
    <mergeCell ref="E18:F18"/>
    <mergeCell ref="A34:A40"/>
    <mergeCell ref="A23:A33"/>
    <mergeCell ref="D42:E42"/>
    <mergeCell ref="D43:E43"/>
    <mergeCell ref="D45:E45"/>
    <mergeCell ref="G21:I21"/>
    <mergeCell ref="J21:J22"/>
    <mergeCell ref="C47:E47"/>
    <mergeCell ref="F47:H47"/>
    <mergeCell ref="F45:H45"/>
    <mergeCell ref="D46:E46"/>
    <mergeCell ref="F46:H46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/>
  <dimension ref="A1:L52"/>
  <sheetViews>
    <sheetView topLeftCell="A21" zoomScale="90" zoomScaleNormal="90" workbookViewId="0">
      <selection activeCell="J37" sqref="J37"/>
    </sheetView>
  </sheetViews>
  <sheetFormatPr defaultRowHeight="15" x14ac:dyDescent="0.25"/>
  <cols>
    <col min="3" max="3" width="12.140625" bestFit="1" customWidth="1"/>
    <col min="4" max="4" width="10.7109375" customWidth="1"/>
    <col min="5" max="11" width="10" customWidth="1"/>
    <col min="12" max="12" width="10.85546875" customWidth="1"/>
    <col min="13" max="13" width="9.140625" customWidth="1"/>
  </cols>
  <sheetData>
    <row r="1" spans="1:12" ht="21" x14ac:dyDescent="0.35">
      <c r="A1" s="63" t="s">
        <v>40</v>
      </c>
    </row>
    <row r="3" spans="1:12" ht="21" x14ac:dyDescent="0.35">
      <c r="A3" s="62" t="s">
        <v>1800</v>
      </c>
    </row>
    <row r="4" spans="1:12" ht="12.6" customHeight="1" x14ac:dyDescent="0.35">
      <c r="A4" s="62"/>
    </row>
    <row r="5" spans="1:12" ht="17.25" x14ac:dyDescent="0.3">
      <c r="A5" s="500" t="s">
        <v>1801</v>
      </c>
    </row>
    <row r="6" spans="1:12" ht="17.25" x14ac:dyDescent="0.3">
      <c r="A6" s="500" t="s">
        <v>1802</v>
      </c>
    </row>
    <row r="8" spans="1:12" ht="20.25" customHeight="1" x14ac:dyDescent="0.25">
      <c r="A8" s="1425" t="s">
        <v>1803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207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1207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10000</v>
      </c>
      <c r="D11" s="487"/>
      <c r="E11" s="51"/>
      <c r="K11" s="48"/>
      <c r="L11" s="48"/>
    </row>
    <row r="12" spans="1:12" ht="20.25" customHeight="1" x14ac:dyDescent="0.25">
      <c r="A12" s="1426" t="s">
        <v>33</v>
      </c>
      <c r="B12" s="1426"/>
      <c r="C12" s="54">
        <v>500</v>
      </c>
      <c r="D12" s="487" t="s">
        <v>1804</v>
      </c>
      <c r="E12" s="51"/>
      <c r="K12" s="48"/>
      <c r="L12" s="48"/>
    </row>
    <row r="13" spans="1:12" ht="20.25" customHeight="1" x14ac:dyDescent="0.25">
      <c r="A13" s="1426" t="s">
        <v>33</v>
      </c>
      <c r="B13" s="1426"/>
      <c r="C13" s="54">
        <v>1000</v>
      </c>
      <c r="D13" t="s">
        <v>32</v>
      </c>
      <c r="E13" s="51"/>
      <c r="K13" s="48"/>
      <c r="L13" s="48"/>
    </row>
    <row r="14" spans="1:12" ht="20.25" customHeight="1" x14ac:dyDescent="0.25">
      <c r="A14" s="1206"/>
      <c r="B14" s="1206"/>
      <c r="C14" s="50">
        <f>SUM(C11:C13)</f>
        <v>11500</v>
      </c>
      <c r="E14" s="51"/>
      <c r="K14" s="48"/>
      <c r="L14" s="48"/>
    </row>
    <row r="15" spans="1:12" ht="20.25" customHeight="1" x14ac:dyDescent="0.25">
      <c r="A15" s="1426" t="s">
        <v>31</v>
      </c>
      <c r="B15" s="1426"/>
      <c r="C15" s="49">
        <v>8887.2000000000007</v>
      </c>
      <c r="D15" s="52" t="s">
        <v>1805</v>
      </c>
      <c r="E15" s="51"/>
      <c r="K15" s="48"/>
      <c r="L15" s="48"/>
    </row>
    <row r="16" spans="1:12" ht="20.25" customHeight="1" x14ac:dyDescent="0.25">
      <c r="A16" s="360"/>
      <c r="B16" s="360"/>
      <c r="C16" s="50">
        <f>SUM(C14:C15)</f>
        <v>20387.2</v>
      </c>
      <c r="K16" s="48"/>
      <c r="L16" s="48"/>
    </row>
    <row r="17" spans="1:12" ht="20.25" customHeight="1" x14ac:dyDescent="0.25">
      <c r="A17" s="1427" t="s">
        <v>1770</v>
      </c>
      <c r="B17" s="1427"/>
      <c r="C17" s="49">
        <v>240</v>
      </c>
      <c r="E17" s="1428" t="s">
        <v>27</v>
      </c>
      <c r="F17" s="1428"/>
      <c r="G17" s="144"/>
      <c r="K17" s="48"/>
      <c r="L17" s="48"/>
    </row>
    <row r="18" spans="1:12" ht="20.25" customHeight="1" thickBot="1" x14ac:dyDescent="0.3">
      <c r="A18" s="47"/>
      <c r="B18" s="46"/>
      <c r="C18" s="45">
        <f>SUM(C16:C17)</f>
        <v>20627.2</v>
      </c>
      <c r="E18" s="1429">
        <f>C18/24+1</f>
        <v>860.4666666666667</v>
      </c>
      <c r="F18" s="1429"/>
      <c r="G18" s="143"/>
    </row>
    <row r="19" spans="1:12" ht="17.25" thickTop="1" thickBot="1" x14ac:dyDescent="0.3">
      <c r="D19" s="44"/>
      <c r="E19" s="44"/>
      <c r="F19" s="44"/>
      <c r="G19" s="44"/>
    </row>
    <row r="20" spans="1:12" ht="39" customHeight="1" thickBot="1" x14ac:dyDescent="0.3">
      <c r="A20" s="1210" t="s">
        <v>26</v>
      </c>
      <c r="B20" s="1211" t="s">
        <v>25</v>
      </c>
      <c r="C20" s="1208" t="s">
        <v>24</v>
      </c>
      <c r="D20" s="1209" t="s">
        <v>23</v>
      </c>
      <c r="E20" s="1208" t="s">
        <v>22</v>
      </c>
      <c r="F20" s="39" t="s">
        <v>21</v>
      </c>
      <c r="G20" s="39" t="s">
        <v>20</v>
      </c>
      <c r="H20" s="1208" t="s">
        <v>19</v>
      </c>
      <c r="I20" s="1209" t="s">
        <v>18</v>
      </c>
      <c r="J20" s="1208" t="s">
        <v>17</v>
      </c>
      <c r="K20" s="39" t="s">
        <v>16</v>
      </c>
      <c r="L20" s="1212" t="s">
        <v>15</v>
      </c>
    </row>
    <row r="21" spans="1:12" ht="20.25" customHeight="1" x14ac:dyDescent="0.25">
      <c r="A21" s="1389">
        <v>2025</v>
      </c>
      <c r="B21" s="37">
        <v>1</v>
      </c>
      <c r="C21" s="1214" t="s">
        <v>5</v>
      </c>
      <c r="D21" s="35" t="str">
        <f t="array" ref="D21:D44">TRANSPOSE('[1]2025-2026'!$F$73:$AC$73)</f>
        <v>08/11/25</v>
      </c>
      <c r="E21" s="34">
        <f>C16</f>
        <v>20387.2</v>
      </c>
      <c r="F21" s="32">
        <v>438.03</v>
      </c>
      <c r="G21" s="32">
        <v>41.67</v>
      </c>
      <c r="H21" s="32">
        <v>370.3</v>
      </c>
      <c r="I21" s="33">
        <f t="shared" ref="I21:I22" si="0">F21+H21+G21+K21</f>
        <v>859.99999999999989</v>
      </c>
      <c r="J21" s="32">
        <f t="shared" ref="J21:J44" si="1">E21-H21-G21-F21</f>
        <v>19537.200000000004</v>
      </c>
      <c r="K21" s="31">
        <v>10</v>
      </c>
      <c r="L21" s="30">
        <f>H21</f>
        <v>370.3</v>
      </c>
    </row>
    <row r="22" spans="1:12" ht="20.25" customHeight="1" x14ac:dyDescent="0.25">
      <c r="A22" s="1390"/>
      <c r="B22" s="29">
        <v>2</v>
      </c>
      <c r="C22" s="1215" t="s">
        <v>4</v>
      </c>
      <c r="D22" s="27" t="str">
        <v>24/12/25</v>
      </c>
      <c r="E22" s="26">
        <f t="shared" ref="E22:E44" si="2">J21</f>
        <v>19537.200000000004</v>
      </c>
      <c r="F22" s="24">
        <v>438.03</v>
      </c>
      <c r="G22" s="24">
        <v>41.67</v>
      </c>
      <c r="H22" s="24">
        <v>370.3</v>
      </c>
      <c r="I22" s="25">
        <f t="shared" si="0"/>
        <v>859.99999999999989</v>
      </c>
      <c r="J22" s="24">
        <f t="shared" si="1"/>
        <v>18687.200000000008</v>
      </c>
      <c r="K22" s="23">
        <v>10</v>
      </c>
      <c r="L22" s="22">
        <f t="shared" ref="L22:L44" si="3">L21+H22</f>
        <v>740.6</v>
      </c>
    </row>
    <row r="23" spans="1:12" ht="20.25" customHeight="1" x14ac:dyDescent="0.25">
      <c r="A23" s="1390"/>
      <c r="B23" s="29">
        <v>3</v>
      </c>
      <c r="C23" s="1215" t="s">
        <v>3</v>
      </c>
      <c r="D23" s="27" t="str">
        <v/>
      </c>
      <c r="E23" s="26">
        <f t="shared" si="2"/>
        <v>18687.200000000008</v>
      </c>
      <c r="F23" s="24">
        <v>438.03</v>
      </c>
      <c r="G23" s="24">
        <v>41.67</v>
      </c>
      <c r="H23" s="24">
        <v>370.3</v>
      </c>
      <c r="I23" s="25">
        <f t="shared" ref="I23:I44" si="4">F23+H23+G23+K23</f>
        <v>859.99999999999989</v>
      </c>
      <c r="J23" s="24">
        <f t="shared" si="1"/>
        <v>17837.200000000012</v>
      </c>
      <c r="K23" s="23">
        <v>10</v>
      </c>
      <c r="L23" s="22">
        <f t="shared" si="3"/>
        <v>1110.9000000000001</v>
      </c>
    </row>
    <row r="24" spans="1:12" ht="20.25" customHeight="1" x14ac:dyDescent="0.25">
      <c r="A24" s="1390"/>
      <c r="B24" s="29">
        <v>4</v>
      </c>
      <c r="C24" s="1215" t="s">
        <v>14</v>
      </c>
      <c r="D24" s="27" t="str">
        <v/>
      </c>
      <c r="E24" s="26">
        <f t="shared" si="2"/>
        <v>17837.200000000012</v>
      </c>
      <c r="F24" s="24">
        <v>438.03</v>
      </c>
      <c r="G24" s="24">
        <v>41.67</v>
      </c>
      <c r="H24" s="24">
        <v>370.3</v>
      </c>
      <c r="I24" s="25">
        <f t="shared" si="4"/>
        <v>859.99999999999989</v>
      </c>
      <c r="J24" s="24">
        <f t="shared" si="1"/>
        <v>16987.200000000015</v>
      </c>
      <c r="K24" s="23">
        <v>10</v>
      </c>
      <c r="L24" s="22">
        <f t="shared" si="3"/>
        <v>1481.2</v>
      </c>
    </row>
    <row r="25" spans="1:12" ht="20.25" customHeight="1" thickBot="1" x14ac:dyDescent="0.3">
      <c r="A25" s="1391"/>
      <c r="B25" s="21">
        <v>5</v>
      </c>
      <c r="C25" s="1216" t="s">
        <v>13</v>
      </c>
      <c r="D25" s="19" t="str">
        <v/>
      </c>
      <c r="E25" s="18">
        <f t="shared" si="2"/>
        <v>16987.200000000015</v>
      </c>
      <c r="F25" s="16">
        <v>438.03</v>
      </c>
      <c r="G25" s="16">
        <v>41.67</v>
      </c>
      <c r="H25" s="16">
        <v>370.3</v>
      </c>
      <c r="I25" s="17">
        <f t="shared" si="4"/>
        <v>859.99999999999989</v>
      </c>
      <c r="J25" s="16">
        <f t="shared" si="1"/>
        <v>16137.200000000017</v>
      </c>
      <c r="K25" s="15">
        <v>10</v>
      </c>
      <c r="L25" s="14">
        <f t="shared" si="3"/>
        <v>1851.5</v>
      </c>
    </row>
    <row r="26" spans="1:12" ht="20.25" customHeight="1" x14ac:dyDescent="0.25">
      <c r="A26" s="1389">
        <v>2026</v>
      </c>
      <c r="B26" s="37">
        <v>6</v>
      </c>
      <c r="C26" s="1214" t="s">
        <v>12</v>
      </c>
      <c r="D26" s="35" t="str">
        <v/>
      </c>
      <c r="E26" s="34">
        <f t="shared" si="2"/>
        <v>16137.200000000017</v>
      </c>
      <c r="F26" s="32">
        <v>438.03</v>
      </c>
      <c r="G26" s="32">
        <v>41.67</v>
      </c>
      <c r="H26" s="32">
        <v>370.3</v>
      </c>
      <c r="I26" s="33">
        <f t="shared" si="4"/>
        <v>859.99999999999989</v>
      </c>
      <c r="J26" s="32">
        <f t="shared" ref="J26:J33" si="5">E26-H26-G26-F26</f>
        <v>15287.200000000017</v>
      </c>
      <c r="K26" s="31">
        <v>10</v>
      </c>
      <c r="L26" s="30">
        <f t="shared" ref="L26:L33" si="6">L25+H26</f>
        <v>2221.8000000000002</v>
      </c>
    </row>
    <row r="27" spans="1:12" ht="20.25" customHeight="1" x14ac:dyDescent="0.25">
      <c r="A27" s="1390"/>
      <c r="B27" s="29">
        <v>7</v>
      </c>
      <c r="C27" s="1215" t="s">
        <v>11</v>
      </c>
      <c r="D27" s="27" t="str">
        <v/>
      </c>
      <c r="E27" s="26">
        <f t="shared" si="2"/>
        <v>15287.200000000017</v>
      </c>
      <c r="F27" s="24">
        <v>438.03</v>
      </c>
      <c r="G27" s="24">
        <v>41.67</v>
      </c>
      <c r="H27" s="24">
        <v>370.3</v>
      </c>
      <c r="I27" s="25">
        <f t="shared" si="4"/>
        <v>859.99999999999989</v>
      </c>
      <c r="J27" s="24">
        <f t="shared" si="5"/>
        <v>14437.200000000017</v>
      </c>
      <c r="K27" s="23">
        <v>10</v>
      </c>
      <c r="L27" s="22">
        <f t="shared" si="6"/>
        <v>2592.1000000000004</v>
      </c>
    </row>
    <row r="28" spans="1:12" ht="20.25" customHeight="1" x14ac:dyDescent="0.25">
      <c r="A28" s="1390"/>
      <c r="B28" s="29">
        <v>8</v>
      </c>
      <c r="C28" s="1215" t="s">
        <v>10</v>
      </c>
      <c r="D28" s="27" t="str">
        <v/>
      </c>
      <c r="E28" s="26">
        <f t="shared" si="2"/>
        <v>14437.200000000017</v>
      </c>
      <c r="F28" s="24">
        <v>438.03</v>
      </c>
      <c r="G28" s="24">
        <v>41.67</v>
      </c>
      <c r="H28" s="24">
        <v>370.3</v>
      </c>
      <c r="I28" s="25">
        <f t="shared" si="4"/>
        <v>859.99999999999989</v>
      </c>
      <c r="J28" s="24">
        <f t="shared" si="5"/>
        <v>13587.200000000017</v>
      </c>
      <c r="K28" s="23">
        <v>10</v>
      </c>
      <c r="L28" s="22">
        <f t="shared" si="6"/>
        <v>2962.4000000000005</v>
      </c>
    </row>
    <row r="29" spans="1:12" ht="20.25" customHeight="1" x14ac:dyDescent="0.25">
      <c r="A29" s="1390"/>
      <c r="B29" s="29">
        <v>9</v>
      </c>
      <c r="C29" s="1215" t="s">
        <v>9</v>
      </c>
      <c r="D29" s="27" t="str">
        <v/>
      </c>
      <c r="E29" s="26">
        <f t="shared" si="2"/>
        <v>13587.200000000017</v>
      </c>
      <c r="F29" s="24">
        <v>438.03</v>
      </c>
      <c r="G29" s="24">
        <v>41.67</v>
      </c>
      <c r="H29" s="24">
        <v>370.3</v>
      </c>
      <c r="I29" s="25">
        <f t="shared" si="4"/>
        <v>859.99999999999989</v>
      </c>
      <c r="J29" s="24">
        <f t="shared" si="5"/>
        <v>12737.200000000017</v>
      </c>
      <c r="K29" s="23">
        <v>10</v>
      </c>
      <c r="L29" s="22">
        <f t="shared" si="6"/>
        <v>3332.7000000000007</v>
      </c>
    </row>
    <row r="30" spans="1:12" ht="20.25" customHeight="1" x14ac:dyDescent="0.25">
      <c r="A30" s="1390"/>
      <c r="B30" s="29">
        <v>10</v>
      </c>
      <c r="C30" s="1215" t="s">
        <v>8</v>
      </c>
      <c r="D30" s="27" t="str">
        <v/>
      </c>
      <c r="E30" s="26">
        <f t="shared" si="2"/>
        <v>12737.200000000017</v>
      </c>
      <c r="F30" s="24">
        <v>438.03</v>
      </c>
      <c r="G30" s="24">
        <v>41.67</v>
      </c>
      <c r="H30" s="24">
        <v>370.3</v>
      </c>
      <c r="I30" s="25">
        <f t="shared" si="4"/>
        <v>859.99999999999989</v>
      </c>
      <c r="J30" s="24">
        <f t="shared" si="5"/>
        <v>11887.200000000017</v>
      </c>
      <c r="K30" s="23">
        <v>10</v>
      </c>
      <c r="L30" s="22">
        <f t="shared" si="6"/>
        <v>3703.0000000000009</v>
      </c>
    </row>
    <row r="31" spans="1:12" ht="20.25" customHeight="1" x14ac:dyDescent="0.25">
      <c r="A31" s="1390"/>
      <c r="B31" s="29">
        <v>11</v>
      </c>
      <c r="C31" s="1215" t="s">
        <v>7</v>
      </c>
      <c r="D31" s="27" t="str">
        <v/>
      </c>
      <c r="E31" s="26">
        <f t="shared" si="2"/>
        <v>11887.200000000017</v>
      </c>
      <c r="F31" s="24">
        <v>438.03</v>
      </c>
      <c r="G31" s="24">
        <v>41.67</v>
      </c>
      <c r="H31" s="24">
        <v>370.3</v>
      </c>
      <c r="I31" s="25">
        <f t="shared" si="4"/>
        <v>859.99999999999989</v>
      </c>
      <c r="J31" s="24">
        <f t="shared" si="5"/>
        <v>11037.200000000017</v>
      </c>
      <c r="K31" s="23">
        <v>10</v>
      </c>
      <c r="L31" s="22">
        <f t="shared" si="6"/>
        <v>4073.3000000000011</v>
      </c>
    </row>
    <row r="32" spans="1:12" ht="20.25" customHeight="1" x14ac:dyDescent="0.25">
      <c r="A32" s="1390"/>
      <c r="B32" s="29">
        <v>12</v>
      </c>
      <c r="C32" s="1215" t="s">
        <v>6</v>
      </c>
      <c r="D32" s="27" t="str">
        <v/>
      </c>
      <c r="E32" s="26">
        <f t="shared" si="2"/>
        <v>11037.200000000017</v>
      </c>
      <c r="F32" s="24">
        <v>438.03</v>
      </c>
      <c r="G32" s="24">
        <v>41.67</v>
      </c>
      <c r="H32" s="24">
        <v>370.3</v>
      </c>
      <c r="I32" s="25">
        <f t="shared" si="4"/>
        <v>859.99999999999989</v>
      </c>
      <c r="J32" s="24">
        <f t="shared" si="5"/>
        <v>10187.200000000017</v>
      </c>
      <c r="K32" s="23">
        <v>10</v>
      </c>
      <c r="L32" s="22">
        <f t="shared" si="6"/>
        <v>4443.6000000000013</v>
      </c>
    </row>
    <row r="33" spans="1:12" ht="20.25" customHeight="1" x14ac:dyDescent="0.25">
      <c r="A33" s="1390"/>
      <c r="B33" s="29">
        <v>13</v>
      </c>
      <c r="C33" s="1215" t="s">
        <v>5</v>
      </c>
      <c r="D33" s="27" t="str">
        <v/>
      </c>
      <c r="E33" s="26">
        <f t="shared" si="2"/>
        <v>10187.200000000017</v>
      </c>
      <c r="F33" s="24">
        <v>438.03</v>
      </c>
      <c r="G33" s="24">
        <v>41.67</v>
      </c>
      <c r="H33" s="24">
        <v>370.3</v>
      </c>
      <c r="I33" s="25">
        <f t="shared" si="4"/>
        <v>859.99999999999989</v>
      </c>
      <c r="J33" s="24">
        <f t="shared" si="5"/>
        <v>9337.2000000000171</v>
      </c>
      <c r="K33" s="23">
        <v>10</v>
      </c>
      <c r="L33" s="22">
        <f t="shared" si="6"/>
        <v>4813.9000000000015</v>
      </c>
    </row>
    <row r="34" spans="1:12" ht="20.25" customHeight="1" x14ac:dyDescent="0.25">
      <c r="A34" s="1390"/>
      <c r="B34" s="29">
        <v>14</v>
      </c>
      <c r="C34" s="1215" t="s">
        <v>4</v>
      </c>
      <c r="D34" s="27" t="str">
        <v/>
      </c>
      <c r="E34" s="26">
        <f t="shared" si="2"/>
        <v>9337.2000000000171</v>
      </c>
      <c r="F34" s="24">
        <v>438.03</v>
      </c>
      <c r="G34" s="24">
        <v>41.67</v>
      </c>
      <c r="H34" s="24">
        <v>370.3</v>
      </c>
      <c r="I34" s="25">
        <f t="shared" si="4"/>
        <v>859.99999999999989</v>
      </c>
      <c r="J34" s="24">
        <f t="shared" si="1"/>
        <v>8487.2000000000171</v>
      </c>
      <c r="K34" s="23">
        <v>10</v>
      </c>
      <c r="L34" s="22">
        <f t="shared" si="3"/>
        <v>5184.2000000000016</v>
      </c>
    </row>
    <row r="35" spans="1:12" ht="20.25" customHeight="1" x14ac:dyDescent="0.25">
      <c r="A35" s="1390"/>
      <c r="B35" s="29">
        <v>15</v>
      </c>
      <c r="C35" s="1215" t="s">
        <v>3</v>
      </c>
      <c r="D35" s="27" t="str">
        <v/>
      </c>
      <c r="E35" s="26">
        <f t="shared" si="2"/>
        <v>8487.2000000000171</v>
      </c>
      <c r="F35" s="24">
        <v>438.03</v>
      </c>
      <c r="G35" s="24">
        <v>41.67</v>
      </c>
      <c r="H35" s="24">
        <v>370.3</v>
      </c>
      <c r="I35" s="25">
        <f t="shared" si="4"/>
        <v>859.99999999999989</v>
      </c>
      <c r="J35" s="24">
        <f t="shared" si="1"/>
        <v>7637.2000000000171</v>
      </c>
      <c r="K35" s="23">
        <v>10</v>
      </c>
      <c r="L35" s="22">
        <f t="shared" si="3"/>
        <v>5554.5000000000018</v>
      </c>
    </row>
    <row r="36" spans="1:12" ht="20.25" customHeight="1" x14ac:dyDescent="0.25">
      <c r="A36" s="1390"/>
      <c r="B36" s="29">
        <v>16</v>
      </c>
      <c r="C36" s="1215" t="s">
        <v>14</v>
      </c>
      <c r="D36" s="27" t="str">
        <v/>
      </c>
      <c r="E36" s="26">
        <f t="shared" si="2"/>
        <v>7637.2000000000171</v>
      </c>
      <c r="F36" s="24">
        <v>438.03</v>
      </c>
      <c r="G36" s="24">
        <v>41.67</v>
      </c>
      <c r="H36" s="24">
        <v>370.3</v>
      </c>
      <c r="I36" s="25">
        <f t="shared" si="4"/>
        <v>859.99999999999989</v>
      </c>
      <c r="J36" s="24">
        <f t="shared" si="1"/>
        <v>6787.2000000000171</v>
      </c>
      <c r="K36" s="23">
        <v>10</v>
      </c>
      <c r="L36" s="22">
        <f t="shared" si="3"/>
        <v>5924.800000000002</v>
      </c>
    </row>
    <row r="37" spans="1:12" ht="20.25" customHeight="1" thickBot="1" x14ac:dyDescent="0.3">
      <c r="A37" s="1391"/>
      <c r="B37" s="21">
        <v>17</v>
      </c>
      <c r="C37" s="1216" t="s">
        <v>13</v>
      </c>
      <c r="D37" s="19" t="str">
        <v/>
      </c>
      <c r="E37" s="18">
        <f t="shared" si="2"/>
        <v>6787.2000000000171</v>
      </c>
      <c r="F37" s="16">
        <v>438.03</v>
      </c>
      <c r="G37" s="16">
        <v>41.67</v>
      </c>
      <c r="H37" s="16">
        <v>370.3</v>
      </c>
      <c r="I37" s="17">
        <f t="shared" si="4"/>
        <v>859.99999999999989</v>
      </c>
      <c r="J37" s="16">
        <f t="shared" si="1"/>
        <v>5937.2000000000171</v>
      </c>
      <c r="K37" s="15">
        <v>10</v>
      </c>
      <c r="L37" s="14">
        <f t="shared" si="3"/>
        <v>6295.1000000000022</v>
      </c>
    </row>
    <row r="38" spans="1:12" ht="20.25" customHeight="1" x14ac:dyDescent="0.25">
      <c r="A38" s="1389">
        <v>2027</v>
      </c>
      <c r="B38" s="37">
        <v>18</v>
      </c>
      <c r="C38" s="1214" t="s">
        <v>12</v>
      </c>
      <c r="D38" s="35" t="str">
        <v/>
      </c>
      <c r="E38" s="34">
        <f t="shared" si="2"/>
        <v>5937.2000000000171</v>
      </c>
      <c r="F38" s="32">
        <v>438.03</v>
      </c>
      <c r="G38" s="32">
        <v>41.67</v>
      </c>
      <c r="H38" s="32">
        <v>370.3</v>
      </c>
      <c r="I38" s="33">
        <f t="shared" si="4"/>
        <v>859.99999999999989</v>
      </c>
      <c r="J38" s="32">
        <f t="shared" si="1"/>
        <v>5087.2000000000171</v>
      </c>
      <c r="K38" s="31">
        <v>10</v>
      </c>
      <c r="L38" s="30">
        <f t="shared" si="3"/>
        <v>6665.4000000000024</v>
      </c>
    </row>
    <row r="39" spans="1:12" ht="20.25" customHeight="1" x14ac:dyDescent="0.25">
      <c r="A39" s="1390"/>
      <c r="B39" s="29">
        <v>19</v>
      </c>
      <c r="C39" s="1215" t="s">
        <v>11</v>
      </c>
      <c r="D39" s="27" t="str">
        <v/>
      </c>
      <c r="E39" s="26">
        <f t="shared" si="2"/>
        <v>5087.2000000000171</v>
      </c>
      <c r="F39" s="24">
        <v>438.03</v>
      </c>
      <c r="G39" s="24">
        <v>41.67</v>
      </c>
      <c r="H39" s="24">
        <v>370.3</v>
      </c>
      <c r="I39" s="25">
        <f t="shared" si="4"/>
        <v>859.99999999999989</v>
      </c>
      <c r="J39" s="24">
        <f t="shared" si="1"/>
        <v>4237.2000000000171</v>
      </c>
      <c r="K39" s="23">
        <v>10</v>
      </c>
      <c r="L39" s="22">
        <f t="shared" si="3"/>
        <v>7035.7000000000025</v>
      </c>
    </row>
    <row r="40" spans="1:12" ht="20.25" customHeight="1" x14ac:dyDescent="0.25">
      <c r="A40" s="1390"/>
      <c r="B40" s="29">
        <v>20</v>
      </c>
      <c r="C40" s="1215" t="s">
        <v>10</v>
      </c>
      <c r="D40" s="27" t="str">
        <v/>
      </c>
      <c r="E40" s="26">
        <f t="shared" si="2"/>
        <v>4237.2000000000171</v>
      </c>
      <c r="F40" s="24">
        <v>438.03</v>
      </c>
      <c r="G40" s="24">
        <v>41.67</v>
      </c>
      <c r="H40" s="24">
        <v>370.3</v>
      </c>
      <c r="I40" s="25">
        <f t="shared" si="4"/>
        <v>859.99999999999989</v>
      </c>
      <c r="J40" s="24">
        <f t="shared" si="1"/>
        <v>3387.2000000000171</v>
      </c>
      <c r="K40" s="23">
        <v>10</v>
      </c>
      <c r="L40" s="22">
        <f t="shared" si="3"/>
        <v>7406.0000000000027</v>
      </c>
    </row>
    <row r="41" spans="1:12" ht="20.25" customHeight="1" x14ac:dyDescent="0.25">
      <c r="A41" s="1390"/>
      <c r="B41" s="29">
        <v>21</v>
      </c>
      <c r="C41" s="1215" t="s">
        <v>9</v>
      </c>
      <c r="D41" s="27" t="str">
        <v/>
      </c>
      <c r="E41" s="26">
        <f t="shared" si="2"/>
        <v>3387.2000000000171</v>
      </c>
      <c r="F41" s="24">
        <v>438.03</v>
      </c>
      <c r="G41" s="24">
        <v>41.67</v>
      </c>
      <c r="H41" s="24">
        <v>370.3</v>
      </c>
      <c r="I41" s="25">
        <f t="shared" si="4"/>
        <v>859.99999999999989</v>
      </c>
      <c r="J41" s="24">
        <f t="shared" si="1"/>
        <v>2537.2000000000171</v>
      </c>
      <c r="K41" s="23">
        <v>10</v>
      </c>
      <c r="L41" s="22">
        <f t="shared" si="3"/>
        <v>7776.3000000000029</v>
      </c>
    </row>
    <row r="42" spans="1:12" ht="20.25" customHeight="1" x14ac:dyDescent="0.25">
      <c r="A42" s="1390"/>
      <c r="B42" s="29">
        <v>22</v>
      </c>
      <c r="C42" s="1215" t="s">
        <v>8</v>
      </c>
      <c r="D42" s="27" t="str">
        <v/>
      </c>
      <c r="E42" s="26">
        <f t="shared" si="2"/>
        <v>2537.2000000000171</v>
      </c>
      <c r="F42" s="24">
        <v>438.03</v>
      </c>
      <c r="G42" s="24">
        <v>41.67</v>
      </c>
      <c r="H42" s="24">
        <v>370.3</v>
      </c>
      <c r="I42" s="25">
        <f t="shared" si="4"/>
        <v>859.99999999999989</v>
      </c>
      <c r="J42" s="24">
        <f t="shared" si="1"/>
        <v>1687.2000000000169</v>
      </c>
      <c r="K42" s="23">
        <v>10</v>
      </c>
      <c r="L42" s="22">
        <f t="shared" si="3"/>
        <v>8146.6000000000031</v>
      </c>
    </row>
    <row r="43" spans="1:12" ht="20.25" customHeight="1" x14ac:dyDescent="0.25">
      <c r="A43" s="1390"/>
      <c r="B43" s="29">
        <v>23</v>
      </c>
      <c r="C43" s="1215" t="s">
        <v>7</v>
      </c>
      <c r="D43" s="27" t="str">
        <v/>
      </c>
      <c r="E43" s="26">
        <f t="shared" si="2"/>
        <v>1687.2000000000169</v>
      </c>
      <c r="F43" s="24">
        <v>438.03</v>
      </c>
      <c r="G43" s="24">
        <v>41.67</v>
      </c>
      <c r="H43" s="24">
        <v>370.3</v>
      </c>
      <c r="I43" s="25">
        <f t="shared" si="4"/>
        <v>859.99999999999989</v>
      </c>
      <c r="J43" s="24">
        <f t="shared" si="1"/>
        <v>837.20000000001687</v>
      </c>
      <c r="K43" s="23">
        <v>10</v>
      </c>
      <c r="L43" s="22">
        <f t="shared" si="3"/>
        <v>8516.9000000000033</v>
      </c>
    </row>
    <row r="44" spans="1:12" ht="20.25" customHeight="1" thickBot="1" x14ac:dyDescent="0.3">
      <c r="A44" s="1391"/>
      <c r="B44" s="21">
        <v>24</v>
      </c>
      <c r="C44" s="1216" t="s">
        <v>6</v>
      </c>
      <c r="D44" s="19" t="str">
        <v/>
      </c>
      <c r="E44" s="18">
        <f t="shared" si="2"/>
        <v>837.20000000001687</v>
      </c>
      <c r="F44" s="16">
        <v>438.11</v>
      </c>
      <c r="G44" s="16">
        <v>41.59</v>
      </c>
      <c r="H44" s="16">
        <v>370.3</v>
      </c>
      <c r="I44" s="17">
        <f t="shared" si="4"/>
        <v>860.00000000000011</v>
      </c>
      <c r="J44" s="16">
        <f t="shared" si="1"/>
        <v>-12.799999999983129</v>
      </c>
      <c r="K44" s="15">
        <v>10</v>
      </c>
      <c r="L44" s="14">
        <f t="shared" si="3"/>
        <v>8887.2000000000025</v>
      </c>
    </row>
    <row r="45" spans="1:12" ht="20.25" customHeight="1" x14ac:dyDescent="0.25">
      <c r="F45" s="99">
        <f>SUM(F21:F44)</f>
        <v>10512.8</v>
      </c>
      <c r="G45" s="99">
        <f>SUM(G21:G44)</f>
        <v>999.99999999999977</v>
      </c>
      <c r="H45" s="99">
        <f>SUM(H21:H44)</f>
        <v>8887.2000000000025</v>
      </c>
      <c r="K45" s="98">
        <f>SUM(K21:K44)</f>
        <v>240</v>
      </c>
    </row>
    <row r="46" spans="1:12" x14ac:dyDescent="0.25">
      <c r="D46" s="1420" t="s">
        <v>2</v>
      </c>
      <c r="E46" s="1420"/>
      <c r="F46" s="79">
        <v>0</v>
      </c>
      <c r="G46" s="79">
        <v>0</v>
      </c>
      <c r="H46" s="79">
        <v>0</v>
      </c>
      <c r="K46" s="1158">
        <v>0</v>
      </c>
    </row>
    <row r="47" spans="1:12" x14ac:dyDescent="0.25">
      <c r="D47" s="1421" t="s">
        <v>1</v>
      </c>
      <c r="E47" s="1421"/>
      <c r="F47" s="65">
        <f>SUM(F45-F46)</f>
        <v>10512.8</v>
      </c>
      <c r="G47" s="65">
        <f t="shared" ref="G47:H47" si="7">SUM(G45-G46)</f>
        <v>999.99999999999977</v>
      </c>
      <c r="H47" s="65">
        <f t="shared" si="7"/>
        <v>8887.2000000000025</v>
      </c>
      <c r="K47" s="477">
        <f>SUM(K45-K5)</f>
        <v>240</v>
      </c>
    </row>
    <row r="48" spans="1:12" x14ac:dyDescent="0.25">
      <c r="K48" s="478"/>
    </row>
    <row r="49" spans="3:7" ht="15.75" x14ac:dyDescent="0.25">
      <c r="C49" s="1213"/>
      <c r="D49" s="1422" t="s">
        <v>42</v>
      </c>
      <c r="E49" s="1422"/>
      <c r="F49" s="1423">
        <f>SUM(F47:H47)</f>
        <v>20400</v>
      </c>
      <c r="G49" s="1423"/>
    </row>
    <row r="50" spans="3:7" ht="16.5" thickBot="1" x14ac:dyDescent="0.3">
      <c r="C50" s="1213"/>
      <c r="D50" s="1422" t="s">
        <v>41</v>
      </c>
      <c r="E50" s="1422"/>
      <c r="F50" s="1480">
        <v>-12.8</v>
      </c>
      <c r="G50" s="1480"/>
    </row>
    <row r="51" spans="3:7" ht="17.25" thickTop="1" thickBot="1" x14ac:dyDescent="0.3">
      <c r="C51" s="1415" t="s">
        <v>0</v>
      </c>
      <c r="D51" s="1415"/>
      <c r="E51" s="1416"/>
      <c r="F51" s="1417">
        <f>SUM(F49:G50)</f>
        <v>20387.2</v>
      </c>
      <c r="G51" s="1419"/>
    </row>
    <row r="52" spans="3:7" ht="15.75" thickTop="1" x14ac:dyDescent="0.25"/>
  </sheetData>
  <mergeCells count="19">
    <mergeCell ref="A17:B17"/>
    <mergeCell ref="E17:F17"/>
    <mergeCell ref="A8:L8"/>
    <mergeCell ref="A11:B11"/>
    <mergeCell ref="A12:B12"/>
    <mergeCell ref="A13:B13"/>
    <mergeCell ref="A15:B15"/>
    <mergeCell ref="C51:E51"/>
    <mergeCell ref="F51:G51"/>
    <mergeCell ref="E18:F18"/>
    <mergeCell ref="D46:E46"/>
    <mergeCell ref="D47:E47"/>
    <mergeCell ref="D49:E49"/>
    <mergeCell ref="F49:G49"/>
    <mergeCell ref="A38:A44"/>
    <mergeCell ref="A26:A37"/>
    <mergeCell ref="A21:A25"/>
    <mergeCell ref="D50:E50"/>
    <mergeCell ref="F50:G50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45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I68"/>
  <sheetViews>
    <sheetView topLeftCell="A43" zoomScale="90" zoomScaleNormal="90" workbookViewId="0">
      <selection activeCell="I46" sqref="I46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  <col min="13" max="13" width="2.28515625" customWidth="1"/>
    <col min="14" max="14" width="10.140625" customWidth="1"/>
    <col min="19" max="19" width="7.42578125" customWidth="1"/>
    <col min="21" max="21" width="10.85546875" bestFit="1" customWidth="1"/>
    <col min="23" max="23" width="10" bestFit="1" customWidth="1"/>
    <col min="28" max="28" width="10" bestFit="1" customWidth="1"/>
    <col min="30" max="30" width="9.85546875" customWidth="1"/>
    <col min="31" max="31" width="2.5703125" customWidth="1"/>
  </cols>
  <sheetData>
    <row r="1" spans="1:30" ht="21" x14ac:dyDescent="0.35">
      <c r="A1" s="63" t="s">
        <v>40</v>
      </c>
    </row>
    <row r="3" spans="1:30" ht="21" x14ac:dyDescent="0.35">
      <c r="A3" s="62" t="s">
        <v>115</v>
      </c>
    </row>
    <row r="4" spans="1:30" ht="21" x14ac:dyDescent="0.35">
      <c r="A4" s="62"/>
    </row>
    <row r="5" spans="1:30" ht="17.25" x14ac:dyDescent="0.3">
      <c r="A5" s="500" t="s">
        <v>280</v>
      </c>
    </row>
    <row r="6" spans="1:30" ht="17.25" x14ac:dyDescent="0.3">
      <c r="A6" s="500" t="s">
        <v>281</v>
      </c>
    </row>
    <row r="8" spans="1:30" ht="20.25" customHeight="1" x14ac:dyDescent="0.25">
      <c r="A8" s="1425" t="s">
        <v>116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S8" s="1485" t="s">
        <v>186</v>
      </c>
      <c r="T8" s="1485"/>
      <c r="U8" s="1485"/>
      <c r="V8" s="1485"/>
      <c r="W8" s="1485"/>
      <c r="X8" s="1485"/>
      <c r="Y8" s="1485"/>
      <c r="Z8" s="1485"/>
      <c r="AA8" s="1485"/>
      <c r="AB8" s="1485"/>
      <c r="AC8" s="1485"/>
      <c r="AD8" s="1485"/>
    </row>
    <row r="9" spans="1:30" ht="20.25" customHeight="1" x14ac:dyDescent="0.25">
      <c r="A9" s="59" t="s">
        <v>37</v>
      </c>
      <c r="B9" s="60"/>
      <c r="C9" s="59"/>
      <c r="D9" s="206"/>
      <c r="E9" s="51"/>
      <c r="F9" s="58"/>
      <c r="G9" s="58"/>
      <c r="H9" s="48"/>
      <c r="I9" s="48"/>
      <c r="J9" s="48"/>
      <c r="K9" s="48"/>
      <c r="L9" s="48"/>
      <c r="S9" s="59" t="s">
        <v>187</v>
      </c>
    </row>
    <row r="10" spans="1:30" ht="20.25" customHeight="1" x14ac:dyDescent="0.25">
      <c r="A10" s="61" t="s">
        <v>36</v>
      </c>
      <c r="B10" s="60"/>
      <c r="C10" s="59"/>
      <c r="D10" s="206"/>
      <c r="E10" s="51"/>
      <c r="F10" s="58"/>
      <c r="G10" s="58"/>
      <c r="H10" s="48"/>
      <c r="I10" s="48"/>
      <c r="J10" s="48"/>
      <c r="K10" s="48"/>
      <c r="L10" s="48"/>
      <c r="S10" s="61" t="s">
        <v>80</v>
      </c>
    </row>
    <row r="11" spans="1:30" ht="20.25" customHeight="1" x14ac:dyDescent="0.25">
      <c r="A11" s="1426" t="s">
        <v>35</v>
      </c>
      <c r="B11" s="1426"/>
      <c r="C11" s="54">
        <v>5000</v>
      </c>
      <c r="D11" s="206"/>
      <c r="E11" s="51"/>
      <c r="J11" s="48"/>
      <c r="K11" s="48"/>
      <c r="L11" s="48"/>
      <c r="S11" s="1426" t="s">
        <v>35</v>
      </c>
      <c r="T11" s="1426"/>
      <c r="U11" s="364">
        <v>851.25</v>
      </c>
    </row>
    <row r="12" spans="1:30" ht="20.25" customHeight="1" x14ac:dyDescent="0.25">
      <c r="A12" s="1426" t="s">
        <v>33</v>
      </c>
      <c r="B12" s="1426"/>
      <c r="C12" s="54">
        <v>400</v>
      </c>
      <c r="D12" s="75" t="s">
        <v>34</v>
      </c>
      <c r="E12" s="51"/>
      <c r="J12" s="48"/>
      <c r="K12" s="48"/>
      <c r="L12" s="48"/>
      <c r="S12" s="1426" t="s">
        <v>33</v>
      </c>
      <c r="T12" s="1426"/>
      <c r="U12" s="365">
        <v>127.69</v>
      </c>
    </row>
    <row r="13" spans="1:30" ht="20.25" customHeight="1" x14ac:dyDescent="0.25">
      <c r="A13" s="1426" t="s">
        <v>33</v>
      </c>
      <c r="B13" s="1426"/>
      <c r="C13" s="54">
        <v>100</v>
      </c>
      <c r="D13" t="s">
        <v>32</v>
      </c>
      <c r="E13" s="51"/>
      <c r="J13" s="48"/>
      <c r="K13" s="48"/>
      <c r="L13" s="48"/>
      <c r="S13" s="362"/>
      <c r="T13" s="362"/>
      <c r="U13" s="366">
        <f>SUM(U11:U12)</f>
        <v>978.94</v>
      </c>
    </row>
    <row r="14" spans="1:30" ht="20.25" customHeight="1" x14ac:dyDescent="0.25">
      <c r="A14" s="205"/>
      <c r="B14" s="205"/>
      <c r="C14" s="50">
        <f>SUM(C11:C13)</f>
        <v>5500</v>
      </c>
      <c r="E14" s="51"/>
      <c r="J14" s="48"/>
      <c r="K14" s="48"/>
      <c r="L14" s="48"/>
      <c r="S14" s="1426" t="s">
        <v>31</v>
      </c>
      <c r="T14" s="1426"/>
      <c r="U14" s="365">
        <v>293.64</v>
      </c>
      <c r="V14" s="367" t="s">
        <v>188</v>
      </c>
      <c r="W14">
        <v>24.47</v>
      </c>
      <c r="Y14" s="1487" t="s">
        <v>185</v>
      </c>
      <c r="Z14" s="1487"/>
    </row>
    <row r="15" spans="1:30" ht="20.25" customHeight="1" x14ac:dyDescent="0.25">
      <c r="A15" s="1426" t="s">
        <v>31</v>
      </c>
      <c r="B15" s="1426"/>
      <c r="C15" s="49">
        <v>5940</v>
      </c>
      <c r="D15" s="52" t="s">
        <v>30</v>
      </c>
      <c r="E15" s="51"/>
      <c r="J15" s="48"/>
      <c r="K15" s="48"/>
      <c r="L15" s="48"/>
      <c r="S15" s="1442" t="s">
        <v>29</v>
      </c>
      <c r="T15" s="1442"/>
      <c r="U15" s="368">
        <f>SUM(U13:U14)</f>
        <v>1272.58</v>
      </c>
      <c r="Y15" s="1486">
        <f>U17/12+4</f>
        <v>120.04833333333333</v>
      </c>
      <c r="Z15" s="1486"/>
    </row>
    <row r="16" spans="1:30" ht="27.75" customHeight="1" x14ac:dyDescent="0.25">
      <c r="A16" s="1442" t="s">
        <v>29</v>
      </c>
      <c r="B16" s="1442"/>
      <c r="C16" s="50">
        <f>SUM(C14:C15)</f>
        <v>11440</v>
      </c>
      <c r="J16" s="48"/>
      <c r="K16" s="48"/>
      <c r="L16" s="48"/>
      <c r="S16" s="1427" t="s">
        <v>79</v>
      </c>
      <c r="T16" s="1427"/>
      <c r="U16" s="369">
        <v>120</v>
      </c>
      <c r="X16" s="923"/>
    </row>
    <row r="17" spans="1:35" ht="28.5" customHeight="1" thickBot="1" x14ac:dyDescent="0.3">
      <c r="A17" s="1427" t="s">
        <v>117</v>
      </c>
      <c r="B17" s="1427"/>
      <c r="C17" s="54">
        <v>432</v>
      </c>
      <c r="E17" s="1428" t="s">
        <v>27</v>
      </c>
      <c r="F17" s="1428"/>
      <c r="J17" s="48"/>
      <c r="K17" s="48"/>
      <c r="L17" s="48"/>
      <c r="S17" s="64"/>
      <c r="T17" s="64"/>
      <c r="U17" s="370">
        <f>SUM(U15:U16)</f>
        <v>1392.58</v>
      </c>
      <c r="X17" s="924"/>
    </row>
    <row r="18" spans="1:35" ht="20.25" customHeight="1" thickTop="1" thickBot="1" x14ac:dyDescent="0.3">
      <c r="A18" s="47"/>
      <c r="B18" s="46"/>
      <c r="C18" s="45">
        <f>SUM(C16:C17)</f>
        <v>11872</v>
      </c>
      <c r="E18" s="1429">
        <f>C18/36</f>
        <v>329.77777777777777</v>
      </c>
      <c r="F18" s="1429"/>
      <c r="G18" s="58"/>
      <c r="H18" s="48"/>
      <c r="I18" s="48"/>
      <c r="J18" s="48"/>
      <c r="K18" s="48"/>
      <c r="L18" s="48"/>
      <c r="X18" s="93"/>
    </row>
    <row r="19" spans="1:35" ht="36" customHeight="1" thickTop="1" thickBot="1" x14ac:dyDescent="0.3">
      <c r="S19" s="43" t="s">
        <v>26</v>
      </c>
      <c r="T19" s="42" t="s">
        <v>25</v>
      </c>
      <c r="U19" s="363" t="s">
        <v>24</v>
      </c>
      <c r="V19" s="41" t="s">
        <v>23</v>
      </c>
      <c r="W19" s="363" t="s">
        <v>22</v>
      </c>
      <c r="X19" s="39" t="s">
        <v>21</v>
      </c>
      <c r="Y19" s="39" t="s">
        <v>20</v>
      </c>
      <c r="Z19" s="363" t="s">
        <v>19</v>
      </c>
      <c r="AA19" s="41" t="s">
        <v>18</v>
      </c>
      <c r="AB19" s="363" t="s">
        <v>17</v>
      </c>
      <c r="AC19" s="39" t="s">
        <v>16</v>
      </c>
      <c r="AD19" s="38" t="s">
        <v>15</v>
      </c>
      <c r="AF19" s="39" t="s">
        <v>21</v>
      </c>
      <c r="AG19" s="39" t="s">
        <v>20</v>
      </c>
      <c r="AH19" s="363" t="s">
        <v>19</v>
      </c>
      <c r="AI19" s="39" t="s">
        <v>16</v>
      </c>
    </row>
    <row r="20" spans="1:35" ht="30.75" customHeight="1" thickBot="1" x14ac:dyDescent="0.3">
      <c r="A20" s="43" t="s">
        <v>26</v>
      </c>
      <c r="B20" s="42" t="s">
        <v>25</v>
      </c>
      <c r="C20" s="210" t="s">
        <v>24</v>
      </c>
      <c r="D20" s="41" t="s">
        <v>23</v>
      </c>
      <c r="E20" s="210" t="s">
        <v>22</v>
      </c>
      <c r="F20" s="39" t="s">
        <v>21</v>
      </c>
      <c r="G20" s="39" t="s">
        <v>20</v>
      </c>
      <c r="H20" s="210" t="s">
        <v>19</v>
      </c>
      <c r="I20" s="41" t="s">
        <v>18</v>
      </c>
      <c r="J20" s="210" t="s">
        <v>17</v>
      </c>
      <c r="K20" s="39" t="s">
        <v>16</v>
      </c>
      <c r="L20" s="38" t="s">
        <v>15</v>
      </c>
      <c r="N20" s="127" t="s">
        <v>21</v>
      </c>
      <c r="O20" s="127" t="s">
        <v>20</v>
      </c>
      <c r="P20" s="128" t="s">
        <v>19</v>
      </c>
      <c r="Q20" s="127" t="s">
        <v>16</v>
      </c>
      <c r="S20" s="1482">
        <v>2022</v>
      </c>
      <c r="T20" s="371">
        <v>1</v>
      </c>
      <c r="U20" s="372" t="s">
        <v>8</v>
      </c>
      <c r="V20" s="373" t="str">
        <f t="array" ref="V20:V31">TRANSPOSE('[1]2021-2022'!$F$143:$Q$143)</f>
        <v>06/05/22</v>
      </c>
      <c r="W20" s="310">
        <f>U15</f>
        <v>1272.58</v>
      </c>
      <c r="X20" s="310">
        <v>74.89</v>
      </c>
      <c r="Y20" s="310">
        <v>10.64</v>
      </c>
      <c r="Z20" s="310">
        <v>24.47</v>
      </c>
      <c r="AA20" s="376">
        <f>X20+Z20+Y20+AC20</f>
        <v>120</v>
      </c>
      <c r="AB20" s="310">
        <f t="shared" ref="AB20:AB31" si="0">W20-Z20-Y20-X20</f>
        <v>1162.5799999999997</v>
      </c>
      <c r="AC20" s="310">
        <v>10</v>
      </c>
      <c r="AD20" s="311">
        <f>Z20</f>
        <v>24.47</v>
      </c>
      <c r="AF20" s="387">
        <v>0</v>
      </c>
      <c r="AG20" s="256">
        <v>0</v>
      </c>
      <c r="AH20" s="256">
        <v>0</v>
      </c>
      <c r="AI20" s="388">
        <v>0</v>
      </c>
    </row>
    <row r="21" spans="1:35" ht="64.5" customHeight="1" x14ac:dyDescent="0.25">
      <c r="A21" s="1389">
        <v>2021</v>
      </c>
      <c r="B21" s="37">
        <v>1</v>
      </c>
      <c r="C21" s="209" t="s">
        <v>14</v>
      </c>
      <c r="D21" s="35" t="str">
        <f t="array" ref="D21:D56">TRANSPOSE('[1]2021-2022'!$F$57:$AO$57)</f>
        <v>08/11/21</v>
      </c>
      <c r="E21" s="34">
        <f>C16</f>
        <v>11440</v>
      </c>
      <c r="F21" s="32">
        <v>150.22</v>
      </c>
      <c r="G21" s="32">
        <v>2.78</v>
      </c>
      <c r="H21" s="32">
        <v>165</v>
      </c>
      <c r="I21" s="33">
        <f t="shared" ref="I21:I56" si="1">F21+H21+G21+K21</f>
        <v>330</v>
      </c>
      <c r="J21" s="32">
        <f t="shared" ref="J21:J56" si="2">E21-H21-G21-F21</f>
        <v>11122</v>
      </c>
      <c r="K21" s="32">
        <v>12</v>
      </c>
      <c r="L21" s="30">
        <f>H21</f>
        <v>165</v>
      </c>
      <c r="N21" s="256">
        <v>0</v>
      </c>
      <c r="O21" s="256">
        <v>0</v>
      </c>
      <c r="P21" s="256">
        <v>0</v>
      </c>
      <c r="Q21" s="256">
        <v>0</v>
      </c>
      <c r="S21" s="1483"/>
      <c r="T21" s="377">
        <v>2</v>
      </c>
      <c r="U21" s="378" t="s">
        <v>7</v>
      </c>
      <c r="V21" s="386" t="str">
        <v>06/05/22
-rm30
15/07/22
-rm90</v>
      </c>
      <c r="W21" s="313">
        <f t="shared" ref="W21:W31" si="3">AB20</f>
        <v>1162.5799999999997</v>
      </c>
      <c r="X21" s="313">
        <v>74.89</v>
      </c>
      <c r="Y21" s="313">
        <v>10.64</v>
      </c>
      <c r="Z21" s="313">
        <v>24.47</v>
      </c>
      <c r="AA21" s="379">
        <f t="shared" ref="AA21:AA31" si="4">X21+Z21+Y21+AC21</f>
        <v>120</v>
      </c>
      <c r="AB21" s="313">
        <f t="shared" si="0"/>
        <v>1052.5799999999995</v>
      </c>
      <c r="AC21" s="313">
        <v>10</v>
      </c>
      <c r="AD21" s="314">
        <f>AD20+Z21</f>
        <v>48.94</v>
      </c>
      <c r="AE21" s="418"/>
      <c r="AF21" s="301" t="s">
        <v>203</v>
      </c>
      <c r="AG21" s="302" t="s">
        <v>204</v>
      </c>
      <c r="AH21" s="302" t="s">
        <v>205</v>
      </c>
      <c r="AI21" s="389" t="s">
        <v>206</v>
      </c>
    </row>
    <row r="22" spans="1:35" ht="92.25" customHeight="1" thickBot="1" x14ac:dyDescent="0.3">
      <c r="A22" s="1391"/>
      <c r="B22" s="21">
        <v>2</v>
      </c>
      <c r="C22" s="207" t="s">
        <v>13</v>
      </c>
      <c r="D22" s="19" t="str">
        <v>07/12/21</v>
      </c>
      <c r="E22" s="18">
        <f t="shared" ref="E22:E56" si="5">J21</f>
        <v>11122</v>
      </c>
      <c r="F22" s="16">
        <v>150.22</v>
      </c>
      <c r="G22" s="16">
        <v>2.78</v>
      </c>
      <c r="H22" s="16">
        <v>165</v>
      </c>
      <c r="I22" s="17">
        <f t="shared" si="1"/>
        <v>330</v>
      </c>
      <c r="J22" s="16">
        <f>E22-H22-G22-F22</f>
        <v>10804</v>
      </c>
      <c r="K22" s="16">
        <v>12</v>
      </c>
      <c r="L22" s="14">
        <f t="shared" ref="L22:L56" si="6">L21+H22</f>
        <v>330</v>
      </c>
      <c r="N22" s="259">
        <v>0</v>
      </c>
      <c r="O22" s="259">
        <v>0</v>
      </c>
      <c r="P22" s="259">
        <v>0</v>
      </c>
      <c r="Q22" s="259">
        <v>0</v>
      </c>
      <c r="S22" s="1483"/>
      <c r="T22" s="377">
        <v>3</v>
      </c>
      <c r="U22" s="378" t="s">
        <v>6</v>
      </c>
      <c r="V22" s="386" t="str">
        <v>15/07/22
-rm10
14/09/22
-rm50
01/11/22
-rm60</v>
      </c>
      <c r="W22" s="313">
        <f>SUM(AB21)</f>
        <v>1052.5799999999995</v>
      </c>
      <c r="X22" s="313">
        <v>74.89</v>
      </c>
      <c r="Y22" s="313">
        <v>10.64</v>
      </c>
      <c r="Z22" s="313">
        <v>24.47</v>
      </c>
      <c r="AA22" s="379">
        <f t="shared" si="4"/>
        <v>120</v>
      </c>
      <c r="AB22" s="313">
        <f>W22-Z22-Y22-X22</f>
        <v>942.57999999999947</v>
      </c>
      <c r="AC22" s="313">
        <v>10</v>
      </c>
      <c r="AD22" s="314">
        <f t="shared" ref="AD22:AD31" si="7">AD21+Z22</f>
        <v>73.41</v>
      </c>
      <c r="AF22" s="345" t="s">
        <v>330</v>
      </c>
      <c r="AG22" s="346" t="s">
        <v>331</v>
      </c>
      <c r="AH22" s="346" t="s">
        <v>332</v>
      </c>
      <c r="AI22" s="303" t="s">
        <v>333</v>
      </c>
    </row>
    <row r="23" spans="1:35" ht="63.75" customHeight="1" x14ac:dyDescent="0.25">
      <c r="A23" s="1389">
        <v>2022</v>
      </c>
      <c r="B23" s="37">
        <v>3</v>
      </c>
      <c r="C23" s="209" t="s">
        <v>12</v>
      </c>
      <c r="D23" s="258" t="str">
        <v>12/01/22
-rm190
05/03/22
-rm140</v>
      </c>
      <c r="E23" s="34">
        <f t="shared" si="5"/>
        <v>10804</v>
      </c>
      <c r="F23" s="32">
        <v>150.22</v>
      </c>
      <c r="G23" s="32">
        <v>2.78</v>
      </c>
      <c r="H23" s="32">
        <v>165</v>
      </c>
      <c r="I23" s="33">
        <f t="shared" si="1"/>
        <v>330</v>
      </c>
      <c r="J23" s="32">
        <f t="shared" si="2"/>
        <v>10486</v>
      </c>
      <c r="K23" s="32">
        <v>12</v>
      </c>
      <c r="L23" s="30">
        <f t="shared" si="6"/>
        <v>495</v>
      </c>
      <c r="N23" s="257" t="s">
        <v>154</v>
      </c>
      <c r="O23" s="257" t="s">
        <v>155</v>
      </c>
      <c r="P23" s="257" t="s">
        <v>156</v>
      </c>
      <c r="Q23" s="257" t="s">
        <v>157</v>
      </c>
      <c r="S23" s="1483"/>
      <c r="T23" s="377">
        <v>4</v>
      </c>
      <c r="U23" s="378" t="s">
        <v>5</v>
      </c>
      <c r="V23" s="374" t="str">
        <v>01/11/22</v>
      </c>
      <c r="W23" s="313">
        <f>AB22</f>
        <v>942.57999999999947</v>
      </c>
      <c r="X23" s="313">
        <v>74.89</v>
      </c>
      <c r="Y23" s="313">
        <v>10.64</v>
      </c>
      <c r="Z23" s="313">
        <v>24.47</v>
      </c>
      <c r="AA23" s="379">
        <f t="shared" si="4"/>
        <v>120</v>
      </c>
      <c r="AB23" s="313">
        <f>W23-Z23-Y23-X23</f>
        <v>832.57999999999947</v>
      </c>
      <c r="AC23" s="313">
        <v>10</v>
      </c>
      <c r="AD23" s="314">
        <f t="shared" si="7"/>
        <v>97.88</v>
      </c>
      <c r="AF23" s="460">
        <v>0</v>
      </c>
      <c r="AG23" s="461">
        <v>0</v>
      </c>
      <c r="AH23" s="461">
        <v>0</v>
      </c>
      <c r="AI23" s="462">
        <v>0</v>
      </c>
    </row>
    <row r="24" spans="1:35" ht="125.25" customHeight="1" x14ac:dyDescent="0.25">
      <c r="A24" s="1390"/>
      <c r="B24" s="29">
        <v>4</v>
      </c>
      <c r="C24" s="208" t="s">
        <v>11</v>
      </c>
      <c r="D24" s="83" t="str">
        <v>05/03/22
-rm10
11/04/22
-rm100
05/04/23
-rm210
03/05/23
-rm10</v>
      </c>
      <c r="E24" s="26">
        <f t="shared" si="5"/>
        <v>10486</v>
      </c>
      <c r="F24" s="24">
        <v>150.22</v>
      </c>
      <c r="G24" s="24">
        <v>2.78</v>
      </c>
      <c r="H24" s="24">
        <v>165</v>
      </c>
      <c r="I24" s="25">
        <f t="shared" si="1"/>
        <v>330</v>
      </c>
      <c r="J24" s="24">
        <f t="shared" si="2"/>
        <v>10168</v>
      </c>
      <c r="K24" s="24">
        <v>12</v>
      </c>
      <c r="L24" s="22">
        <f t="shared" si="6"/>
        <v>660</v>
      </c>
      <c r="N24" s="346" t="s">
        <v>494</v>
      </c>
      <c r="O24" s="346" t="s">
        <v>495</v>
      </c>
      <c r="P24" s="346" t="s">
        <v>496</v>
      </c>
      <c r="Q24" s="346" t="s">
        <v>497</v>
      </c>
      <c r="R24" s="613" t="s">
        <v>635</v>
      </c>
      <c r="S24" s="1483"/>
      <c r="T24" s="377">
        <v>5</v>
      </c>
      <c r="U24" s="378" t="s">
        <v>4</v>
      </c>
      <c r="V24" s="386" t="str">
        <v>01/11/22
-rm20
01/12/22
-rm100</v>
      </c>
      <c r="W24" s="313">
        <f>SUM(AB23)</f>
        <v>832.57999999999947</v>
      </c>
      <c r="X24" s="313">
        <v>74.89</v>
      </c>
      <c r="Y24" s="313">
        <v>10.64</v>
      </c>
      <c r="Z24" s="313">
        <v>24.47</v>
      </c>
      <c r="AA24" s="379">
        <f t="shared" si="4"/>
        <v>120</v>
      </c>
      <c r="AB24" s="313">
        <f t="shared" si="0"/>
        <v>722.57999999999947</v>
      </c>
      <c r="AC24" s="313">
        <v>10</v>
      </c>
      <c r="AD24" s="314">
        <f t="shared" si="7"/>
        <v>122.35</v>
      </c>
      <c r="AF24" s="345" t="s">
        <v>372</v>
      </c>
      <c r="AG24" s="346" t="s">
        <v>373</v>
      </c>
      <c r="AH24" s="346" t="s">
        <v>374</v>
      </c>
      <c r="AI24" s="303" t="s">
        <v>375</v>
      </c>
    </row>
    <row r="25" spans="1:35" ht="65.25" customHeight="1" x14ac:dyDescent="0.25">
      <c r="A25" s="1390"/>
      <c r="B25" s="29">
        <v>5</v>
      </c>
      <c r="C25" s="208" t="s">
        <v>10</v>
      </c>
      <c r="D25" s="27" t="str">
        <v>03/05/23</v>
      </c>
      <c r="E25" s="26">
        <f t="shared" si="5"/>
        <v>10168</v>
      </c>
      <c r="F25" s="24">
        <v>150.22</v>
      </c>
      <c r="G25" s="24">
        <v>2.78</v>
      </c>
      <c r="H25" s="24">
        <v>165</v>
      </c>
      <c r="I25" s="25">
        <f t="shared" si="1"/>
        <v>330</v>
      </c>
      <c r="J25" s="24">
        <f t="shared" si="2"/>
        <v>9850</v>
      </c>
      <c r="K25" s="24">
        <v>12</v>
      </c>
      <c r="L25" s="22">
        <f t="shared" si="6"/>
        <v>825</v>
      </c>
      <c r="N25" s="625" t="s">
        <v>498</v>
      </c>
      <c r="O25" s="29" t="s">
        <v>88</v>
      </c>
      <c r="P25" s="29" t="s">
        <v>88</v>
      </c>
      <c r="Q25" s="29" t="s">
        <v>88</v>
      </c>
      <c r="S25" s="1483"/>
      <c r="T25" s="377">
        <v>6</v>
      </c>
      <c r="U25" s="378" t="s">
        <v>3</v>
      </c>
      <c r="V25" s="386" t="str">
        <v>01/12/22
-rm100
20/12/22
-rm20</v>
      </c>
      <c r="W25" s="313">
        <f t="shared" si="3"/>
        <v>722.57999999999947</v>
      </c>
      <c r="X25" s="313">
        <v>74.89</v>
      </c>
      <c r="Y25" s="313">
        <v>10.64</v>
      </c>
      <c r="Z25" s="313">
        <v>24.47</v>
      </c>
      <c r="AA25" s="379">
        <f t="shared" si="4"/>
        <v>120</v>
      </c>
      <c r="AB25" s="313">
        <f t="shared" si="0"/>
        <v>612.57999999999947</v>
      </c>
      <c r="AC25" s="313">
        <v>10</v>
      </c>
      <c r="AD25" s="314">
        <f t="shared" si="7"/>
        <v>146.82</v>
      </c>
      <c r="AF25" s="345" t="s">
        <v>384</v>
      </c>
      <c r="AG25" s="346" t="s">
        <v>385</v>
      </c>
      <c r="AH25" s="346" t="s">
        <v>387</v>
      </c>
      <c r="AI25" s="303" t="s">
        <v>386</v>
      </c>
    </row>
    <row r="26" spans="1:35" ht="60" x14ac:dyDescent="0.25">
      <c r="A26" s="1390"/>
      <c r="B26" s="29">
        <v>6</v>
      </c>
      <c r="C26" s="208" t="s">
        <v>9</v>
      </c>
      <c r="D26" s="83" t="str">
        <v>03/05/23
-rm20
08/06/23
-rm310</v>
      </c>
      <c r="E26" s="26">
        <f t="shared" si="5"/>
        <v>9850</v>
      </c>
      <c r="F26" s="24">
        <v>150.22</v>
      </c>
      <c r="G26" s="24">
        <v>2.78</v>
      </c>
      <c r="H26" s="24">
        <v>165</v>
      </c>
      <c r="I26" s="25">
        <f t="shared" si="1"/>
        <v>330</v>
      </c>
      <c r="J26" s="24">
        <f t="shared" si="2"/>
        <v>9532</v>
      </c>
      <c r="K26" s="24">
        <v>12</v>
      </c>
      <c r="L26" s="22">
        <f t="shared" si="6"/>
        <v>990</v>
      </c>
      <c r="N26" s="624" t="s">
        <v>527</v>
      </c>
      <c r="O26" s="618" t="s">
        <v>528</v>
      </c>
      <c r="P26" s="618" t="s">
        <v>529</v>
      </c>
      <c r="Q26" s="618" t="s">
        <v>530</v>
      </c>
      <c r="S26" s="1483"/>
      <c r="T26" s="377">
        <v>7</v>
      </c>
      <c r="U26" s="378" t="s">
        <v>14</v>
      </c>
      <c r="V26" s="374" t="str">
        <v>20/12/22</v>
      </c>
      <c r="W26" s="313">
        <f t="shared" ref="W26" si="8">SUM(AB25)</f>
        <v>612.57999999999947</v>
      </c>
      <c r="X26" s="313">
        <v>74.89</v>
      </c>
      <c r="Y26" s="313">
        <v>10.64</v>
      </c>
      <c r="Z26" s="313">
        <v>24.47</v>
      </c>
      <c r="AA26" s="379">
        <f t="shared" si="4"/>
        <v>120</v>
      </c>
      <c r="AB26" s="313">
        <f t="shared" si="0"/>
        <v>502.57999999999947</v>
      </c>
      <c r="AC26" s="313">
        <v>10</v>
      </c>
      <c r="AD26" s="314">
        <f t="shared" si="7"/>
        <v>171.29</v>
      </c>
      <c r="AF26" s="560" t="s">
        <v>88</v>
      </c>
      <c r="AG26" s="561" t="s">
        <v>88</v>
      </c>
      <c r="AH26" s="561" t="s">
        <v>88</v>
      </c>
      <c r="AI26" s="562" t="s">
        <v>88</v>
      </c>
    </row>
    <row r="27" spans="1:35" ht="65.25" customHeight="1" thickBot="1" x14ac:dyDescent="0.3">
      <c r="A27" s="1390"/>
      <c r="B27" s="29">
        <v>7</v>
      </c>
      <c r="C27" s="208" t="s">
        <v>8</v>
      </c>
      <c r="D27" s="83" t="str">
        <v>08/06/23
-rm40
07/07/23
-rm290</v>
      </c>
      <c r="E27" s="26">
        <f t="shared" si="5"/>
        <v>9532</v>
      </c>
      <c r="F27" s="24">
        <v>150.22</v>
      </c>
      <c r="G27" s="24">
        <v>2.78</v>
      </c>
      <c r="H27" s="24">
        <v>165</v>
      </c>
      <c r="I27" s="25">
        <f t="shared" si="1"/>
        <v>330</v>
      </c>
      <c r="J27" s="24">
        <f t="shared" si="2"/>
        <v>9214</v>
      </c>
      <c r="K27" s="24">
        <v>12</v>
      </c>
      <c r="L27" s="22">
        <f t="shared" si="6"/>
        <v>1155</v>
      </c>
      <c r="N27" s="624" t="s">
        <v>558</v>
      </c>
      <c r="O27" s="618" t="s">
        <v>559</v>
      </c>
      <c r="P27" s="618" t="s">
        <v>560</v>
      </c>
      <c r="Q27" s="618" t="s">
        <v>561</v>
      </c>
      <c r="S27" s="1484"/>
      <c r="T27" s="380">
        <v>8</v>
      </c>
      <c r="U27" s="381" t="s">
        <v>13</v>
      </c>
      <c r="V27" s="559" t="str">
        <v>20/12/22
-rm60
07/02/23
-rm60</v>
      </c>
      <c r="W27" s="382">
        <f t="shared" si="3"/>
        <v>502.57999999999947</v>
      </c>
      <c r="X27" s="382">
        <v>74.89</v>
      </c>
      <c r="Y27" s="382">
        <v>10.64</v>
      </c>
      <c r="Z27" s="382">
        <v>24.47</v>
      </c>
      <c r="AA27" s="383">
        <f t="shared" si="4"/>
        <v>120</v>
      </c>
      <c r="AB27" s="382">
        <f t="shared" si="0"/>
        <v>392.57999999999947</v>
      </c>
      <c r="AC27" s="382">
        <v>10</v>
      </c>
      <c r="AD27" s="384">
        <f t="shared" si="7"/>
        <v>195.76</v>
      </c>
      <c r="AF27" s="304" t="s">
        <v>426</v>
      </c>
      <c r="AG27" s="305" t="s">
        <v>427</v>
      </c>
      <c r="AH27" s="305" t="s">
        <v>428</v>
      </c>
      <c r="AI27" s="306" t="s">
        <v>429</v>
      </c>
    </row>
    <row r="28" spans="1:35" ht="60" x14ac:dyDescent="0.25">
      <c r="A28" s="1390"/>
      <c r="B28" s="29">
        <v>8</v>
      </c>
      <c r="C28" s="208" t="s">
        <v>7</v>
      </c>
      <c r="D28" s="83" t="str">
        <v>07/07/23
-rm60
08/08/23
-rm270</v>
      </c>
      <c r="E28" s="26">
        <f t="shared" si="5"/>
        <v>9214</v>
      </c>
      <c r="F28" s="24">
        <v>150.22</v>
      </c>
      <c r="G28" s="24">
        <v>2.78</v>
      </c>
      <c r="H28" s="24">
        <v>165</v>
      </c>
      <c r="I28" s="25">
        <f t="shared" si="1"/>
        <v>330</v>
      </c>
      <c r="J28" s="24">
        <f t="shared" si="2"/>
        <v>8896</v>
      </c>
      <c r="K28" s="24">
        <v>12</v>
      </c>
      <c r="L28" s="22">
        <f t="shared" si="6"/>
        <v>1320</v>
      </c>
      <c r="N28" s="624" t="s">
        <v>593</v>
      </c>
      <c r="O28" s="618" t="s">
        <v>594</v>
      </c>
      <c r="P28" s="618" t="s">
        <v>595</v>
      </c>
      <c r="Q28" s="618" t="s">
        <v>596</v>
      </c>
      <c r="S28" s="1389">
        <v>2023</v>
      </c>
      <c r="T28" s="371">
        <v>9</v>
      </c>
      <c r="U28" s="372" t="s">
        <v>12</v>
      </c>
      <c r="V28" s="373" t="str">
        <v>07/02/23</v>
      </c>
      <c r="W28" s="310">
        <f t="shared" ref="W28" si="9">SUM(AB27)</f>
        <v>392.57999999999947</v>
      </c>
      <c r="X28" s="310">
        <v>74.89</v>
      </c>
      <c r="Y28" s="310">
        <v>10.64</v>
      </c>
      <c r="Z28" s="310">
        <v>24.47</v>
      </c>
      <c r="AA28" s="376">
        <f t="shared" si="4"/>
        <v>120</v>
      </c>
      <c r="AB28" s="310">
        <f t="shared" si="0"/>
        <v>282.57999999999947</v>
      </c>
      <c r="AC28" s="310">
        <v>10</v>
      </c>
      <c r="AD28" s="311">
        <f t="shared" si="7"/>
        <v>220.23</v>
      </c>
      <c r="AF28" s="309">
        <v>0</v>
      </c>
      <c r="AG28" s="310">
        <v>0</v>
      </c>
      <c r="AH28" s="310">
        <v>0</v>
      </c>
      <c r="AI28" s="311">
        <v>0</v>
      </c>
    </row>
    <row r="29" spans="1:35" ht="60" customHeight="1" thickBot="1" x14ac:dyDescent="0.3">
      <c r="A29" s="1390"/>
      <c r="B29" s="354">
        <v>9</v>
      </c>
      <c r="C29" s="355" t="s">
        <v>6</v>
      </c>
      <c r="D29" s="664" t="str">
        <v>08/08/23
-rm60
07/09/23
-rm270</v>
      </c>
      <c r="E29" s="356">
        <f t="shared" si="5"/>
        <v>8896</v>
      </c>
      <c r="F29" s="357">
        <v>150.22</v>
      </c>
      <c r="G29" s="357">
        <v>2.78</v>
      </c>
      <c r="H29" s="357">
        <v>165</v>
      </c>
      <c r="I29" s="358">
        <f t="shared" si="1"/>
        <v>330</v>
      </c>
      <c r="J29" s="357">
        <f t="shared" si="2"/>
        <v>8578</v>
      </c>
      <c r="K29" s="357">
        <v>12</v>
      </c>
      <c r="L29" s="359">
        <f t="shared" si="6"/>
        <v>1485</v>
      </c>
      <c r="N29" s="692" t="s">
        <v>631</v>
      </c>
      <c r="O29" s="693" t="s">
        <v>632</v>
      </c>
      <c r="P29" s="693" t="s">
        <v>633</v>
      </c>
      <c r="Q29" s="693" t="s">
        <v>634</v>
      </c>
      <c r="S29" s="1390"/>
      <c r="T29" s="377">
        <v>10</v>
      </c>
      <c r="U29" s="378" t="s">
        <v>11</v>
      </c>
      <c r="V29" s="386" t="str">
        <v>07/02/23
-rm20
04/03/23
-rm100</v>
      </c>
      <c r="W29" s="313">
        <f t="shared" si="3"/>
        <v>282.57999999999947</v>
      </c>
      <c r="X29" s="313">
        <v>74.89</v>
      </c>
      <c r="Y29" s="313">
        <v>10.64</v>
      </c>
      <c r="Z29" s="313">
        <v>24.47</v>
      </c>
      <c r="AA29" s="379">
        <f t="shared" si="4"/>
        <v>120</v>
      </c>
      <c r="AB29" s="313">
        <f t="shared" si="0"/>
        <v>172.57999999999947</v>
      </c>
      <c r="AC29" s="313">
        <v>10</v>
      </c>
      <c r="AD29" s="314">
        <f t="shared" si="7"/>
        <v>244.7</v>
      </c>
      <c r="AF29" s="345" t="s">
        <v>452</v>
      </c>
      <c r="AG29" s="346" t="s">
        <v>453</v>
      </c>
      <c r="AH29" s="346" t="s">
        <v>454</v>
      </c>
      <c r="AI29" s="303" t="s">
        <v>455</v>
      </c>
    </row>
    <row r="30" spans="1:35" ht="60" customHeight="1" thickTop="1" x14ac:dyDescent="0.25">
      <c r="A30" s="1390"/>
      <c r="B30" s="117">
        <v>10</v>
      </c>
      <c r="C30" s="350" t="s">
        <v>5</v>
      </c>
      <c r="D30" s="691" t="str">
        <v>07/09/23
-rm80
06/10/23
-rm250</v>
      </c>
      <c r="E30" s="351">
        <f t="shared" si="5"/>
        <v>8578</v>
      </c>
      <c r="F30" s="166">
        <v>150.22</v>
      </c>
      <c r="G30" s="166">
        <v>2.78</v>
      </c>
      <c r="H30" s="166">
        <v>165</v>
      </c>
      <c r="I30" s="352">
        <f t="shared" si="1"/>
        <v>330</v>
      </c>
      <c r="J30" s="166">
        <f t="shared" si="2"/>
        <v>8260</v>
      </c>
      <c r="K30" s="166">
        <v>12</v>
      </c>
      <c r="L30" s="353">
        <f t="shared" si="6"/>
        <v>1650</v>
      </c>
      <c r="N30" s="699" t="s">
        <v>663</v>
      </c>
      <c r="O30" s="699" t="s">
        <v>664</v>
      </c>
      <c r="P30" s="699" t="s">
        <v>665</v>
      </c>
      <c r="Q30" s="699" t="s">
        <v>666</v>
      </c>
      <c r="S30" s="1390"/>
      <c r="T30" s="377">
        <v>11</v>
      </c>
      <c r="U30" s="378" t="s">
        <v>10</v>
      </c>
      <c r="V30" s="386" t="str">
        <v>04/03/23
-rm100
05/04/23
-rm20</v>
      </c>
      <c r="W30" s="313">
        <f t="shared" ref="W30" si="10">SUM(AB29)</f>
        <v>172.57999999999947</v>
      </c>
      <c r="X30" s="313">
        <v>74.89</v>
      </c>
      <c r="Y30" s="313">
        <v>10.64</v>
      </c>
      <c r="Z30" s="313">
        <v>24.47</v>
      </c>
      <c r="AA30" s="379">
        <f t="shared" si="4"/>
        <v>120</v>
      </c>
      <c r="AB30" s="313">
        <f t="shared" si="0"/>
        <v>62.579999999999458</v>
      </c>
      <c r="AC30" s="313">
        <v>10</v>
      </c>
      <c r="AD30" s="314">
        <f t="shared" si="7"/>
        <v>269.16999999999996</v>
      </c>
      <c r="AF30" s="345" t="s">
        <v>474</v>
      </c>
      <c r="AG30" s="346" t="s">
        <v>475</v>
      </c>
      <c r="AH30" s="346" t="s">
        <v>476</v>
      </c>
      <c r="AI30" s="303" t="s">
        <v>477</v>
      </c>
    </row>
    <row r="31" spans="1:35" ht="60.75" thickBot="1" x14ac:dyDescent="0.3">
      <c r="A31" s="1390"/>
      <c r="B31" s="29">
        <v>11</v>
      </c>
      <c r="C31" s="208" t="s">
        <v>4</v>
      </c>
      <c r="D31" s="83" t="str">
        <v>06/10/23
-rm100
01/11/23
-rm230</v>
      </c>
      <c r="E31" s="26">
        <f t="shared" si="5"/>
        <v>8260</v>
      </c>
      <c r="F31" s="24">
        <v>150.22</v>
      </c>
      <c r="G31" s="24">
        <v>2.78</v>
      </c>
      <c r="H31" s="24">
        <v>165</v>
      </c>
      <c r="I31" s="25">
        <f t="shared" si="1"/>
        <v>330</v>
      </c>
      <c r="J31" s="24">
        <f t="shared" si="2"/>
        <v>7942</v>
      </c>
      <c r="K31" s="24">
        <v>12</v>
      </c>
      <c r="L31" s="22">
        <f t="shared" si="6"/>
        <v>1815</v>
      </c>
      <c r="N31" s="716" t="s">
        <v>693</v>
      </c>
      <c r="O31" s="716" t="s">
        <v>694</v>
      </c>
      <c r="P31" s="716" t="s">
        <v>695</v>
      </c>
      <c r="Q31" s="716" t="s">
        <v>696</v>
      </c>
      <c r="S31" s="1391"/>
      <c r="T31" s="380">
        <v>12</v>
      </c>
      <c r="U31" s="381" t="s">
        <v>9</v>
      </c>
      <c r="V31" s="375" t="str">
        <v>05/04/23</v>
      </c>
      <c r="W31" s="382">
        <f t="shared" si="3"/>
        <v>62.579999999999458</v>
      </c>
      <c r="X31" s="382">
        <v>74.88</v>
      </c>
      <c r="Y31" s="382">
        <v>10.65</v>
      </c>
      <c r="Z31" s="382">
        <v>24.47</v>
      </c>
      <c r="AA31" s="383">
        <f t="shared" si="4"/>
        <v>120</v>
      </c>
      <c r="AB31" s="382">
        <f t="shared" si="0"/>
        <v>-47.420000000000535</v>
      </c>
      <c r="AC31" s="382">
        <v>10</v>
      </c>
      <c r="AD31" s="384">
        <f t="shared" si="7"/>
        <v>293.64</v>
      </c>
      <c r="AF31" s="584" t="s">
        <v>88</v>
      </c>
      <c r="AG31" s="21" t="s">
        <v>88</v>
      </c>
      <c r="AH31" s="21" t="s">
        <v>88</v>
      </c>
      <c r="AI31" s="443" t="s">
        <v>88</v>
      </c>
    </row>
    <row r="32" spans="1:35" ht="60" x14ac:dyDescent="0.25">
      <c r="A32" s="1390"/>
      <c r="B32" s="29">
        <v>12</v>
      </c>
      <c r="C32" s="208" t="s">
        <v>3</v>
      </c>
      <c r="D32" s="83" t="str">
        <v>01/11/23
-rm120
02/12/23
-rm210</v>
      </c>
      <c r="E32" s="26">
        <f t="shared" si="5"/>
        <v>7942</v>
      </c>
      <c r="F32" s="24">
        <v>150.22</v>
      </c>
      <c r="G32" s="24">
        <v>2.78</v>
      </c>
      <c r="H32" s="24">
        <v>165</v>
      </c>
      <c r="I32" s="25">
        <f t="shared" si="1"/>
        <v>330</v>
      </c>
      <c r="J32" s="24">
        <f t="shared" si="2"/>
        <v>7624</v>
      </c>
      <c r="K32" s="24">
        <v>12</v>
      </c>
      <c r="L32" s="22">
        <f t="shared" si="6"/>
        <v>1980</v>
      </c>
      <c r="N32" s="716" t="s">
        <v>752</v>
      </c>
      <c r="O32" s="716" t="s">
        <v>753</v>
      </c>
      <c r="P32" s="716" t="s">
        <v>754</v>
      </c>
      <c r="Q32" s="716" t="s">
        <v>755</v>
      </c>
      <c r="U32" s="57"/>
      <c r="V32" s="57"/>
      <c r="W32" s="57"/>
      <c r="X32" s="385">
        <f>SUM(X20:X31)</f>
        <v>898.67</v>
      </c>
      <c r="Y32" s="385">
        <f>SUM(Y20:Y31)</f>
        <v>127.69000000000001</v>
      </c>
      <c r="Z32" s="385">
        <f>SUM(Z20:Z31)</f>
        <v>293.64</v>
      </c>
      <c r="AA32" s="57"/>
      <c r="AB32" s="57"/>
      <c r="AC32" s="385">
        <f>SUM(AC20:AC31)</f>
        <v>120</v>
      </c>
      <c r="AD32" s="57"/>
    </row>
    <row r="33" spans="1:30" ht="60" x14ac:dyDescent="0.25">
      <c r="A33" s="1390"/>
      <c r="B33" s="29">
        <v>13</v>
      </c>
      <c r="C33" s="208" t="s">
        <v>14</v>
      </c>
      <c r="D33" s="83" t="str">
        <v>02/12/23
-rm140
05/01/24
-rm190</v>
      </c>
      <c r="E33" s="26">
        <f t="shared" si="5"/>
        <v>7624</v>
      </c>
      <c r="F33" s="24">
        <v>150.22</v>
      </c>
      <c r="G33" s="24">
        <v>2.78</v>
      </c>
      <c r="H33" s="24">
        <v>165</v>
      </c>
      <c r="I33" s="25">
        <f t="shared" si="1"/>
        <v>330</v>
      </c>
      <c r="J33" s="24">
        <f t="shared" si="2"/>
        <v>7306</v>
      </c>
      <c r="K33" s="24">
        <v>12</v>
      </c>
      <c r="L33" s="22">
        <f t="shared" si="6"/>
        <v>2145</v>
      </c>
      <c r="N33" s="716" t="s">
        <v>827</v>
      </c>
      <c r="O33" s="716" t="s">
        <v>828</v>
      </c>
      <c r="P33" s="716" t="s">
        <v>829</v>
      </c>
      <c r="Q33" s="716" t="s">
        <v>830</v>
      </c>
      <c r="U33" s="57"/>
      <c r="V33" s="1420" t="s">
        <v>2</v>
      </c>
      <c r="W33" s="1420"/>
      <c r="X33" s="222">
        <f>SUM(X20:X27)</f>
        <v>599.12</v>
      </c>
      <c r="Y33" s="222">
        <f t="shared" ref="Y33:Z33" si="11">SUM(Y20:Y27)</f>
        <v>85.12</v>
      </c>
      <c r="Z33" s="222">
        <f t="shared" si="11"/>
        <v>195.76</v>
      </c>
      <c r="AA33" s="780"/>
      <c r="AB33" s="780"/>
      <c r="AC33" s="222">
        <f>SUM(AC20:AC28)</f>
        <v>90</v>
      </c>
      <c r="AD33" s="57"/>
    </row>
    <row r="34" spans="1:30" ht="90.75" thickBot="1" x14ac:dyDescent="0.3">
      <c r="A34" s="1391"/>
      <c r="B34" s="21">
        <v>14</v>
      </c>
      <c r="C34" s="207" t="s">
        <v>13</v>
      </c>
      <c r="D34" s="248" t="str">
        <v>05/01/24
-rm160
06/04/24
-rm100
02/05/24
-rm70</v>
      </c>
      <c r="E34" s="18">
        <f t="shared" si="5"/>
        <v>7306</v>
      </c>
      <c r="F34" s="16">
        <v>150.22</v>
      </c>
      <c r="G34" s="16">
        <v>2.78</v>
      </c>
      <c r="H34" s="16">
        <v>165</v>
      </c>
      <c r="I34" s="17">
        <f t="shared" si="1"/>
        <v>330</v>
      </c>
      <c r="J34" s="16">
        <f t="shared" si="2"/>
        <v>6988</v>
      </c>
      <c r="K34" s="16">
        <v>12</v>
      </c>
      <c r="L34" s="14">
        <f t="shared" si="6"/>
        <v>2310</v>
      </c>
      <c r="N34" s="861" t="s">
        <v>993</v>
      </c>
      <c r="O34" s="861" t="s">
        <v>994</v>
      </c>
      <c r="P34" s="861" t="s">
        <v>995</v>
      </c>
      <c r="Q34" s="861" t="s">
        <v>996</v>
      </c>
      <c r="U34" s="57"/>
      <c r="V34" s="1421" t="s">
        <v>1</v>
      </c>
      <c r="W34" s="1421"/>
      <c r="X34" s="78">
        <f>X32-X33</f>
        <v>299.54999999999995</v>
      </c>
      <c r="Y34" s="78">
        <f>Y32-Y33</f>
        <v>42.570000000000007</v>
      </c>
      <c r="Z34" s="78">
        <f>Z32-Z33</f>
        <v>97.88</v>
      </c>
      <c r="AA34" s="1488" t="s">
        <v>1</v>
      </c>
      <c r="AB34" s="1488"/>
      <c r="AC34" s="781">
        <f>AC32-AC33</f>
        <v>30</v>
      </c>
      <c r="AD34" s="57"/>
    </row>
    <row r="35" spans="1:30" ht="60" x14ac:dyDescent="0.25">
      <c r="A35" s="1389">
        <v>2023</v>
      </c>
      <c r="B35" s="37">
        <v>15</v>
      </c>
      <c r="C35" s="209" t="s">
        <v>12</v>
      </c>
      <c r="D35" s="258" t="str">
        <v>02/05/24
-rm280
06/06/24
-rm50</v>
      </c>
      <c r="E35" s="34">
        <f t="shared" si="5"/>
        <v>6988</v>
      </c>
      <c r="F35" s="32">
        <v>150.22</v>
      </c>
      <c r="G35" s="32">
        <v>2.78</v>
      </c>
      <c r="H35" s="32">
        <v>165</v>
      </c>
      <c r="I35" s="33">
        <f t="shared" si="1"/>
        <v>330</v>
      </c>
      <c r="J35" s="32">
        <f t="shared" si="2"/>
        <v>6670</v>
      </c>
      <c r="K35" s="32">
        <v>12</v>
      </c>
      <c r="L35" s="30">
        <f t="shared" si="6"/>
        <v>2475</v>
      </c>
      <c r="N35" s="694" t="s">
        <v>1030</v>
      </c>
      <c r="O35" s="694" t="s">
        <v>1031</v>
      </c>
      <c r="P35" s="694" t="s">
        <v>1032</v>
      </c>
      <c r="Q35" s="694" t="s">
        <v>1033</v>
      </c>
      <c r="U35" s="57"/>
      <c r="V35" s="57"/>
      <c r="W35" s="57"/>
      <c r="X35" s="57"/>
      <c r="Y35" s="57"/>
      <c r="Z35" s="57"/>
      <c r="AA35" s="57"/>
      <c r="AB35" s="57"/>
      <c r="AC35" s="57"/>
      <c r="AD35" s="57"/>
    </row>
    <row r="36" spans="1:30" ht="90" x14ac:dyDescent="0.25">
      <c r="A36" s="1390"/>
      <c r="B36" s="29">
        <v>16</v>
      </c>
      <c r="C36" s="208" t="s">
        <v>11</v>
      </c>
      <c r="D36" s="83" t="str">
        <v>06/06/24
-rm110
10/05/24
-rm100
10/07/24
-rm120</v>
      </c>
      <c r="E36" s="26">
        <f t="shared" si="5"/>
        <v>6670</v>
      </c>
      <c r="F36" s="24">
        <v>150.22</v>
      </c>
      <c r="G36" s="24">
        <v>2.78</v>
      </c>
      <c r="H36" s="24">
        <v>165</v>
      </c>
      <c r="I36" s="25">
        <f t="shared" si="1"/>
        <v>330</v>
      </c>
      <c r="J36" s="24">
        <f t="shared" si="2"/>
        <v>6352</v>
      </c>
      <c r="K36" s="24">
        <v>12</v>
      </c>
      <c r="L36" s="22">
        <f t="shared" si="6"/>
        <v>2640</v>
      </c>
      <c r="N36" s="887" t="s">
        <v>1109</v>
      </c>
      <c r="O36" s="887" t="s">
        <v>1110</v>
      </c>
      <c r="P36" s="887" t="s">
        <v>1111</v>
      </c>
      <c r="Q36" s="887" t="s">
        <v>1112</v>
      </c>
      <c r="U36" s="57"/>
      <c r="V36" s="1421" t="s">
        <v>42</v>
      </c>
      <c r="W36" s="1421"/>
      <c r="X36" s="1423">
        <f>SUM(X34:Z34)</f>
        <v>439.99999999999994</v>
      </c>
      <c r="Y36" s="1458"/>
      <c r="Z36" s="1458"/>
      <c r="AA36" s="57"/>
      <c r="AB36" s="57"/>
      <c r="AC36" s="57"/>
      <c r="AD36" s="57"/>
    </row>
    <row r="37" spans="1:30" ht="180.75" thickBot="1" x14ac:dyDescent="0.3">
      <c r="A37" s="1390"/>
      <c r="B37" s="29">
        <v>17</v>
      </c>
      <c r="C37" s="208" t="s">
        <v>10</v>
      </c>
      <c r="D37" s="83" t="str">
        <v>10/07/24
-rm30
15/07/24
-rm35
24/07/24
-rm25
14/08/24
-rm100
17/08/24
-rm100
03/09/24
-rm40</v>
      </c>
      <c r="E37" s="26">
        <f t="shared" si="5"/>
        <v>6352</v>
      </c>
      <c r="F37" s="24">
        <v>150.22</v>
      </c>
      <c r="G37" s="24">
        <v>2.78</v>
      </c>
      <c r="H37" s="24">
        <v>165</v>
      </c>
      <c r="I37" s="25">
        <f t="shared" si="1"/>
        <v>330</v>
      </c>
      <c r="J37" s="24">
        <f t="shared" si="2"/>
        <v>6034</v>
      </c>
      <c r="K37" s="24">
        <v>12</v>
      </c>
      <c r="L37" s="22">
        <f t="shared" si="6"/>
        <v>2805</v>
      </c>
      <c r="N37" s="887" t="s">
        <v>1197</v>
      </c>
      <c r="O37" s="887" t="s">
        <v>1198</v>
      </c>
      <c r="P37" s="887" t="s">
        <v>1199</v>
      </c>
      <c r="Q37" s="887" t="s">
        <v>1200</v>
      </c>
      <c r="U37" s="57"/>
      <c r="V37" s="1421" t="s">
        <v>41</v>
      </c>
      <c r="W37" s="1421"/>
      <c r="X37" s="1423">
        <v>-47.42</v>
      </c>
      <c r="Y37" s="1458"/>
      <c r="Z37" s="1458"/>
      <c r="AA37" s="57"/>
      <c r="AB37" s="57"/>
      <c r="AC37" s="57"/>
      <c r="AD37" s="57"/>
    </row>
    <row r="38" spans="1:30" ht="151.5" thickTop="1" thickBot="1" x14ac:dyDescent="0.3">
      <c r="A38" s="1390"/>
      <c r="B38" s="29">
        <v>18</v>
      </c>
      <c r="C38" s="208" t="s">
        <v>9</v>
      </c>
      <c r="D38" s="83" t="str">
        <v>03/09/24
-rm40
04/09/24
-rm140
10/09/24
-rm70
17/09/24
-rm50
14/10/24
-rm30</v>
      </c>
      <c r="E38" s="26">
        <f t="shared" si="5"/>
        <v>6034</v>
      </c>
      <c r="F38" s="24">
        <v>150.22</v>
      </c>
      <c r="G38" s="24">
        <v>2.78</v>
      </c>
      <c r="H38" s="24">
        <v>165</v>
      </c>
      <c r="I38" s="25">
        <f t="shared" si="1"/>
        <v>330</v>
      </c>
      <c r="J38" s="24">
        <f t="shared" si="2"/>
        <v>5716</v>
      </c>
      <c r="K38" s="24">
        <v>12</v>
      </c>
      <c r="L38" s="22">
        <f t="shared" si="6"/>
        <v>2970</v>
      </c>
      <c r="N38" s="887" t="s">
        <v>1259</v>
      </c>
      <c r="O38" s="887" t="s">
        <v>1260</v>
      </c>
      <c r="P38" s="887" t="s">
        <v>1261</v>
      </c>
      <c r="Q38" s="887" t="s">
        <v>1262</v>
      </c>
      <c r="U38" s="1415" t="s">
        <v>0</v>
      </c>
      <c r="V38" s="1415"/>
      <c r="W38" s="1447"/>
      <c r="X38" s="1417">
        <f>SUM(X36:Z37)</f>
        <v>392.57999999999993</v>
      </c>
      <c r="Y38" s="1489"/>
      <c r="Z38" s="1490"/>
      <c r="AA38" s="57"/>
      <c r="AB38" s="57"/>
      <c r="AC38" s="57"/>
      <c r="AD38" s="57"/>
    </row>
    <row r="39" spans="1:30" ht="150.75" thickTop="1" x14ac:dyDescent="0.25">
      <c r="A39" s="1390"/>
      <c r="B39" s="29">
        <v>19</v>
      </c>
      <c r="C39" s="208" t="s">
        <v>8</v>
      </c>
      <c r="D39" s="83" t="str">
        <v>14/10/24
-rm20
17/10/24
-rm30
04/11/24
-rm150
05/11/24
-rm100
13/01/25
-rm30</v>
      </c>
      <c r="E39" s="26">
        <f t="shared" si="5"/>
        <v>5716</v>
      </c>
      <c r="F39" s="24">
        <v>150.22</v>
      </c>
      <c r="G39" s="24">
        <v>2.78</v>
      </c>
      <c r="H39" s="24">
        <v>165</v>
      </c>
      <c r="I39" s="25">
        <f t="shared" si="1"/>
        <v>330</v>
      </c>
      <c r="J39" s="24">
        <f t="shared" si="2"/>
        <v>5398</v>
      </c>
      <c r="K39" s="24">
        <v>12</v>
      </c>
      <c r="L39" s="22">
        <f t="shared" si="6"/>
        <v>3135</v>
      </c>
      <c r="N39" s="887" t="s">
        <v>1433</v>
      </c>
      <c r="O39" s="887" t="s">
        <v>1434</v>
      </c>
      <c r="P39" s="887" t="s">
        <v>1435</v>
      </c>
      <c r="Q39" s="887" t="s">
        <v>1436</v>
      </c>
      <c r="T39" s="990"/>
      <c r="U39" s="57"/>
      <c r="V39" s="57"/>
      <c r="W39" s="57"/>
      <c r="X39" s="57"/>
      <c r="Y39" s="57"/>
      <c r="Z39" s="57"/>
      <c r="AA39" s="57"/>
      <c r="AB39" s="57"/>
      <c r="AC39" s="57"/>
      <c r="AD39" s="57"/>
    </row>
    <row r="40" spans="1:30" ht="60" x14ac:dyDescent="0.25">
      <c r="A40" s="1390"/>
      <c r="B40" s="29">
        <v>20</v>
      </c>
      <c r="C40" s="208" t="s">
        <v>7</v>
      </c>
      <c r="D40" s="83" t="str">
        <v>13/01/25
-rm30
10/02/25
-rm300</v>
      </c>
      <c r="E40" s="26">
        <f t="shared" si="5"/>
        <v>5398</v>
      </c>
      <c r="F40" s="24">
        <v>150.22</v>
      </c>
      <c r="G40" s="24">
        <v>2.78</v>
      </c>
      <c r="H40" s="24">
        <v>165</v>
      </c>
      <c r="I40" s="25">
        <f t="shared" si="1"/>
        <v>330</v>
      </c>
      <c r="J40" s="24">
        <f t="shared" si="2"/>
        <v>5080</v>
      </c>
      <c r="K40" s="24">
        <v>12</v>
      </c>
      <c r="L40" s="22">
        <f t="shared" si="6"/>
        <v>3300</v>
      </c>
      <c r="N40" s="887" t="s">
        <v>1485</v>
      </c>
      <c r="O40" s="887" t="s">
        <v>1486</v>
      </c>
      <c r="P40" s="887" t="s">
        <v>1487</v>
      </c>
      <c r="Q40" s="887" t="s">
        <v>1488</v>
      </c>
      <c r="U40" s="57"/>
      <c r="V40" s="57"/>
      <c r="W40" s="57"/>
      <c r="X40" s="782"/>
      <c r="Y40" s="57"/>
      <c r="Z40" s="57"/>
      <c r="AA40" s="57"/>
      <c r="AB40" s="57"/>
      <c r="AC40" s="57"/>
      <c r="AD40" s="57"/>
    </row>
    <row r="41" spans="1:30" ht="120" x14ac:dyDescent="0.25">
      <c r="A41" s="1390"/>
      <c r="B41" s="29">
        <v>21</v>
      </c>
      <c r="C41" s="208" t="s">
        <v>6</v>
      </c>
      <c r="D41" s="83" t="str">
        <v>10/02/25
-rm100
12/02/25
-rm70
21/02/25
-rm80
07/03/25
-rm80</v>
      </c>
      <c r="E41" s="26">
        <f t="shared" si="5"/>
        <v>5080</v>
      </c>
      <c r="F41" s="24">
        <v>150.22</v>
      </c>
      <c r="G41" s="24">
        <v>2.78</v>
      </c>
      <c r="H41" s="24">
        <v>165</v>
      </c>
      <c r="I41" s="25">
        <f t="shared" si="1"/>
        <v>330</v>
      </c>
      <c r="J41" s="24">
        <f t="shared" si="2"/>
        <v>4762</v>
      </c>
      <c r="K41" s="24">
        <v>12</v>
      </c>
      <c r="L41" s="22">
        <f t="shared" si="6"/>
        <v>3465</v>
      </c>
      <c r="N41" s="887" t="s">
        <v>1529</v>
      </c>
      <c r="O41" s="887" t="s">
        <v>1530</v>
      </c>
      <c r="P41" s="887" t="s">
        <v>1531</v>
      </c>
      <c r="Q41" s="887" t="s">
        <v>1532</v>
      </c>
    </row>
    <row r="42" spans="1:30" ht="90" x14ac:dyDescent="0.25">
      <c r="A42" s="1390"/>
      <c r="B42" s="29">
        <v>22</v>
      </c>
      <c r="C42" s="208" t="s">
        <v>5</v>
      </c>
      <c r="D42" s="83" t="str">
        <v>07/03/25
-rm140
13/03/25
-rm90
09/04/25
-rm100</v>
      </c>
      <c r="E42" s="26">
        <f t="shared" si="5"/>
        <v>4762</v>
      </c>
      <c r="F42" s="24">
        <v>150.22</v>
      </c>
      <c r="G42" s="24">
        <v>2.78</v>
      </c>
      <c r="H42" s="24">
        <v>165</v>
      </c>
      <c r="I42" s="25">
        <f t="shared" si="1"/>
        <v>330</v>
      </c>
      <c r="J42" s="24">
        <f t="shared" si="2"/>
        <v>4444</v>
      </c>
      <c r="K42" s="24">
        <v>12</v>
      </c>
      <c r="L42" s="22">
        <f t="shared" si="6"/>
        <v>3630</v>
      </c>
      <c r="N42" s="887" t="s">
        <v>1613</v>
      </c>
      <c r="O42" s="887" t="s">
        <v>1614</v>
      </c>
      <c r="P42" s="887" t="s">
        <v>1615</v>
      </c>
      <c r="Q42" s="887" t="s">
        <v>1616</v>
      </c>
      <c r="X42" s="99"/>
    </row>
    <row r="43" spans="1:30" ht="120" x14ac:dyDescent="0.25">
      <c r="A43" s="1390"/>
      <c r="B43" s="29">
        <v>23</v>
      </c>
      <c r="C43" s="208" t="s">
        <v>4</v>
      </c>
      <c r="D43" s="83" t="str">
        <v>09/04/25
-rn50
28/04/25
-rm100
10/05/25
-rm150
11/06/25
-rm30</v>
      </c>
      <c r="E43" s="26">
        <f t="shared" si="5"/>
        <v>4444</v>
      </c>
      <c r="F43" s="24">
        <v>150.22</v>
      </c>
      <c r="G43" s="24">
        <v>2.78</v>
      </c>
      <c r="H43" s="24">
        <v>165</v>
      </c>
      <c r="I43" s="25">
        <f t="shared" si="1"/>
        <v>330</v>
      </c>
      <c r="J43" s="24">
        <f t="shared" si="2"/>
        <v>4126</v>
      </c>
      <c r="K43" s="24">
        <v>12</v>
      </c>
      <c r="L43" s="22">
        <f t="shared" si="6"/>
        <v>3795</v>
      </c>
      <c r="N43" s="887" t="s">
        <v>1704</v>
      </c>
      <c r="O43" s="887" t="s">
        <v>1705</v>
      </c>
      <c r="P43" s="887" t="s">
        <v>1706</v>
      </c>
      <c r="Q43" s="887" t="s">
        <v>1707</v>
      </c>
      <c r="X43" s="98"/>
    </row>
    <row r="44" spans="1:30" ht="92.25" customHeight="1" x14ac:dyDescent="0.25">
      <c r="A44" s="1390"/>
      <c r="B44" s="29">
        <v>24</v>
      </c>
      <c r="C44" s="208" t="s">
        <v>3</v>
      </c>
      <c r="D44" s="83" t="str">
        <v>11/06/25
-rm50
10/07/25
-rm200
12/09/25
-rm80</v>
      </c>
      <c r="E44" s="26">
        <f t="shared" si="5"/>
        <v>4126</v>
      </c>
      <c r="F44" s="24">
        <v>150.22</v>
      </c>
      <c r="G44" s="24">
        <v>2.78</v>
      </c>
      <c r="H44" s="24">
        <v>165</v>
      </c>
      <c r="I44" s="25">
        <f>F44+H44+G44+K44</f>
        <v>330</v>
      </c>
      <c r="J44" s="24">
        <f t="shared" si="2"/>
        <v>3808</v>
      </c>
      <c r="K44" s="24">
        <v>12</v>
      </c>
      <c r="L44" s="22">
        <f t="shared" si="6"/>
        <v>3960</v>
      </c>
      <c r="N44" s="887" t="s">
        <v>1871</v>
      </c>
      <c r="O44" s="887" t="s">
        <v>1872</v>
      </c>
      <c r="P44" s="887" t="s">
        <v>1873</v>
      </c>
      <c r="Q44" s="887" t="s">
        <v>1874</v>
      </c>
      <c r="X44" s="98"/>
    </row>
    <row r="45" spans="1:30" ht="90" x14ac:dyDescent="0.25">
      <c r="A45" s="1390"/>
      <c r="B45" s="29">
        <v>25</v>
      </c>
      <c r="C45" s="208" t="s">
        <v>14</v>
      </c>
      <c r="D45" s="83" t="str">
        <v>12/09/25
-rm120
06/11/25
-rm200
08/01/26
-rm10</v>
      </c>
      <c r="E45" s="26">
        <f t="shared" si="5"/>
        <v>3808</v>
      </c>
      <c r="F45" s="24">
        <v>150.22</v>
      </c>
      <c r="G45" s="24">
        <v>2.78</v>
      </c>
      <c r="H45" s="24">
        <v>165</v>
      </c>
      <c r="I45" s="25">
        <f t="shared" si="1"/>
        <v>330</v>
      </c>
      <c r="J45" s="24">
        <f t="shared" si="2"/>
        <v>3490</v>
      </c>
      <c r="K45" s="24">
        <v>12</v>
      </c>
      <c r="L45" s="22">
        <f t="shared" si="6"/>
        <v>4125</v>
      </c>
      <c r="N45" s="887" t="s">
        <v>2084</v>
      </c>
      <c r="O45" s="887" t="s">
        <v>2085</v>
      </c>
      <c r="P45" s="887" t="s">
        <v>2086</v>
      </c>
      <c r="Q45" s="887" t="s">
        <v>2087</v>
      </c>
    </row>
    <row r="46" spans="1:30" ht="90.75" thickBot="1" x14ac:dyDescent="0.3">
      <c r="A46" s="1391"/>
      <c r="B46" s="21">
        <v>26</v>
      </c>
      <c r="C46" s="207" t="s">
        <v>13</v>
      </c>
      <c r="D46" s="248" t="str">
        <v>08/01/26
-rm140
23/02/26
-rm100
01/04/26
-rm90</v>
      </c>
      <c r="E46" s="18">
        <f t="shared" si="5"/>
        <v>3490</v>
      </c>
      <c r="F46" s="16">
        <v>150.22</v>
      </c>
      <c r="G46" s="16">
        <v>2.78</v>
      </c>
      <c r="H46" s="16">
        <v>165</v>
      </c>
      <c r="I46" s="17">
        <f t="shared" si="1"/>
        <v>330</v>
      </c>
      <c r="J46" s="16">
        <f t="shared" si="2"/>
        <v>3172</v>
      </c>
      <c r="K46" s="16">
        <v>12</v>
      </c>
      <c r="L46" s="14">
        <f t="shared" si="6"/>
        <v>4290</v>
      </c>
      <c r="N46" s="887" t="s">
        <v>2189</v>
      </c>
      <c r="O46" s="887" t="s">
        <v>2188</v>
      </c>
      <c r="P46" s="887" t="s">
        <v>2150</v>
      </c>
      <c r="Q46" s="887" t="s">
        <v>2190</v>
      </c>
      <c r="X46" s="98"/>
    </row>
    <row r="47" spans="1:30" ht="62.25" customHeight="1" x14ac:dyDescent="0.25">
      <c r="A47" s="1389">
        <v>2024</v>
      </c>
      <c r="B47" s="37">
        <v>27</v>
      </c>
      <c r="C47" s="209" t="s">
        <v>12</v>
      </c>
      <c r="D47" s="258" t="str">
        <v>01/04/26
-rm110</v>
      </c>
      <c r="E47" s="34">
        <f t="shared" si="5"/>
        <v>3172</v>
      </c>
      <c r="F47" s="32">
        <v>150.22</v>
      </c>
      <c r="G47" s="32">
        <v>2.78</v>
      </c>
      <c r="H47" s="32">
        <v>165</v>
      </c>
      <c r="I47" s="33">
        <f t="shared" si="1"/>
        <v>330</v>
      </c>
      <c r="J47" s="32">
        <f t="shared" si="2"/>
        <v>2854</v>
      </c>
      <c r="K47" s="32">
        <v>12</v>
      </c>
      <c r="L47" s="30">
        <f t="shared" si="6"/>
        <v>4455</v>
      </c>
      <c r="P47" s="887" t="s">
        <v>2191</v>
      </c>
    </row>
    <row r="48" spans="1:30" ht="20.25" customHeight="1" x14ac:dyDescent="0.25">
      <c r="A48" s="1390"/>
      <c r="B48" s="29">
        <v>28</v>
      </c>
      <c r="C48" s="208" t="s">
        <v>11</v>
      </c>
      <c r="D48" s="27" t="str">
        <v/>
      </c>
      <c r="E48" s="26">
        <f t="shared" si="5"/>
        <v>2854</v>
      </c>
      <c r="F48" s="24">
        <v>150.22</v>
      </c>
      <c r="G48" s="24">
        <v>2.78</v>
      </c>
      <c r="H48" s="24">
        <v>165</v>
      </c>
      <c r="I48" s="25">
        <f t="shared" si="1"/>
        <v>330</v>
      </c>
      <c r="J48" s="24">
        <f t="shared" si="2"/>
        <v>2536</v>
      </c>
      <c r="K48" s="24">
        <v>12</v>
      </c>
      <c r="L48" s="22">
        <f t="shared" si="6"/>
        <v>4620</v>
      </c>
    </row>
    <row r="49" spans="1:12" ht="20.25" customHeight="1" x14ac:dyDescent="0.25">
      <c r="A49" s="1390"/>
      <c r="B49" s="29">
        <v>29</v>
      </c>
      <c r="C49" s="208" t="s">
        <v>10</v>
      </c>
      <c r="D49" s="27" t="str">
        <v/>
      </c>
      <c r="E49" s="26">
        <f t="shared" si="5"/>
        <v>2536</v>
      </c>
      <c r="F49" s="24">
        <v>150.22</v>
      </c>
      <c r="G49" s="24">
        <v>2.78</v>
      </c>
      <c r="H49" s="24">
        <v>165</v>
      </c>
      <c r="I49" s="25">
        <f t="shared" si="1"/>
        <v>330</v>
      </c>
      <c r="J49" s="24">
        <f t="shared" si="2"/>
        <v>2218</v>
      </c>
      <c r="K49" s="24">
        <v>12</v>
      </c>
      <c r="L49" s="22">
        <f t="shared" si="6"/>
        <v>4785</v>
      </c>
    </row>
    <row r="50" spans="1:12" ht="20.25" customHeight="1" x14ac:dyDescent="0.25">
      <c r="A50" s="1390"/>
      <c r="B50" s="29">
        <v>30</v>
      </c>
      <c r="C50" s="208" t="s">
        <v>9</v>
      </c>
      <c r="D50" s="27" t="str">
        <v/>
      </c>
      <c r="E50" s="26">
        <f t="shared" si="5"/>
        <v>2218</v>
      </c>
      <c r="F50" s="24">
        <v>150.22</v>
      </c>
      <c r="G50" s="24">
        <v>2.78</v>
      </c>
      <c r="H50" s="24">
        <v>165</v>
      </c>
      <c r="I50" s="25">
        <f t="shared" si="1"/>
        <v>330</v>
      </c>
      <c r="J50" s="24">
        <f t="shared" si="2"/>
        <v>1899.9999999999998</v>
      </c>
      <c r="K50" s="24">
        <v>12</v>
      </c>
      <c r="L50" s="22">
        <f t="shared" si="6"/>
        <v>4950</v>
      </c>
    </row>
    <row r="51" spans="1:12" ht="20.25" customHeight="1" x14ac:dyDescent="0.25">
      <c r="A51" s="1390"/>
      <c r="B51" s="29">
        <v>31</v>
      </c>
      <c r="C51" s="208" t="s">
        <v>8</v>
      </c>
      <c r="D51" s="27" t="str">
        <v/>
      </c>
      <c r="E51" s="26">
        <f t="shared" si="5"/>
        <v>1899.9999999999998</v>
      </c>
      <c r="F51" s="24">
        <v>150.22</v>
      </c>
      <c r="G51" s="24">
        <v>2.78</v>
      </c>
      <c r="H51" s="24">
        <v>165</v>
      </c>
      <c r="I51" s="25">
        <f t="shared" si="1"/>
        <v>330</v>
      </c>
      <c r="J51" s="24">
        <f t="shared" si="2"/>
        <v>1581.9999999999998</v>
      </c>
      <c r="K51" s="24">
        <v>12</v>
      </c>
      <c r="L51" s="22">
        <f t="shared" si="6"/>
        <v>5115</v>
      </c>
    </row>
    <row r="52" spans="1:12" ht="20.25" customHeight="1" x14ac:dyDescent="0.25">
      <c r="A52" s="1390"/>
      <c r="B52" s="29">
        <v>32</v>
      </c>
      <c r="C52" s="208" t="s">
        <v>7</v>
      </c>
      <c r="D52" s="27" t="str">
        <v/>
      </c>
      <c r="E52" s="26">
        <f t="shared" si="5"/>
        <v>1581.9999999999998</v>
      </c>
      <c r="F52" s="24">
        <v>150.22</v>
      </c>
      <c r="G52" s="24">
        <v>2.78</v>
      </c>
      <c r="H52" s="24">
        <v>165</v>
      </c>
      <c r="I52" s="25">
        <f t="shared" si="1"/>
        <v>330</v>
      </c>
      <c r="J52" s="24">
        <f t="shared" si="2"/>
        <v>1263.9999999999998</v>
      </c>
      <c r="K52" s="24">
        <v>12</v>
      </c>
      <c r="L52" s="22">
        <f t="shared" si="6"/>
        <v>5280</v>
      </c>
    </row>
    <row r="53" spans="1:12" ht="20.25" customHeight="1" x14ac:dyDescent="0.25">
      <c r="A53" s="1390"/>
      <c r="B53" s="29">
        <v>33</v>
      </c>
      <c r="C53" s="208" t="s">
        <v>6</v>
      </c>
      <c r="D53" s="27" t="str">
        <v/>
      </c>
      <c r="E53" s="26">
        <f t="shared" si="5"/>
        <v>1263.9999999999998</v>
      </c>
      <c r="F53" s="24">
        <v>150.22</v>
      </c>
      <c r="G53" s="24">
        <v>2.78</v>
      </c>
      <c r="H53" s="24">
        <v>165</v>
      </c>
      <c r="I53" s="25">
        <f t="shared" si="1"/>
        <v>330</v>
      </c>
      <c r="J53" s="24">
        <f t="shared" si="2"/>
        <v>945.99999999999977</v>
      </c>
      <c r="K53" s="24">
        <v>12</v>
      </c>
      <c r="L53" s="22">
        <f t="shared" si="6"/>
        <v>5445</v>
      </c>
    </row>
    <row r="54" spans="1:12" ht="20.25" customHeight="1" x14ac:dyDescent="0.25">
      <c r="A54" s="1390"/>
      <c r="B54" s="29">
        <v>34</v>
      </c>
      <c r="C54" s="208" t="s">
        <v>5</v>
      </c>
      <c r="D54" s="27" t="str">
        <v/>
      </c>
      <c r="E54" s="26">
        <f t="shared" si="5"/>
        <v>945.99999999999977</v>
      </c>
      <c r="F54" s="24">
        <v>150.22</v>
      </c>
      <c r="G54" s="24">
        <v>2.78</v>
      </c>
      <c r="H54" s="24">
        <v>165</v>
      </c>
      <c r="I54" s="25">
        <f t="shared" si="1"/>
        <v>330</v>
      </c>
      <c r="J54" s="24">
        <f t="shared" si="2"/>
        <v>627.99999999999977</v>
      </c>
      <c r="K54" s="24">
        <v>12</v>
      </c>
      <c r="L54" s="22">
        <f t="shared" si="6"/>
        <v>5610</v>
      </c>
    </row>
    <row r="55" spans="1:12" ht="20.25" customHeight="1" x14ac:dyDescent="0.25">
      <c r="A55" s="1390"/>
      <c r="B55" s="29">
        <v>35</v>
      </c>
      <c r="C55" s="208" t="s">
        <v>4</v>
      </c>
      <c r="D55" s="27" t="str">
        <v/>
      </c>
      <c r="E55" s="26">
        <f t="shared" si="5"/>
        <v>627.99999999999977</v>
      </c>
      <c r="F55" s="24">
        <v>150.22</v>
      </c>
      <c r="G55" s="24">
        <v>2.78</v>
      </c>
      <c r="H55" s="24">
        <v>165</v>
      </c>
      <c r="I55" s="25">
        <f t="shared" si="1"/>
        <v>330</v>
      </c>
      <c r="J55" s="24">
        <f t="shared" si="2"/>
        <v>309.99999999999977</v>
      </c>
      <c r="K55" s="24">
        <v>12</v>
      </c>
      <c r="L55" s="22">
        <f t="shared" si="6"/>
        <v>5775</v>
      </c>
    </row>
    <row r="56" spans="1:12" ht="20.25" customHeight="1" thickBot="1" x14ac:dyDescent="0.3">
      <c r="A56" s="1391"/>
      <c r="B56" s="21">
        <v>36</v>
      </c>
      <c r="C56" s="207" t="s">
        <v>3</v>
      </c>
      <c r="D56" s="19" t="str">
        <v/>
      </c>
      <c r="E56" s="18">
        <f t="shared" si="5"/>
        <v>309.99999999999977</v>
      </c>
      <c r="F56" s="16">
        <v>150.30000000000001</v>
      </c>
      <c r="G56" s="16">
        <v>2.7</v>
      </c>
      <c r="H56" s="16">
        <v>165</v>
      </c>
      <c r="I56" s="17">
        <f t="shared" si="1"/>
        <v>330</v>
      </c>
      <c r="J56" s="16">
        <f t="shared" si="2"/>
        <v>-8.0000000000002274</v>
      </c>
      <c r="K56" s="16">
        <v>12</v>
      </c>
      <c r="L56" s="14">
        <f t="shared" si="6"/>
        <v>5940</v>
      </c>
    </row>
    <row r="57" spans="1:12" x14ac:dyDescent="0.25">
      <c r="D57" s="68"/>
      <c r="E57" s="68"/>
      <c r="F57" s="67">
        <f>SUM(F21:F56)</f>
        <v>5407.9999999999991</v>
      </c>
      <c r="G57" s="67">
        <f>SUM(G21:G56)</f>
        <v>100.00000000000003</v>
      </c>
      <c r="H57" s="67">
        <f>SUM(H21:H56)</f>
        <v>5940</v>
      </c>
      <c r="I57" s="68"/>
      <c r="J57" s="68"/>
      <c r="K57" s="67">
        <f>SUM(K21:K56)</f>
        <v>432</v>
      </c>
      <c r="L57" s="68"/>
    </row>
    <row r="58" spans="1:12" x14ac:dyDescent="0.25">
      <c r="D58" s="1446" t="s">
        <v>2</v>
      </c>
      <c r="E58" s="1446"/>
      <c r="F58" s="211">
        <f>SUM(F21:F37)</f>
        <v>2553.7399999999993</v>
      </c>
      <c r="G58" s="211">
        <f t="shared" ref="G58:H58" si="12">SUM(G21:G37)</f>
        <v>47.260000000000012</v>
      </c>
      <c r="H58" s="211">
        <f t="shared" si="12"/>
        <v>2805</v>
      </c>
      <c r="I58" s="56"/>
      <c r="J58" s="56"/>
      <c r="K58" s="211">
        <f>SUM(K21:K37)</f>
        <v>204</v>
      </c>
      <c r="L58" s="68"/>
    </row>
    <row r="59" spans="1:12" x14ac:dyDescent="0.25">
      <c r="D59" s="743"/>
      <c r="E59" s="743"/>
      <c r="F59" s="211"/>
      <c r="G59" s="211"/>
      <c r="H59" s="211"/>
      <c r="I59" s="56"/>
      <c r="J59" s="56"/>
      <c r="K59" s="211"/>
      <c r="L59" s="68"/>
    </row>
    <row r="60" spans="1:12" x14ac:dyDescent="0.25">
      <c r="D60" s="1435" t="s">
        <v>1</v>
      </c>
      <c r="E60" s="1435"/>
      <c r="F60" s="65">
        <f>F57-F58-F59</f>
        <v>2854.2599999999998</v>
      </c>
      <c r="G60" s="65">
        <f t="shared" ref="G60:H60" si="13">G57-G58-G59</f>
        <v>52.740000000000016</v>
      </c>
      <c r="H60" s="65">
        <f t="shared" si="13"/>
        <v>3135</v>
      </c>
      <c r="I60" s="1451" t="s">
        <v>1</v>
      </c>
      <c r="J60" s="1451"/>
      <c r="K60" s="74">
        <f>K57-K58-K59</f>
        <v>228</v>
      </c>
      <c r="L60" s="68"/>
    </row>
    <row r="62" spans="1:12" ht="15.75" x14ac:dyDescent="0.25">
      <c r="D62" s="1435" t="s">
        <v>42</v>
      </c>
      <c r="E62" s="1435"/>
      <c r="F62" s="1423">
        <f>SUM(F60:H60)</f>
        <v>6042</v>
      </c>
      <c r="G62" s="1458"/>
      <c r="H62" s="1458"/>
    </row>
    <row r="63" spans="1:12" ht="16.5" thickBot="1" x14ac:dyDescent="0.3">
      <c r="D63" s="1435" t="s">
        <v>41</v>
      </c>
      <c r="E63" s="1435"/>
      <c r="F63" s="1423">
        <v>-8</v>
      </c>
      <c r="G63" s="1458"/>
      <c r="H63" s="1458"/>
    </row>
    <row r="64" spans="1:12" ht="17.25" thickTop="1" thickBot="1" x14ac:dyDescent="0.3">
      <c r="C64" s="1415" t="s">
        <v>0</v>
      </c>
      <c r="D64" s="1415"/>
      <c r="E64" s="1447"/>
      <c r="F64" s="1455">
        <f>SUM(F62:H63)</f>
        <v>6034</v>
      </c>
      <c r="G64" s="1456"/>
      <c r="H64" s="1457"/>
    </row>
    <row r="65" spans="6:6" ht="15.75" thickTop="1" x14ac:dyDescent="0.25"/>
    <row r="66" spans="6:6" x14ac:dyDescent="0.25">
      <c r="F66" s="99"/>
    </row>
    <row r="68" spans="6:6" x14ac:dyDescent="0.25">
      <c r="F68" s="99"/>
    </row>
  </sheetData>
  <mergeCells count="41">
    <mergeCell ref="V33:W33"/>
    <mergeCell ref="V34:W34"/>
    <mergeCell ref="AA34:AB34"/>
    <mergeCell ref="D63:E63"/>
    <mergeCell ref="F63:H63"/>
    <mergeCell ref="I60:J60"/>
    <mergeCell ref="V36:W36"/>
    <mergeCell ref="X36:Z36"/>
    <mergeCell ref="V37:W37"/>
    <mergeCell ref="X37:Z37"/>
    <mergeCell ref="U38:W38"/>
    <mergeCell ref="X38:Z38"/>
    <mergeCell ref="C64:E64"/>
    <mergeCell ref="F64:H64"/>
    <mergeCell ref="A47:A56"/>
    <mergeCell ref="D58:E58"/>
    <mergeCell ref="D60:E60"/>
    <mergeCell ref="D62:E62"/>
    <mergeCell ref="F62:H62"/>
    <mergeCell ref="A35:A46"/>
    <mergeCell ref="A16:B16"/>
    <mergeCell ref="A8:L8"/>
    <mergeCell ref="A11:B11"/>
    <mergeCell ref="A12:B12"/>
    <mergeCell ref="A13:B13"/>
    <mergeCell ref="A15:B15"/>
    <mergeCell ref="A17:B17"/>
    <mergeCell ref="A21:A22"/>
    <mergeCell ref="A23:A34"/>
    <mergeCell ref="E18:F18"/>
    <mergeCell ref="E17:F17"/>
    <mergeCell ref="S16:T16"/>
    <mergeCell ref="S28:S31"/>
    <mergeCell ref="S20:S27"/>
    <mergeCell ref="S8:AD8"/>
    <mergeCell ref="S11:T11"/>
    <mergeCell ref="S12:T12"/>
    <mergeCell ref="S14:T14"/>
    <mergeCell ref="S15:T15"/>
    <mergeCell ref="Y15:Z15"/>
    <mergeCell ref="Y14:Z14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L45"/>
  <sheetViews>
    <sheetView topLeftCell="A13" zoomScale="90" zoomScaleNormal="90" workbookViewId="0">
      <selection activeCell="K30" sqref="K30"/>
    </sheetView>
  </sheetViews>
  <sheetFormatPr defaultRowHeight="15" x14ac:dyDescent="0.25"/>
  <cols>
    <col min="3" max="3" width="12.140625" bestFit="1" customWidth="1"/>
    <col min="4" max="4" width="10.7109375" customWidth="1"/>
    <col min="5" max="7" width="10" customWidth="1"/>
    <col min="8" max="8" width="9.42578125" customWidth="1"/>
    <col min="9" max="11" width="10" customWidth="1"/>
    <col min="12" max="12" width="12.85546875" customWidth="1"/>
    <col min="13" max="13" width="2.28515625" customWidth="1"/>
  </cols>
  <sheetData>
    <row r="1" spans="1:12" ht="21" x14ac:dyDescent="0.35">
      <c r="A1" s="63" t="s">
        <v>40</v>
      </c>
    </row>
    <row r="3" spans="1:12" ht="21" x14ac:dyDescent="0.35">
      <c r="A3" s="62" t="s">
        <v>115</v>
      </c>
    </row>
    <row r="4" spans="1:12" ht="21" x14ac:dyDescent="0.35">
      <c r="A4" s="62"/>
    </row>
    <row r="5" spans="1:12" ht="17.25" x14ac:dyDescent="0.3">
      <c r="A5" s="500" t="s">
        <v>280</v>
      </c>
    </row>
    <row r="6" spans="1:12" ht="17.25" x14ac:dyDescent="0.3">
      <c r="A6" s="500" t="s">
        <v>281</v>
      </c>
    </row>
    <row r="8" spans="1:12" ht="20.25" customHeight="1" x14ac:dyDescent="0.25">
      <c r="A8" s="1425" t="s">
        <v>788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757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80</v>
      </c>
      <c r="B10" s="60"/>
      <c r="C10" s="59"/>
      <c r="D10" s="757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1300</v>
      </c>
      <c r="D11" s="757"/>
      <c r="E11" s="51"/>
      <c r="K11" s="48"/>
      <c r="L11" s="48"/>
    </row>
    <row r="12" spans="1:12" ht="20.25" customHeight="1" x14ac:dyDescent="0.25">
      <c r="A12" s="1426" t="s">
        <v>789</v>
      </c>
      <c r="B12" s="1426"/>
      <c r="C12" s="49">
        <v>517.5</v>
      </c>
      <c r="D12" s="757"/>
      <c r="E12" s="51"/>
      <c r="K12" s="48"/>
      <c r="L12" s="48"/>
    </row>
    <row r="13" spans="1:12" ht="20.25" customHeight="1" x14ac:dyDescent="0.25">
      <c r="A13" s="755"/>
      <c r="B13" s="755"/>
      <c r="C13" s="54">
        <f>SUM(C11:C12)</f>
        <v>1817.5</v>
      </c>
      <c r="D13" s="757"/>
      <c r="E13" s="51"/>
      <c r="K13" s="48"/>
      <c r="L13" s="48"/>
    </row>
    <row r="14" spans="1:12" ht="20.25" customHeight="1" x14ac:dyDescent="0.25">
      <c r="A14" s="1426" t="s">
        <v>33</v>
      </c>
      <c r="B14" s="1426"/>
      <c r="C14" s="54">
        <v>218.1</v>
      </c>
      <c r="E14" s="51"/>
      <c r="K14" s="48"/>
      <c r="L14" s="48"/>
    </row>
    <row r="15" spans="1:12" ht="20.25" customHeight="1" x14ac:dyDescent="0.25">
      <c r="A15" s="755"/>
      <c r="B15" s="755"/>
      <c r="C15" s="50">
        <f>SUM(C13:C14)</f>
        <v>2035.6</v>
      </c>
      <c r="E15" s="51"/>
      <c r="K15" s="48"/>
      <c r="L15" s="48"/>
    </row>
    <row r="16" spans="1:12" ht="20.25" customHeight="1" x14ac:dyDescent="0.25">
      <c r="A16" s="1426" t="s">
        <v>31</v>
      </c>
      <c r="B16" s="1426"/>
      <c r="C16" s="49">
        <v>732.84</v>
      </c>
      <c r="D16" s="52" t="s">
        <v>30</v>
      </c>
      <c r="E16" s="51"/>
      <c r="K16" s="48"/>
      <c r="L16" s="48"/>
    </row>
    <row r="17" spans="1:12" ht="20.25" customHeight="1" x14ac:dyDescent="0.25">
      <c r="A17" s="360"/>
      <c r="B17" s="360"/>
      <c r="C17" s="50">
        <f>SUM(C15:C16)</f>
        <v>2768.44</v>
      </c>
      <c r="K17" s="48"/>
      <c r="L17" s="48"/>
    </row>
    <row r="18" spans="1:12" ht="20.25" customHeight="1" x14ac:dyDescent="0.25">
      <c r="A18" s="1427" t="s">
        <v>790</v>
      </c>
      <c r="B18" s="1427"/>
      <c r="C18" s="54">
        <v>108</v>
      </c>
      <c r="E18" s="1437" t="s">
        <v>27</v>
      </c>
      <c r="F18" s="1437"/>
      <c r="K18" s="48"/>
      <c r="L18" s="48"/>
    </row>
    <row r="19" spans="1:12" ht="20.25" customHeight="1" thickBot="1" x14ac:dyDescent="0.3">
      <c r="A19" s="47"/>
      <c r="B19" s="46"/>
      <c r="C19" s="45">
        <f>SUM(C17:C18)</f>
        <v>2876.44</v>
      </c>
      <c r="E19" s="1441">
        <f>C19/12</f>
        <v>239.70333333333335</v>
      </c>
      <c r="F19" s="1441"/>
      <c r="G19" s="58"/>
      <c r="H19" s="58"/>
      <c r="I19" s="48"/>
      <c r="J19" s="48"/>
      <c r="K19" s="48"/>
      <c r="L19" s="48"/>
    </row>
    <row r="20" spans="1:12" ht="16.5" thickTop="1" thickBot="1" x14ac:dyDescent="0.3"/>
    <row r="21" spans="1:12" ht="23.25" customHeight="1" x14ac:dyDescent="0.25">
      <c r="A21" s="1496" t="s">
        <v>26</v>
      </c>
      <c r="B21" s="1498" t="s">
        <v>25</v>
      </c>
      <c r="C21" s="1492" t="s">
        <v>24</v>
      </c>
      <c r="D21" s="1494" t="s">
        <v>23</v>
      </c>
      <c r="E21" s="1492" t="s">
        <v>22</v>
      </c>
      <c r="F21" s="1408" t="s">
        <v>21</v>
      </c>
      <c r="G21" s="1402" t="s">
        <v>20</v>
      </c>
      <c r="H21" s="1404"/>
      <c r="I21" s="1392" t="s">
        <v>19</v>
      </c>
      <c r="J21" s="1400" t="s">
        <v>18</v>
      </c>
      <c r="K21" s="1492" t="s">
        <v>17</v>
      </c>
      <c r="L21" s="1500" t="s">
        <v>15</v>
      </c>
    </row>
    <row r="22" spans="1:12" ht="30.75" customHeight="1" thickBot="1" x14ac:dyDescent="0.3">
      <c r="A22" s="1497"/>
      <c r="B22" s="1499"/>
      <c r="C22" s="1493"/>
      <c r="D22" s="1495"/>
      <c r="E22" s="1493"/>
      <c r="F22" s="1464"/>
      <c r="G22" s="756" t="s">
        <v>20</v>
      </c>
      <c r="H22" s="756" t="s">
        <v>791</v>
      </c>
      <c r="I22" s="1465"/>
      <c r="J22" s="1466"/>
      <c r="K22" s="1493"/>
      <c r="L22" s="1501"/>
    </row>
    <row r="23" spans="1:12" ht="20.25" customHeight="1" x14ac:dyDescent="0.25">
      <c r="A23" s="1389">
        <v>2024</v>
      </c>
      <c r="B23" s="37">
        <v>1</v>
      </c>
      <c r="C23" s="758" t="s">
        <v>12</v>
      </c>
      <c r="D23" s="35" t="str">
        <f t="array" ref="D23:D34">TRANSPOSE('[1]2023-2024'!$F$135:$Q$135)</f>
        <v>05/01/24</v>
      </c>
      <c r="E23" s="34">
        <f>SUM(C19)</f>
        <v>2876.44</v>
      </c>
      <c r="F23" s="32">
        <v>151.75</v>
      </c>
      <c r="G23" s="32">
        <v>18.18</v>
      </c>
      <c r="H23" s="32">
        <v>9</v>
      </c>
      <c r="I23" s="32">
        <v>61.07</v>
      </c>
      <c r="J23" s="33">
        <f>F23+I23+G23+H23</f>
        <v>240</v>
      </c>
      <c r="K23" s="32">
        <f>E23-I23-G23-F23-H23</f>
        <v>2636.44</v>
      </c>
      <c r="L23" s="30">
        <f>I23</f>
        <v>61.07</v>
      </c>
    </row>
    <row r="24" spans="1:12" ht="20.25" customHeight="1" x14ac:dyDescent="0.25">
      <c r="A24" s="1390"/>
      <c r="B24" s="29">
        <v>2</v>
      </c>
      <c r="C24" s="759" t="s">
        <v>11</v>
      </c>
      <c r="D24" s="27" t="str">
        <v>02/05/24</v>
      </c>
      <c r="E24" s="26">
        <f t="shared" ref="E24:E34" si="0">K23</f>
        <v>2636.44</v>
      </c>
      <c r="F24" s="24">
        <v>151.75</v>
      </c>
      <c r="G24" s="24">
        <v>18.18</v>
      </c>
      <c r="H24" s="24">
        <v>9</v>
      </c>
      <c r="I24" s="24">
        <v>61.07</v>
      </c>
      <c r="J24" s="25">
        <f>F24+I24+G24+H24</f>
        <v>240</v>
      </c>
      <c r="K24" s="24">
        <f t="shared" ref="K24:K34" si="1">E24-I24-G24-F24-H24</f>
        <v>2396.44</v>
      </c>
      <c r="L24" s="22">
        <f t="shared" ref="L24:L34" si="2">L23+I24</f>
        <v>122.14</v>
      </c>
    </row>
    <row r="25" spans="1:12" ht="20.25" customHeight="1" x14ac:dyDescent="0.25">
      <c r="A25" s="1390"/>
      <c r="B25" s="29">
        <v>3</v>
      </c>
      <c r="C25" s="759" t="s">
        <v>10</v>
      </c>
      <c r="D25" s="83" t="str">
        <v>06/06/24</v>
      </c>
      <c r="E25" s="26">
        <f t="shared" si="0"/>
        <v>2396.44</v>
      </c>
      <c r="F25" s="24">
        <v>151.75</v>
      </c>
      <c r="G25" s="24">
        <v>18.18</v>
      </c>
      <c r="H25" s="24">
        <v>9</v>
      </c>
      <c r="I25" s="24">
        <v>61.07</v>
      </c>
      <c r="J25" s="25">
        <f t="shared" ref="J25:J34" si="3">F25+I25+G25+H25</f>
        <v>240</v>
      </c>
      <c r="K25" s="24">
        <f t="shared" si="1"/>
        <v>2156.44</v>
      </c>
      <c r="L25" s="22">
        <f t="shared" si="2"/>
        <v>183.21</v>
      </c>
    </row>
    <row r="26" spans="1:12" ht="20.25" customHeight="1" x14ac:dyDescent="0.25">
      <c r="A26" s="1390"/>
      <c r="B26" s="29">
        <v>4</v>
      </c>
      <c r="C26" s="759" t="s">
        <v>9</v>
      </c>
      <c r="D26" s="83" t="str">
        <v/>
      </c>
      <c r="E26" s="26">
        <f t="shared" si="0"/>
        <v>2156.44</v>
      </c>
      <c r="F26" s="24">
        <v>151.75</v>
      </c>
      <c r="G26" s="24">
        <v>18.18</v>
      </c>
      <c r="H26" s="24">
        <v>9</v>
      </c>
      <c r="I26" s="24">
        <v>61.07</v>
      </c>
      <c r="J26" s="25">
        <f t="shared" si="3"/>
        <v>240</v>
      </c>
      <c r="K26" s="24">
        <f t="shared" si="1"/>
        <v>1916.44</v>
      </c>
      <c r="L26" s="22">
        <f t="shared" si="2"/>
        <v>244.28</v>
      </c>
    </row>
    <row r="27" spans="1:12" ht="20.25" customHeight="1" x14ac:dyDescent="0.25">
      <c r="A27" s="1390"/>
      <c r="B27" s="29">
        <v>5</v>
      </c>
      <c r="C27" s="759" t="s">
        <v>8</v>
      </c>
      <c r="D27" s="27" t="str">
        <v/>
      </c>
      <c r="E27" s="26">
        <f t="shared" si="0"/>
        <v>1916.44</v>
      </c>
      <c r="F27" s="24">
        <v>151.75</v>
      </c>
      <c r="G27" s="24">
        <v>18.18</v>
      </c>
      <c r="H27" s="24">
        <v>9</v>
      </c>
      <c r="I27" s="24">
        <v>61.07</v>
      </c>
      <c r="J27" s="25">
        <f t="shared" si="3"/>
        <v>240</v>
      </c>
      <c r="K27" s="24">
        <f t="shared" si="1"/>
        <v>1676.44</v>
      </c>
      <c r="L27" s="22">
        <f t="shared" si="2"/>
        <v>305.35000000000002</v>
      </c>
    </row>
    <row r="28" spans="1:12" ht="20.25" customHeight="1" x14ac:dyDescent="0.25">
      <c r="A28" s="1390"/>
      <c r="B28" s="29">
        <v>6</v>
      </c>
      <c r="C28" s="759" t="s">
        <v>7</v>
      </c>
      <c r="D28" s="83" t="str">
        <v/>
      </c>
      <c r="E28" s="26">
        <f t="shared" si="0"/>
        <v>1676.44</v>
      </c>
      <c r="F28" s="24">
        <v>151.75</v>
      </c>
      <c r="G28" s="24">
        <v>18.18</v>
      </c>
      <c r="H28" s="24">
        <v>9</v>
      </c>
      <c r="I28" s="24">
        <v>61.07</v>
      </c>
      <c r="J28" s="25">
        <f t="shared" si="3"/>
        <v>240</v>
      </c>
      <c r="K28" s="24">
        <f t="shared" si="1"/>
        <v>1436.44</v>
      </c>
      <c r="L28" s="22">
        <f t="shared" si="2"/>
        <v>366.42</v>
      </c>
    </row>
    <row r="29" spans="1:12" ht="20.25" customHeight="1" x14ac:dyDescent="0.25">
      <c r="A29" s="1390"/>
      <c r="B29" s="29">
        <v>7</v>
      </c>
      <c r="C29" s="759" t="s">
        <v>6</v>
      </c>
      <c r="D29" s="83" t="str">
        <v/>
      </c>
      <c r="E29" s="26">
        <f t="shared" si="0"/>
        <v>1436.44</v>
      </c>
      <c r="F29" s="24">
        <v>151.75</v>
      </c>
      <c r="G29" s="24">
        <v>18.18</v>
      </c>
      <c r="H29" s="24">
        <v>9</v>
      </c>
      <c r="I29" s="24">
        <v>61.07</v>
      </c>
      <c r="J29" s="25">
        <f t="shared" si="3"/>
        <v>240</v>
      </c>
      <c r="K29" s="24">
        <f t="shared" si="1"/>
        <v>1196.44</v>
      </c>
      <c r="L29" s="22">
        <f t="shared" si="2"/>
        <v>427.49</v>
      </c>
    </row>
    <row r="30" spans="1:12" ht="20.25" customHeight="1" x14ac:dyDescent="0.25">
      <c r="A30" s="1390"/>
      <c r="B30" s="29">
        <v>8</v>
      </c>
      <c r="C30" s="759" t="s">
        <v>5</v>
      </c>
      <c r="D30" s="83" t="str">
        <v/>
      </c>
      <c r="E30" s="26">
        <f t="shared" si="0"/>
        <v>1196.44</v>
      </c>
      <c r="F30" s="24">
        <v>151.75</v>
      </c>
      <c r="G30" s="24">
        <v>18.18</v>
      </c>
      <c r="H30" s="24">
        <v>9</v>
      </c>
      <c r="I30" s="24">
        <v>61.07</v>
      </c>
      <c r="J30" s="25">
        <f t="shared" si="3"/>
        <v>240</v>
      </c>
      <c r="K30" s="24">
        <f t="shared" si="1"/>
        <v>956.44</v>
      </c>
      <c r="L30" s="22">
        <f t="shared" si="2"/>
        <v>488.56</v>
      </c>
    </row>
    <row r="31" spans="1:12" ht="20.25" customHeight="1" x14ac:dyDescent="0.25">
      <c r="A31" s="1390"/>
      <c r="B31" s="29">
        <v>9</v>
      </c>
      <c r="C31" s="759" t="s">
        <v>4</v>
      </c>
      <c r="D31" s="83" t="str">
        <v/>
      </c>
      <c r="E31" s="26">
        <f t="shared" si="0"/>
        <v>956.44</v>
      </c>
      <c r="F31" s="24">
        <v>151.75</v>
      </c>
      <c r="G31" s="24">
        <v>18.18</v>
      </c>
      <c r="H31" s="24">
        <v>9</v>
      </c>
      <c r="I31" s="24">
        <v>61.07</v>
      </c>
      <c r="J31" s="25">
        <f t="shared" si="3"/>
        <v>240</v>
      </c>
      <c r="K31" s="24">
        <f t="shared" si="1"/>
        <v>716.44</v>
      </c>
      <c r="L31" s="22">
        <f t="shared" si="2"/>
        <v>549.63</v>
      </c>
    </row>
    <row r="32" spans="1:12" ht="20.25" customHeight="1" x14ac:dyDescent="0.25">
      <c r="A32" s="1390"/>
      <c r="B32" s="29">
        <v>10</v>
      </c>
      <c r="C32" s="759" t="s">
        <v>3</v>
      </c>
      <c r="D32" s="83" t="str">
        <v/>
      </c>
      <c r="E32" s="26">
        <f t="shared" si="0"/>
        <v>716.44</v>
      </c>
      <c r="F32" s="24">
        <v>151.75</v>
      </c>
      <c r="G32" s="24">
        <v>18.18</v>
      </c>
      <c r="H32" s="24">
        <v>9</v>
      </c>
      <c r="I32" s="24">
        <v>61.07</v>
      </c>
      <c r="J32" s="25">
        <f t="shared" si="3"/>
        <v>240</v>
      </c>
      <c r="K32" s="24">
        <f t="shared" si="1"/>
        <v>476.44000000000005</v>
      </c>
      <c r="L32" s="22">
        <f t="shared" si="2"/>
        <v>610.70000000000005</v>
      </c>
    </row>
    <row r="33" spans="1:12" ht="20.25" customHeight="1" x14ac:dyDescent="0.25">
      <c r="A33" s="1390"/>
      <c r="B33" s="29">
        <v>11</v>
      </c>
      <c r="C33" s="759" t="s">
        <v>14</v>
      </c>
      <c r="D33" s="83" t="str">
        <v/>
      </c>
      <c r="E33" s="26">
        <f t="shared" si="0"/>
        <v>476.44000000000005</v>
      </c>
      <c r="F33" s="24">
        <v>151.75</v>
      </c>
      <c r="G33" s="24">
        <v>18.18</v>
      </c>
      <c r="H33" s="24">
        <v>9</v>
      </c>
      <c r="I33" s="24">
        <v>61.07</v>
      </c>
      <c r="J33" s="25">
        <f t="shared" si="3"/>
        <v>240</v>
      </c>
      <c r="K33" s="24">
        <f t="shared" si="1"/>
        <v>236.44000000000005</v>
      </c>
      <c r="L33" s="22">
        <f t="shared" si="2"/>
        <v>671.7700000000001</v>
      </c>
    </row>
    <row r="34" spans="1:12" ht="20.25" customHeight="1" thickBot="1" x14ac:dyDescent="0.3">
      <c r="A34" s="1391"/>
      <c r="B34" s="21">
        <v>12</v>
      </c>
      <c r="C34" s="760" t="s">
        <v>13</v>
      </c>
      <c r="D34" s="248" t="str">
        <v/>
      </c>
      <c r="E34" s="18">
        <f t="shared" si="0"/>
        <v>236.44000000000005</v>
      </c>
      <c r="F34" s="16">
        <v>151.81</v>
      </c>
      <c r="G34" s="16">
        <v>18.12</v>
      </c>
      <c r="H34" s="16">
        <v>9</v>
      </c>
      <c r="I34" s="16">
        <v>61.07</v>
      </c>
      <c r="J34" s="17">
        <f t="shared" si="3"/>
        <v>240</v>
      </c>
      <c r="K34" s="16">
        <f t="shared" si="1"/>
        <v>-3.5599999999999454</v>
      </c>
      <c r="L34" s="14">
        <f t="shared" si="2"/>
        <v>732.84000000000015</v>
      </c>
    </row>
    <row r="35" spans="1:12" x14ac:dyDescent="0.25">
      <c r="D35" s="68"/>
      <c r="E35" s="68"/>
      <c r="F35" s="67">
        <f>SUM(F23:F34)</f>
        <v>1821.06</v>
      </c>
      <c r="G35" s="67">
        <f>SUM(G23:G34)</f>
        <v>218.10000000000005</v>
      </c>
      <c r="H35" s="67">
        <f>SUM(H23:H34)</f>
        <v>108</v>
      </c>
      <c r="I35" s="67">
        <f>SUM(I23:I34)</f>
        <v>732.84000000000015</v>
      </c>
      <c r="J35" s="68"/>
      <c r="K35" s="68"/>
      <c r="L35" s="68"/>
    </row>
    <row r="36" spans="1:12" x14ac:dyDescent="0.25">
      <c r="D36" s="1446" t="s">
        <v>2</v>
      </c>
      <c r="E36" s="1446"/>
      <c r="F36" s="211">
        <v>0</v>
      </c>
      <c r="G36" s="211">
        <v>0</v>
      </c>
      <c r="H36" s="211">
        <v>0</v>
      </c>
      <c r="I36" s="211">
        <v>0</v>
      </c>
      <c r="J36" s="56"/>
      <c r="K36" s="56"/>
      <c r="L36" s="68"/>
    </row>
    <row r="37" spans="1:12" x14ac:dyDescent="0.25">
      <c r="D37" s="1435" t="s">
        <v>1</v>
      </c>
      <c r="E37" s="1435"/>
      <c r="F37" s="65">
        <f>F35-F36</f>
        <v>1821.06</v>
      </c>
      <c r="G37" s="65">
        <f t="shared" ref="G37:I37" si="4">G35-G36</f>
        <v>218.10000000000005</v>
      </c>
      <c r="H37" s="65">
        <f t="shared" si="4"/>
        <v>108</v>
      </c>
      <c r="I37" s="65">
        <f t="shared" si="4"/>
        <v>732.84000000000015</v>
      </c>
      <c r="J37" s="419"/>
      <c r="K37" s="419"/>
      <c r="L37" s="68"/>
    </row>
    <row r="39" spans="1:12" ht="15.75" x14ac:dyDescent="0.25">
      <c r="D39" s="1435" t="s">
        <v>42</v>
      </c>
      <c r="E39" s="1435"/>
      <c r="F39" s="1423">
        <f>SUM(F37:I37)</f>
        <v>2880</v>
      </c>
      <c r="G39" s="1423"/>
      <c r="H39" s="762"/>
      <c r="I39" s="762"/>
    </row>
    <row r="40" spans="1:12" ht="16.5" thickBot="1" x14ac:dyDescent="0.3">
      <c r="D40" s="1435" t="s">
        <v>41</v>
      </c>
      <c r="E40" s="1435"/>
      <c r="F40" s="1436">
        <v>-3.56</v>
      </c>
      <c r="G40" s="1436"/>
      <c r="H40" s="762"/>
      <c r="I40" s="762"/>
    </row>
    <row r="41" spans="1:12" ht="17.25" thickTop="1" thickBot="1" x14ac:dyDescent="0.3">
      <c r="C41" s="1415" t="s">
        <v>0</v>
      </c>
      <c r="D41" s="1415"/>
      <c r="E41" s="1447"/>
      <c r="F41" s="1455">
        <f>SUM(F39:I40)</f>
        <v>2876.44</v>
      </c>
      <c r="G41" s="1491"/>
      <c r="H41" s="761"/>
      <c r="I41" s="761"/>
    </row>
    <row r="42" spans="1:12" ht="15.75" thickTop="1" x14ac:dyDescent="0.25"/>
    <row r="43" spans="1:12" x14ac:dyDescent="0.25">
      <c r="F43" s="99"/>
    </row>
    <row r="45" spans="1:12" x14ac:dyDescent="0.25">
      <c r="F45" s="99"/>
    </row>
  </sheetData>
  <mergeCells count="28">
    <mergeCell ref="A18:B18"/>
    <mergeCell ref="A21:A22"/>
    <mergeCell ref="B21:B22"/>
    <mergeCell ref="A8:L8"/>
    <mergeCell ref="A11:B11"/>
    <mergeCell ref="A12:B12"/>
    <mergeCell ref="E18:F18"/>
    <mergeCell ref="E19:F19"/>
    <mergeCell ref="A14:B14"/>
    <mergeCell ref="A16:B16"/>
    <mergeCell ref="L21:L22"/>
    <mergeCell ref="K21:K22"/>
    <mergeCell ref="J21:J22"/>
    <mergeCell ref="I21:I22"/>
    <mergeCell ref="F21:F22"/>
    <mergeCell ref="G21:H21"/>
    <mergeCell ref="F41:G41"/>
    <mergeCell ref="F40:G40"/>
    <mergeCell ref="F39:G39"/>
    <mergeCell ref="A23:A34"/>
    <mergeCell ref="E21:E22"/>
    <mergeCell ref="D40:E40"/>
    <mergeCell ref="C41:E41"/>
    <mergeCell ref="D36:E36"/>
    <mergeCell ref="D37:E37"/>
    <mergeCell ref="D39:E39"/>
    <mergeCell ref="D21:D22"/>
    <mergeCell ref="C21:C22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Q66"/>
  <sheetViews>
    <sheetView topLeftCell="A46" zoomScaleNormal="100" workbookViewId="0">
      <selection activeCell="E57" sqref="E57"/>
    </sheetView>
  </sheetViews>
  <sheetFormatPr defaultRowHeight="15" x14ac:dyDescent="0.25"/>
  <cols>
    <col min="3" max="3" width="12.7109375" bestFit="1" customWidth="1"/>
    <col min="4" max="4" width="10.7109375" customWidth="1"/>
    <col min="5" max="7" width="10" customWidth="1"/>
    <col min="8" max="8" width="10.85546875" customWidth="1"/>
    <col min="9" max="11" width="10" customWidth="1"/>
    <col min="12" max="12" width="12.85546875" customWidth="1"/>
    <col min="13" max="13" width="6.28515625" customWidth="1"/>
    <col min="14" max="14" width="9.85546875" customWidth="1"/>
    <col min="17" max="17" width="10.140625" customWidth="1"/>
  </cols>
  <sheetData>
    <row r="1" spans="1:12" ht="21" x14ac:dyDescent="0.35">
      <c r="A1" s="63" t="s">
        <v>40</v>
      </c>
    </row>
    <row r="3" spans="1:12" ht="21" x14ac:dyDescent="0.35">
      <c r="A3" s="62" t="s">
        <v>388</v>
      </c>
    </row>
    <row r="4" spans="1:12" ht="12.6" customHeight="1" x14ac:dyDescent="0.35">
      <c r="A4" s="62"/>
    </row>
    <row r="5" spans="1:12" ht="17.25" x14ac:dyDescent="0.3">
      <c r="A5" s="500" t="s">
        <v>393</v>
      </c>
    </row>
    <row r="6" spans="1:12" ht="17.25" x14ac:dyDescent="0.3">
      <c r="A6" s="500" t="s">
        <v>389</v>
      </c>
    </row>
    <row r="8" spans="1:12" ht="20.25" customHeight="1" x14ac:dyDescent="0.25">
      <c r="A8" s="1425" t="s">
        <v>390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554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554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6500</v>
      </c>
      <c r="D11" s="554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390</v>
      </c>
      <c r="D12" s="57" t="s">
        <v>391</v>
      </c>
      <c r="E12" s="51"/>
      <c r="H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325</v>
      </c>
      <c r="D13" s="57" t="s">
        <v>228</v>
      </c>
      <c r="E13" s="51"/>
      <c r="H13" s="48"/>
      <c r="K13" s="48"/>
      <c r="L13" s="48"/>
    </row>
    <row r="14" spans="1:12" ht="20.25" customHeight="1" x14ac:dyDescent="0.25">
      <c r="A14" s="1426" t="s">
        <v>33</v>
      </c>
      <c r="B14" s="1426"/>
      <c r="C14" s="54">
        <v>325</v>
      </c>
      <c r="D14" s="57" t="s">
        <v>32</v>
      </c>
      <c r="E14" s="51"/>
      <c r="H14" s="48"/>
      <c r="K14" s="48"/>
      <c r="L14" s="48"/>
    </row>
    <row r="15" spans="1:12" ht="20.25" customHeight="1" x14ac:dyDescent="0.25">
      <c r="A15" s="552"/>
      <c r="B15" s="552"/>
      <c r="C15" s="50">
        <f>SUM(C11:C14)</f>
        <v>7540</v>
      </c>
      <c r="E15" s="51"/>
      <c r="H15" s="48"/>
      <c r="K15" s="48"/>
      <c r="L15" s="48"/>
    </row>
    <row r="16" spans="1:12" ht="20.25" customHeight="1" x14ac:dyDescent="0.25">
      <c r="A16" s="1426" t="s">
        <v>31</v>
      </c>
      <c r="B16" s="1426"/>
      <c r="C16" s="49">
        <v>8143.2</v>
      </c>
      <c r="D16" s="52" t="s">
        <v>30</v>
      </c>
      <c r="E16" s="51"/>
      <c r="H16" s="48"/>
      <c r="K16" s="48"/>
      <c r="L16" s="48"/>
    </row>
    <row r="17" spans="1:17" ht="20.25" customHeight="1" x14ac:dyDescent="0.25">
      <c r="A17" s="552"/>
      <c r="B17" s="552"/>
      <c r="C17" s="189">
        <f>SUM(C15:C16)</f>
        <v>15683.2</v>
      </c>
      <c r="D17" s="52"/>
      <c r="E17" s="51"/>
      <c r="H17" s="48"/>
      <c r="K17" s="48"/>
      <c r="L17" s="48"/>
    </row>
    <row r="18" spans="1:17" ht="20.25" customHeight="1" x14ac:dyDescent="0.25">
      <c r="A18" s="1427" t="s">
        <v>392</v>
      </c>
      <c r="B18" s="1427"/>
      <c r="C18" s="49">
        <v>360</v>
      </c>
      <c r="E18" s="1428" t="s">
        <v>168</v>
      </c>
      <c r="F18" s="1428"/>
      <c r="H18" s="48"/>
      <c r="K18" s="48"/>
      <c r="L18" s="48"/>
    </row>
    <row r="19" spans="1:17" ht="18" customHeight="1" thickBot="1" x14ac:dyDescent="0.3">
      <c r="C19" s="45">
        <f>SUM(C17:C18)</f>
        <v>16043.2</v>
      </c>
      <c r="E19" s="1429">
        <f>C19/36</f>
        <v>445.64444444444445</v>
      </c>
      <c r="F19" s="1429"/>
    </row>
    <row r="20" spans="1:17" s="93" customFormat="1" ht="17.25" thickTop="1" thickBot="1" x14ac:dyDescent="0.3">
      <c r="D20" s="143"/>
      <c r="E20" s="143"/>
      <c r="F20" s="143"/>
    </row>
    <row r="21" spans="1:17" ht="18.75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218</v>
      </c>
      <c r="H21" s="1404"/>
      <c r="I21" s="1392" t="s">
        <v>19</v>
      </c>
      <c r="J21" s="1400" t="s">
        <v>18</v>
      </c>
      <c r="K21" s="1392" t="s">
        <v>17</v>
      </c>
      <c r="L21" s="1394" t="s">
        <v>15</v>
      </c>
      <c r="N21" s="1406" t="s">
        <v>21</v>
      </c>
      <c r="O21" s="1408" t="s">
        <v>218</v>
      </c>
      <c r="P21" s="1408"/>
      <c r="Q21" s="1394" t="s">
        <v>19</v>
      </c>
    </row>
    <row r="22" spans="1:17" ht="30.75" customHeight="1" thickBot="1" x14ac:dyDescent="0.3">
      <c r="A22" s="1431"/>
      <c r="B22" s="1433"/>
      <c r="C22" s="1393"/>
      <c r="D22" s="1401"/>
      <c r="E22" s="1393"/>
      <c r="F22" s="1434"/>
      <c r="G22" s="553" t="s">
        <v>20</v>
      </c>
      <c r="H22" s="553" t="s">
        <v>16</v>
      </c>
      <c r="I22" s="1393"/>
      <c r="J22" s="1401"/>
      <c r="K22" s="1393"/>
      <c r="L22" s="1395"/>
      <c r="N22" s="1407"/>
      <c r="O22" s="925" t="s">
        <v>20</v>
      </c>
      <c r="P22" s="925" t="s">
        <v>16</v>
      </c>
      <c r="Q22" s="1395"/>
    </row>
    <row r="23" spans="1:17" ht="20.25" customHeight="1" x14ac:dyDescent="0.25">
      <c r="A23" s="1389">
        <v>2023</v>
      </c>
      <c r="B23" s="37">
        <v>1</v>
      </c>
      <c r="C23" s="558" t="s">
        <v>12</v>
      </c>
      <c r="D23" s="35" t="str">
        <f t="array" ref="D23:D58">TRANSPOSE('[1]2022-2023'!$F$110:$AO$110)</f>
        <v>27/01/23</v>
      </c>
      <c r="E23" s="34">
        <f>SUM(C19)</f>
        <v>16043.2</v>
      </c>
      <c r="F23" s="32">
        <v>200.77</v>
      </c>
      <c r="G23" s="32">
        <v>9.0299999999999994</v>
      </c>
      <c r="H23" s="31">
        <v>10</v>
      </c>
      <c r="I23" s="32">
        <v>226.2</v>
      </c>
      <c r="J23" s="33">
        <f t="shared" ref="J23:J34" si="0">F23+I23+G23+H23</f>
        <v>446</v>
      </c>
      <c r="K23" s="32">
        <f>E23-I23-G23-F23-H23</f>
        <v>15597.199999999999</v>
      </c>
      <c r="L23" s="30">
        <f>I23</f>
        <v>226.2</v>
      </c>
      <c r="N23" s="926" t="s">
        <v>88</v>
      </c>
      <c r="O23" s="37" t="s">
        <v>88</v>
      </c>
      <c r="P23" s="37" t="s">
        <v>88</v>
      </c>
      <c r="Q23" s="444" t="s">
        <v>88</v>
      </c>
    </row>
    <row r="24" spans="1:17" ht="20.25" customHeight="1" x14ac:dyDescent="0.25">
      <c r="A24" s="1390"/>
      <c r="B24" s="29">
        <v>2</v>
      </c>
      <c r="C24" s="557" t="s">
        <v>11</v>
      </c>
      <c r="D24" s="27" t="str">
        <v>03/03/23</v>
      </c>
      <c r="E24" s="26">
        <f>K23</f>
        <v>15597.199999999999</v>
      </c>
      <c r="F24" s="24">
        <v>200.77</v>
      </c>
      <c r="G24" s="24">
        <v>9.0299999999999994</v>
      </c>
      <c r="H24" s="23">
        <v>10</v>
      </c>
      <c r="I24" s="24">
        <v>226.2</v>
      </c>
      <c r="J24" s="25">
        <f t="shared" si="0"/>
        <v>446</v>
      </c>
      <c r="K24" s="24">
        <f t="shared" ref="K24:K34" si="1">E24-I24-G24-F24-H24</f>
        <v>15151.199999999997</v>
      </c>
      <c r="L24" s="22">
        <f t="shared" ref="L24:L34" si="2">L23+I24</f>
        <v>452.4</v>
      </c>
      <c r="N24" s="927" t="s">
        <v>88</v>
      </c>
      <c r="O24" s="29" t="s">
        <v>88</v>
      </c>
      <c r="P24" s="29" t="s">
        <v>88</v>
      </c>
      <c r="Q24" s="442" t="s">
        <v>88</v>
      </c>
    </row>
    <row r="25" spans="1:17" ht="20.25" customHeight="1" x14ac:dyDescent="0.25">
      <c r="A25" s="1390"/>
      <c r="B25" s="29">
        <v>3</v>
      </c>
      <c r="C25" s="557" t="s">
        <v>10</v>
      </c>
      <c r="D25" s="27" t="str">
        <v>27/03/23</v>
      </c>
      <c r="E25" s="26">
        <f t="shared" ref="E25:E58" si="3">K24</f>
        <v>15151.199999999997</v>
      </c>
      <c r="F25" s="24">
        <v>200.77</v>
      </c>
      <c r="G25" s="24">
        <v>9.0299999999999994</v>
      </c>
      <c r="H25" s="23">
        <v>10</v>
      </c>
      <c r="I25" s="24">
        <v>226.2</v>
      </c>
      <c r="J25" s="25">
        <f t="shared" si="0"/>
        <v>446</v>
      </c>
      <c r="K25" s="24">
        <f t="shared" si="1"/>
        <v>14705.199999999995</v>
      </c>
      <c r="L25" s="22">
        <f t="shared" si="2"/>
        <v>678.59999999999991</v>
      </c>
      <c r="N25" s="927" t="s">
        <v>88</v>
      </c>
      <c r="O25" s="29" t="s">
        <v>88</v>
      </c>
      <c r="P25" s="29" t="s">
        <v>88</v>
      </c>
      <c r="Q25" s="442" t="s">
        <v>88</v>
      </c>
    </row>
    <row r="26" spans="1:17" ht="20.25" customHeight="1" x14ac:dyDescent="0.25">
      <c r="A26" s="1390"/>
      <c r="B26" s="29">
        <v>4</v>
      </c>
      <c r="C26" s="557" t="s">
        <v>9</v>
      </c>
      <c r="D26" s="27" t="str">
        <v>14/04/23</v>
      </c>
      <c r="E26" s="26">
        <f t="shared" si="3"/>
        <v>14705.199999999995</v>
      </c>
      <c r="F26" s="24">
        <v>200.77</v>
      </c>
      <c r="G26" s="24">
        <v>9.0299999999999994</v>
      </c>
      <c r="H26" s="23">
        <v>10</v>
      </c>
      <c r="I26" s="24">
        <v>226.2</v>
      </c>
      <c r="J26" s="25">
        <f t="shared" si="0"/>
        <v>446</v>
      </c>
      <c r="K26" s="24">
        <f t="shared" si="1"/>
        <v>14259.199999999993</v>
      </c>
      <c r="L26" s="22">
        <f t="shared" si="2"/>
        <v>904.8</v>
      </c>
      <c r="N26" s="927" t="s">
        <v>88</v>
      </c>
      <c r="O26" s="29" t="s">
        <v>88</v>
      </c>
      <c r="P26" s="29" t="s">
        <v>88</v>
      </c>
      <c r="Q26" s="442" t="s">
        <v>88</v>
      </c>
    </row>
    <row r="27" spans="1:17" ht="20.25" customHeight="1" x14ac:dyDescent="0.25">
      <c r="A27" s="1390"/>
      <c r="B27" s="29">
        <v>5</v>
      </c>
      <c r="C27" s="557" t="s">
        <v>8</v>
      </c>
      <c r="D27" s="27" t="str">
        <v>26/05/23</v>
      </c>
      <c r="E27" s="26">
        <f t="shared" si="3"/>
        <v>14259.199999999993</v>
      </c>
      <c r="F27" s="24">
        <v>200.77</v>
      </c>
      <c r="G27" s="24">
        <v>9.0299999999999994</v>
      </c>
      <c r="H27" s="23">
        <v>10</v>
      </c>
      <c r="I27" s="24">
        <v>226.2</v>
      </c>
      <c r="J27" s="25">
        <f t="shared" si="0"/>
        <v>446</v>
      </c>
      <c r="K27" s="24">
        <f t="shared" si="1"/>
        <v>13813.199999999992</v>
      </c>
      <c r="L27" s="22">
        <f t="shared" si="2"/>
        <v>1131</v>
      </c>
      <c r="N27" s="927" t="s">
        <v>88</v>
      </c>
      <c r="O27" s="29" t="s">
        <v>88</v>
      </c>
      <c r="P27" s="29" t="s">
        <v>88</v>
      </c>
      <c r="Q27" s="442" t="s">
        <v>88</v>
      </c>
    </row>
    <row r="28" spans="1:17" ht="20.25" customHeight="1" x14ac:dyDescent="0.25">
      <c r="A28" s="1390"/>
      <c r="B28" s="29">
        <v>6</v>
      </c>
      <c r="C28" s="557" t="s">
        <v>7</v>
      </c>
      <c r="D28" s="27" t="str">
        <v>28/06/23</v>
      </c>
      <c r="E28" s="26">
        <f t="shared" si="3"/>
        <v>13813.199999999992</v>
      </c>
      <c r="F28" s="24">
        <v>200.77</v>
      </c>
      <c r="G28" s="24">
        <v>9.0299999999999994</v>
      </c>
      <c r="H28" s="23">
        <v>10</v>
      </c>
      <c r="I28" s="24">
        <v>226.2</v>
      </c>
      <c r="J28" s="25">
        <f t="shared" si="0"/>
        <v>446</v>
      </c>
      <c r="K28" s="24">
        <f t="shared" si="1"/>
        <v>13367.19999999999</v>
      </c>
      <c r="L28" s="22">
        <f t="shared" si="2"/>
        <v>1357.2</v>
      </c>
      <c r="N28" s="927" t="s">
        <v>88</v>
      </c>
      <c r="O28" s="29" t="s">
        <v>88</v>
      </c>
      <c r="P28" s="29" t="s">
        <v>88</v>
      </c>
      <c r="Q28" s="442" t="s">
        <v>88</v>
      </c>
    </row>
    <row r="29" spans="1:17" ht="20.25" customHeight="1" x14ac:dyDescent="0.25">
      <c r="A29" s="1390"/>
      <c r="B29" s="29">
        <v>7</v>
      </c>
      <c r="C29" s="557" t="s">
        <v>6</v>
      </c>
      <c r="D29" s="27" t="str">
        <v>26/07/23</v>
      </c>
      <c r="E29" s="26">
        <f t="shared" si="3"/>
        <v>13367.19999999999</v>
      </c>
      <c r="F29" s="24">
        <v>200.77</v>
      </c>
      <c r="G29" s="24">
        <v>9.0299999999999994</v>
      </c>
      <c r="H29" s="23">
        <v>10</v>
      </c>
      <c r="I29" s="24">
        <v>226.2</v>
      </c>
      <c r="J29" s="25">
        <f t="shared" si="0"/>
        <v>446</v>
      </c>
      <c r="K29" s="24">
        <f t="shared" si="1"/>
        <v>12921.199999999988</v>
      </c>
      <c r="L29" s="22">
        <f t="shared" si="2"/>
        <v>1583.4</v>
      </c>
      <c r="N29" s="927" t="s">
        <v>88</v>
      </c>
      <c r="O29" s="29" t="s">
        <v>88</v>
      </c>
      <c r="P29" s="29" t="s">
        <v>88</v>
      </c>
      <c r="Q29" s="442" t="s">
        <v>88</v>
      </c>
    </row>
    <row r="30" spans="1:17" ht="20.25" customHeight="1" x14ac:dyDescent="0.25">
      <c r="A30" s="1390"/>
      <c r="B30" s="29">
        <v>8</v>
      </c>
      <c r="C30" s="557" t="s">
        <v>5</v>
      </c>
      <c r="D30" s="27" t="str">
        <v>26/08/23</v>
      </c>
      <c r="E30" s="26">
        <f t="shared" si="3"/>
        <v>12921.199999999988</v>
      </c>
      <c r="F30" s="24">
        <v>200.77</v>
      </c>
      <c r="G30" s="24">
        <v>9.0299999999999994</v>
      </c>
      <c r="H30" s="23">
        <v>10</v>
      </c>
      <c r="I30" s="24">
        <v>226.2</v>
      </c>
      <c r="J30" s="25">
        <f t="shared" si="0"/>
        <v>446</v>
      </c>
      <c r="K30" s="24">
        <f t="shared" si="1"/>
        <v>12475.199999999986</v>
      </c>
      <c r="L30" s="22">
        <f t="shared" si="2"/>
        <v>1809.6000000000001</v>
      </c>
      <c r="N30" s="927" t="s">
        <v>88</v>
      </c>
      <c r="O30" s="29" t="s">
        <v>88</v>
      </c>
      <c r="P30" s="29" t="s">
        <v>88</v>
      </c>
      <c r="Q30" s="442" t="s">
        <v>88</v>
      </c>
    </row>
    <row r="31" spans="1:17" ht="20.25" customHeight="1" x14ac:dyDescent="0.25">
      <c r="A31" s="1390"/>
      <c r="B31" s="29">
        <v>9</v>
      </c>
      <c r="C31" s="557" t="s">
        <v>4</v>
      </c>
      <c r="D31" s="83" t="str">
        <v>26/09/23</v>
      </c>
      <c r="E31" s="26">
        <f t="shared" si="3"/>
        <v>12475.199999999986</v>
      </c>
      <c r="F31" s="24">
        <v>200.77</v>
      </c>
      <c r="G31" s="24">
        <v>9.0299999999999994</v>
      </c>
      <c r="H31" s="23">
        <v>10</v>
      </c>
      <c r="I31" s="24">
        <v>226.2</v>
      </c>
      <c r="J31" s="25">
        <f t="shared" si="0"/>
        <v>446</v>
      </c>
      <c r="K31" s="24">
        <f t="shared" si="1"/>
        <v>12029.199999999984</v>
      </c>
      <c r="L31" s="22">
        <f t="shared" si="2"/>
        <v>2035.8000000000002</v>
      </c>
      <c r="N31" s="927" t="s">
        <v>88</v>
      </c>
      <c r="O31" s="29" t="s">
        <v>88</v>
      </c>
      <c r="P31" s="29" t="s">
        <v>88</v>
      </c>
      <c r="Q31" s="442" t="s">
        <v>88</v>
      </c>
    </row>
    <row r="32" spans="1:17" ht="20.25" customHeight="1" x14ac:dyDescent="0.25">
      <c r="A32" s="1390"/>
      <c r="B32" s="29">
        <v>10</v>
      </c>
      <c r="C32" s="557" t="s">
        <v>3</v>
      </c>
      <c r="D32" s="27" t="str">
        <v>26/10/23</v>
      </c>
      <c r="E32" s="26">
        <f t="shared" si="3"/>
        <v>12029.199999999984</v>
      </c>
      <c r="F32" s="24">
        <v>200.77</v>
      </c>
      <c r="G32" s="24">
        <v>9.0299999999999994</v>
      </c>
      <c r="H32" s="23">
        <v>10</v>
      </c>
      <c r="I32" s="24">
        <v>226.2</v>
      </c>
      <c r="J32" s="25">
        <f t="shared" si="0"/>
        <v>446</v>
      </c>
      <c r="K32" s="24">
        <f t="shared" si="1"/>
        <v>11583.199999999983</v>
      </c>
      <c r="L32" s="22">
        <f t="shared" si="2"/>
        <v>2262</v>
      </c>
      <c r="N32" s="927" t="s">
        <v>88</v>
      </c>
      <c r="O32" s="29" t="s">
        <v>88</v>
      </c>
      <c r="P32" s="29" t="s">
        <v>88</v>
      </c>
      <c r="Q32" s="442" t="s">
        <v>88</v>
      </c>
    </row>
    <row r="33" spans="1:17" ht="20.25" customHeight="1" x14ac:dyDescent="0.25">
      <c r="A33" s="1390"/>
      <c r="B33" s="29">
        <v>11</v>
      </c>
      <c r="C33" s="557" t="s">
        <v>14</v>
      </c>
      <c r="D33" s="27" t="str">
        <v>25/11/23</v>
      </c>
      <c r="E33" s="26">
        <f t="shared" si="3"/>
        <v>11583.199999999983</v>
      </c>
      <c r="F33" s="24">
        <v>200.77</v>
      </c>
      <c r="G33" s="24">
        <v>9.0299999999999994</v>
      </c>
      <c r="H33" s="23">
        <v>10</v>
      </c>
      <c r="I33" s="24">
        <v>226.2</v>
      </c>
      <c r="J33" s="25">
        <f t="shared" si="0"/>
        <v>446</v>
      </c>
      <c r="K33" s="24">
        <f t="shared" si="1"/>
        <v>11137.199999999981</v>
      </c>
      <c r="L33" s="22">
        <f t="shared" si="2"/>
        <v>2488.1999999999998</v>
      </c>
      <c r="N33" s="927" t="s">
        <v>88</v>
      </c>
      <c r="O33" s="29" t="s">
        <v>88</v>
      </c>
      <c r="P33" s="29" t="s">
        <v>88</v>
      </c>
      <c r="Q33" s="442" t="s">
        <v>88</v>
      </c>
    </row>
    <row r="34" spans="1:17" ht="20.25" customHeight="1" thickBot="1" x14ac:dyDescent="0.3">
      <c r="A34" s="1391"/>
      <c r="B34" s="21">
        <v>12</v>
      </c>
      <c r="C34" s="556" t="s">
        <v>13</v>
      </c>
      <c r="D34" s="19" t="str">
        <v>22/12/23</v>
      </c>
      <c r="E34" s="18">
        <f t="shared" si="3"/>
        <v>11137.199999999981</v>
      </c>
      <c r="F34" s="16">
        <v>200.77</v>
      </c>
      <c r="G34" s="16">
        <v>9.0299999999999994</v>
      </c>
      <c r="H34" s="15">
        <v>10</v>
      </c>
      <c r="I34" s="16">
        <v>226.2</v>
      </c>
      <c r="J34" s="17">
        <f t="shared" si="0"/>
        <v>446</v>
      </c>
      <c r="K34" s="16">
        <f t="shared" si="1"/>
        <v>10691.199999999979</v>
      </c>
      <c r="L34" s="14">
        <f t="shared" si="2"/>
        <v>2714.3999999999996</v>
      </c>
      <c r="N34" s="928" t="s">
        <v>88</v>
      </c>
      <c r="O34" s="172" t="s">
        <v>88</v>
      </c>
      <c r="P34" s="172" t="s">
        <v>88</v>
      </c>
      <c r="Q34" s="589" t="s">
        <v>88</v>
      </c>
    </row>
    <row r="35" spans="1:17" ht="20.25" customHeight="1" x14ac:dyDescent="0.25">
      <c r="A35" s="1389">
        <v>2024</v>
      </c>
      <c r="B35" s="37">
        <v>13</v>
      </c>
      <c r="C35" s="558" t="s">
        <v>12</v>
      </c>
      <c r="D35" s="35" t="str">
        <v>26/01/24</v>
      </c>
      <c r="E35" s="34">
        <f t="shared" si="3"/>
        <v>10691.199999999979</v>
      </c>
      <c r="F35" s="32">
        <v>200.77</v>
      </c>
      <c r="G35" s="32">
        <v>9.0299999999999994</v>
      </c>
      <c r="H35" s="31">
        <v>10</v>
      </c>
      <c r="I35" s="32">
        <v>226.2</v>
      </c>
      <c r="J35" s="33">
        <f t="shared" ref="J35:J58" si="4">F35+I35+G35+H35</f>
        <v>446</v>
      </c>
      <c r="K35" s="32">
        <f t="shared" ref="K35:K58" si="5">E35-I35-G35-F35-H35</f>
        <v>10245.199999999977</v>
      </c>
      <c r="L35" s="30">
        <f t="shared" ref="L35:L58" si="6">L34+I35</f>
        <v>2940.5999999999995</v>
      </c>
      <c r="N35" s="926" t="s">
        <v>88</v>
      </c>
      <c r="O35" s="37" t="s">
        <v>88</v>
      </c>
      <c r="P35" s="37" t="s">
        <v>88</v>
      </c>
      <c r="Q35" s="444" t="s">
        <v>88</v>
      </c>
    </row>
    <row r="36" spans="1:17" ht="20.25" customHeight="1" x14ac:dyDescent="0.25">
      <c r="A36" s="1390"/>
      <c r="B36" s="29">
        <v>14</v>
      </c>
      <c r="C36" s="557" t="s">
        <v>11</v>
      </c>
      <c r="D36" s="27" t="str">
        <v>27/02/24</v>
      </c>
      <c r="E36" s="26">
        <f t="shared" si="3"/>
        <v>10245.199999999977</v>
      </c>
      <c r="F36" s="24">
        <v>200.77</v>
      </c>
      <c r="G36" s="24">
        <v>9.0299999999999994</v>
      </c>
      <c r="H36" s="23">
        <v>10</v>
      </c>
      <c r="I36" s="24">
        <v>226.2</v>
      </c>
      <c r="J36" s="25">
        <f t="shared" si="4"/>
        <v>446</v>
      </c>
      <c r="K36" s="24">
        <f t="shared" si="5"/>
        <v>9799.1999999999753</v>
      </c>
      <c r="L36" s="22">
        <f t="shared" si="6"/>
        <v>3166.7999999999993</v>
      </c>
      <c r="N36" s="927" t="s">
        <v>88</v>
      </c>
      <c r="O36" s="29" t="s">
        <v>88</v>
      </c>
      <c r="P36" s="29" t="s">
        <v>88</v>
      </c>
      <c r="Q36" s="442" t="s">
        <v>88</v>
      </c>
    </row>
    <row r="37" spans="1:17" ht="20.25" customHeight="1" x14ac:dyDescent="0.25">
      <c r="A37" s="1390"/>
      <c r="B37" s="29">
        <v>15</v>
      </c>
      <c r="C37" s="557" t="s">
        <v>10</v>
      </c>
      <c r="D37" s="27" t="str">
        <v>26/03/24</v>
      </c>
      <c r="E37" s="26">
        <f t="shared" si="3"/>
        <v>9799.1999999999753</v>
      </c>
      <c r="F37" s="24">
        <v>200.77</v>
      </c>
      <c r="G37" s="24">
        <v>9.0299999999999994</v>
      </c>
      <c r="H37" s="23">
        <v>10</v>
      </c>
      <c r="I37" s="24">
        <v>226.2</v>
      </c>
      <c r="J37" s="25">
        <f t="shared" si="4"/>
        <v>446</v>
      </c>
      <c r="K37" s="24">
        <f t="shared" si="5"/>
        <v>9353.1999999999734</v>
      </c>
      <c r="L37" s="22">
        <f t="shared" si="6"/>
        <v>3392.9999999999991</v>
      </c>
      <c r="N37" s="927" t="s">
        <v>88</v>
      </c>
      <c r="O37" s="29" t="s">
        <v>88</v>
      </c>
      <c r="P37" s="29" t="s">
        <v>88</v>
      </c>
      <c r="Q37" s="442" t="s">
        <v>88</v>
      </c>
    </row>
    <row r="38" spans="1:17" ht="20.25" customHeight="1" x14ac:dyDescent="0.25">
      <c r="A38" s="1390"/>
      <c r="B38" s="29">
        <v>16</v>
      </c>
      <c r="C38" s="557" t="s">
        <v>9</v>
      </c>
      <c r="D38" s="27" t="str">
        <v>27/04/24</v>
      </c>
      <c r="E38" s="26">
        <f t="shared" si="3"/>
        <v>9353.1999999999734</v>
      </c>
      <c r="F38" s="24">
        <v>200.77</v>
      </c>
      <c r="G38" s="24">
        <v>9.0299999999999994</v>
      </c>
      <c r="H38" s="23">
        <v>10</v>
      </c>
      <c r="I38" s="24">
        <v>226.2</v>
      </c>
      <c r="J38" s="25">
        <f t="shared" si="4"/>
        <v>446</v>
      </c>
      <c r="K38" s="24">
        <f t="shared" si="5"/>
        <v>8907.1999999999716</v>
      </c>
      <c r="L38" s="22">
        <f t="shared" si="6"/>
        <v>3619.1999999999989</v>
      </c>
      <c r="N38" s="927" t="s">
        <v>88</v>
      </c>
      <c r="O38" s="29" t="s">
        <v>88</v>
      </c>
      <c r="P38" s="29" t="s">
        <v>88</v>
      </c>
      <c r="Q38" s="442" t="s">
        <v>88</v>
      </c>
    </row>
    <row r="39" spans="1:17" ht="20.25" customHeight="1" x14ac:dyDescent="0.25">
      <c r="A39" s="1390"/>
      <c r="B39" s="29">
        <v>17</v>
      </c>
      <c r="C39" s="557" t="s">
        <v>8</v>
      </c>
      <c r="D39" s="27" t="str">
        <v>27/05/24</v>
      </c>
      <c r="E39" s="26">
        <f t="shared" si="3"/>
        <v>8907.1999999999716</v>
      </c>
      <c r="F39" s="24">
        <v>200.77</v>
      </c>
      <c r="G39" s="24">
        <v>9.0299999999999994</v>
      </c>
      <c r="H39" s="23">
        <v>10</v>
      </c>
      <c r="I39" s="24">
        <v>226.2</v>
      </c>
      <c r="J39" s="25">
        <f t="shared" si="4"/>
        <v>446</v>
      </c>
      <c r="K39" s="24">
        <f t="shared" si="5"/>
        <v>8461.1999999999698</v>
      </c>
      <c r="L39" s="22">
        <f t="shared" si="6"/>
        <v>3845.3999999999987</v>
      </c>
      <c r="N39" s="927" t="s">
        <v>88</v>
      </c>
      <c r="O39" s="29" t="s">
        <v>88</v>
      </c>
      <c r="P39" s="29" t="s">
        <v>88</v>
      </c>
      <c r="Q39" s="442" t="s">
        <v>88</v>
      </c>
    </row>
    <row r="40" spans="1:17" ht="20.25" customHeight="1" x14ac:dyDescent="0.25">
      <c r="A40" s="1390"/>
      <c r="B40" s="29">
        <v>18</v>
      </c>
      <c r="C40" s="557" t="s">
        <v>7</v>
      </c>
      <c r="D40" s="27" t="str">
        <v>24/06/24</v>
      </c>
      <c r="E40" s="26">
        <f t="shared" si="3"/>
        <v>8461.1999999999698</v>
      </c>
      <c r="F40" s="24">
        <v>200.77</v>
      </c>
      <c r="G40" s="24">
        <v>9.0299999999999994</v>
      </c>
      <c r="H40" s="23">
        <v>10</v>
      </c>
      <c r="I40" s="24">
        <v>226.2</v>
      </c>
      <c r="J40" s="25">
        <f t="shared" si="4"/>
        <v>446</v>
      </c>
      <c r="K40" s="24">
        <f t="shared" si="5"/>
        <v>8015.199999999968</v>
      </c>
      <c r="L40" s="22">
        <f t="shared" si="6"/>
        <v>4071.5999999999985</v>
      </c>
      <c r="N40" s="927" t="s">
        <v>88</v>
      </c>
      <c r="O40" s="29" t="s">
        <v>88</v>
      </c>
      <c r="P40" s="29" t="s">
        <v>88</v>
      </c>
      <c r="Q40" s="442" t="s">
        <v>88</v>
      </c>
    </row>
    <row r="41" spans="1:17" ht="60" x14ac:dyDescent="0.25">
      <c r="A41" s="1390"/>
      <c r="B41" s="29">
        <v>19</v>
      </c>
      <c r="C41" s="557" t="s">
        <v>6</v>
      </c>
      <c r="D41" s="83" t="str">
        <v>25/07/24
-rm440
29/08/24
-rm6</v>
      </c>
      <c r="E41" s="26">
        <f t="shared" si="3"/>
        <v>8015.199999999968</v>
      </c>
      <c r="F41" s="24">
        <v>200.77</v>
      </c>
      <c r="G41" s="24">
        <v>9.0299999999999994</v>
      </c>
      <c r="H41" s="23">
        <v>10</v>
      </c>
      <c r="I41" s="24">
        <v>226.2</v>
      </c>
      <c r="J41" s="25">
        <f t="shared" si="4"/>
        <v>446</v>
      </c>
      <c r="K41" s="24">
        <f t="shared" si="5"/>
        <v>7569.199999999968</v>
      </c>
      <c r="L41" s="22">
        <f t="shared" si="6"/>
        <v>4297.7999999999984</v>
      </c>
      <c r="N41" s="617" t="s">
        <v>1175</v>
      </c>
      <c r="O41" s="618" t="s">
        <v>1176</v>
      </c>
      <c r="P41" s="618" t="s">
        <v>1177</v>
      </c>
      <c r="Q41" s="619" t="s">
        <v>1178</v>
      </c>
    </row>
    <row r="42" spans="1:17" ht="20.25" customHeight="1" x14ac:dyDescent="0.25">
      <c r="A42" s="1390"/>
      <c r="B42" s="29">
        <v>20</v>
      </c>
      <c r="C42" s="557" t="s">
        <v>5</v>
      </c>
      <c r="D42" s="27" t="str">
        <v>29/08/24</v>
      </c>
      <c r="E42" s="26">
        <f t="shared" si="3"/>
        <v>7569.199999999968</v>
      </c>
      <c r="F42" s="24">
        <v>200.77</v>
      </c>
      <c r="G42" s="24">
        <v>9.0299999999999994</v>
      </c>
      <c r="H42" s="23">
        <v>10</v>
      </c>
      <c r="I42" s="24">
        <v>226.2</v>
      </c>
      <c r="J42" s="25">
        <f t="shared" si="4"/>
        <v>446</v>
      </c>
      <c r="K42" s="24">
        <f t="shared" si="5"/>
        <v>7123.199999999968</v>
      </c>
      <c r="L42" s="22">
        <f t="shared" si="6"/>
        <v>4523.9999999999982</v>
      </c>
      <c r="N42" s="617" t="s">
        <v>88</v>
      </c>
      <c r="O42" s="618" t="s">
        <v>88</v>
      </c>
      <c r="P42" s="618" t="s">
        <v>88</v>
      </c>
      <c r="Q42" s="619" t="s">
        <v>88</v>
      </c>
    </row>
    <row r="43" spans="1:17" ht="60" x14ac:dyDescent="0.25">
      <c r="A43" s="1390"/>
      <c r="B43" s="29">
        <v>21</v>
      </c>
      <c r="C43" s="557" t="s">
        <v>4</v>
      </c>
      <c r="D43" s="83" t="str">
        <v>29/08/24
-rm8
30/09/24
-rm438</v>
      </c>
      <c r="E43" s="26">
        <f t="shared" si="3"/>
        <v>7123.199999999968</v>
      </c>
      <c r="F43" s="24">
        <v>200.77</v>
      </c>
      <c r="G43" s="24">
        <v>9.0299999999999994</v>
      </c>
      <c r="H43" s="23">
        <v>10</v>
      </c>
      <c r="I43" s="24">
        <v>226.2</v>
      </c>
      <c r="J43" s="25">
        <f t="shared" si="4"/>
        <v>446</v>
      </c>
      <c r="K43" s="24">
        <f t="shared" si="5"/>
        <v>6677.199999999968</v>
      </c>
      <c r="L43" s="22">
        <f t="shared" si="6"/>
        <v>4750.199999999998</v>
      </c>
      <c r="N43" s="617" t="s">
        <v>1221</v>
      </c>
      <c r="O43" s="618" t="s">
        <v>1222</v>
      </c>
      <c r="P43" s="618" t="s">
        <v>1223</v>
      </c>
      <c r="Q43" s="619" t="s">
        <v>1224</v>
      </c>
    </row>
    <row r="44" spans="1:17" ht="60" x14ac:dyDescent="0.25">
      <c r="A44" s="1390"/>
      <c r="B44" s="29">
        <v>22</v>
      </c>
      <c r="C44" s="557" t="s">
        <v>3</v>
      </c>
      <c r="D44" s="83" t="str">
        <v>30/09/24
-rm2
26/10/24
-rm444</v>
      </c>
      <c r="E44" s="26">
        <f t="shared" si="3"/>
        <v>6677.199999999968</v>
      </c>
      <c r="F44" s="24">
        <v>200.77</v>
      </c>
      <c r="G44" s="24">
        <v>9.0299999999999994</v>
      </c>
      <c r="H44" s="23">
        <v>10</v>
      </c>
      <c r="I44" s="24">
        <v>226.2</v>
      </c>
      <c r="J44" s="25">
        <f t="shared" si="4"/>
        <v>446</v>
      </c>
      <c r="K44" s="24">
        <f t="shared" si="5"/>
        <v>6231.199999999968</v>
      </c>
      <c r="L44" s="22">
        <f t="shared" si="6"/>
        <v>4976.3999999999978</v>
      </c>
      <c r="N44" s="617" t="s">
        <v>1279</v>
      </c>
      <c r="O44" s="618" t="s">
        <v>1280</v>
      </c>
      <c r="P44" s="618" t="s">
        <v>1281</v>
      </c>
      <c r="Q44" s="619" t="s">
        <v>1282</v>
      </c>
    </row>
    <row r="45" spans="1:17" ht="60" x14ac:dyDescent="0.25">
      <c r="A45" s="1390"/>
      <c r="B45" s="29">
        <v>23</v>
      </c>
      <c r="C45" s="557" t="s">
        <v>14</v>
      </c>
      <c r="D45" s="83" t="str">
        <v>26/10/24
-rm2
25/11/24
-rm444</v>
      </c>
      <c r="E45" s="26">
        <f t="shared" si="3"/>
        <v>6231.199999999968</v>
      </c>
      <c r="F45" s="24">
        <v>200.77</v>
      </c>
      <c r="G45" s="24">
        <v>9.0299999999999994</v>
      </c>
      <c r="H45" s="23">
        <v>10</v>
      </c>
      <c r="I45" s="24">
        <v>226.2</v>
      </c>
      <c r="J45" s="25">
        <f t="shared" si="4"/>
        <v>446</v>
      </c>
      <c r="K45" s="24">
        <f t="shared" si="5"/>
        <v>5785.199999999968</v>
      </c>
      <c r="L45" s="22">
        <f t="shared" si="6"/>
        <v>5202.5999999999976</v>
      </c>
      <c r="N45" s="617" t="s">
        <v>1345</v>
      </c>
      <c r="O45" s="618" t="s">
        <v>1346</v>
      </c>
      <c r="P45" s="618" t="s">
        <v>1347</v>
      </c>
      <c r="Q45" s="619" t="s">
        <v>1348</v>
      </c>
    </row>
    <row r="46" spans="1:17" ht="60.75" thickBot="1" x14ac:dyDescent="0.3">
      <c r="A46" s="1391"/>
      <c r="B46" s="21">
        <v>24</v>
      </c>
      <c r="C46" s="556" t="s">
        <v>13</v>
      </c>
      <c r="D46" s="248" t="str">
        <v>25/11/24
-rm2
24/12/24
-rm444</v>
      </c>
      <c r="E46" s="18">
        <f t="shared" si="3"/>
        <v>5785.199999999968</v>
      </c>
      <c r="F46" s="16">
        <v>200.77</v>
      </c>
      <c r="G46" s="16">
        <v>9.0299999999999994</v>
      </c>
      <c r="H46" s="15">
        <v>10</v>
      </c>
      <c r="I46" s="16">
        <v>226.2</v>
      </c>
      <c r="J46" s="17">
        <f t="shared" si="4"/>
        <v>446</v>
      </c>
      <c r="K46" s="16">
        <f t="shared" si="5"/>
        <v>5339.199999999968</v>
      </c>
      <c r="L46" s="14">
        <f t="shared" si="6"/>
        <v>5428.7999999999975</v>
      </c>
      <c r="N46" s="304" t="s">
        <v>1392</v>
      </c>
      <c r="O46" s="305" t="s">
        <v>1393</v>
      </c>
      <c r="P46" s="305" t="s">
        <v>1394</v>
      </c>
      <c r="Q46" s="306" t="s">
        <v>1395</v>
      </c>
    </row>
    <row r="47" spans="1:17" ht="60" x14ac:dyDescent="0.25">
      <c r="A47" s="1389">
        <v>2025</v>
      </c>
      <c r="B47" s="37">
        <v>25</v>
      </c>
      <c r="C47" s="558" t="s">
        <v>12</v>
      </c>
      <c r="D47" s="258" t="str">
        <v>24/12/24
-rm2
31/12/24
-rm444</v>
      </c>
      <c r="E47" s="34">
        <f t="shared" si="3"/>
        <v>5339.199999999968</v>
      </c>
      <c r="F47" s="32">
        <v>200.77</v>
      </c>
      <c r="G47" s="32">
        <v>9.0299999999999994</v>
      </c>
      <c r="H47" s="31">
        <v>10</v>
      </c>
      <c r="I47" s="32">
        <v>226.2</v>
      </c>
      <c r="J47" s="33">
        <f t="shared" si="4"/>
        <v>446</v>
      </c>
      <c r="K47" s="32">
        <f t="shared" si="5"/>
        <v>4893.199999999968</v>
      </c>
      <c r="L47" s="30">
        <f t="shared" si="6"/>
        <v>5654.9999999999973</v>
      </c>
      <c r="N47" s="648" t="s">
        <v>1397</v>
      </c>
      <c r="O47" s="649" t="s">
        <v>1398</v>
      </c>
      <c r="P47" s="649" t="s">
        <v>1399</v>
      </c>
      <c r="Q47" s="650" t="s">
        <v>1400</v>
      </c>
    </row>
    <row r="48" spans="1:17" ht="20.25" customHeight="1" x14ac:dyDescent="0.25">
      <c r="A48" s="1390"/>
      <c r="B48" s="29">
        <v>26</v>
      </c>
      <c r="C48" s="557" t="s">
        <v>11</v>
      </c>
      <c r="D48" s="27" t="str">
        <v>31/12/24</v>
      </c>
      <c r="E48" s="26">
        <f t="shared" si="3"/>
        <v>4893.199999999968</v>
      </c>
      <c r="F48" s="24">
        <v>200.77</v>
      </c>
      <c r="G48" s="24">
        <v>9.0299999999999994</v>
      </c>
      <c r="H48" s="23">
        <v>10</v>
      </c>
      <c r="I48" s="24">
        <v>226.2</v>
      </c>
      <c r="J48" s="25">
        <f t="shared" si="4"/>
        <v>446</v>
      </c>
      <c r="K48" s="24">
        <f t="shared" si="5"/>
        <v>4447.199999999968</v>
      </c>
      <c r="L48" s="22">
        <f t="shared" si="6"/>
        <v>5881.1999999999971</v>
      </c>
    </row>
    <row r="49" spans="1:12" ht="20.25" customHeight="1" x14ac:dyDescent="0.25">
      <c r="A49" s="1390"/>
      <c r="B49" s="29">
        <v>27</v>
      </c>
      <c r="C49" s="557" t="s">
        <v>10</v>
      </c>
      <c r="D49" s="27" t="str">
        <v>31/12/24</v>
      </c>
      <c r="E49" s="26">
        <f t="shared" si="3"/>
        <v>4447.199999999968</v>
      </c>
      <c r="F49" s="24">
        <v>200.77</v>
      </c>
      <c r="G49" s="24">
        <v>9.0299999999999994</v>
      </c>
      <c r="H49" s="23">
        <v>10</v>
      </c>
      <c r="I49" s="24">
        <v>226.2</v>
      </c>
      <c r="J49" s="25">
        <f t="shared" si="4"/>
        <v>446</v>
      </c>
      <c r="K49" s="24">
        <f t="shared" si="5"/>
        <v>4001.1999999999684</v>
      </c>
      <c r="L49" s="22">
        <f t="shared" si="6"/>
        <v>6107.3999999999969</v>
      </c>
    </row>
    <row r="50" spans="1:12" ht="20.25" customHeight="1" x14ac:dyDescent="0.25">
      <c r="A50" s="1390"/>
      <c r="B50" s="29">
        <v>28</v>
      </c>
      <c r="C50" s="557" t="s">
        <v>9</v>
      </c>
      <c r="D50" s="27" t="str">
        <v>31/12/24</v>
      </c>
      <c r="E50" s="26">
        <f t="shared" si="3"/>
        <v>4001.1999999999684</v>
      </c>
      <c r="F50" s="24">
        <v>200.77</v>
      </c>
      <c r="G50" s="24">
        <v>9.0299999999999994</v>
      </c>
      <c r="H50" s="23">
        <v>10</v>
      </c>
      <c r="I50" s="24">
        <v>226.2</v>
      </c>
      <c r="J50" s="25">
        <f t="shared" si="4"/>
        <v>446</v>
      </c>
      <c r="K50" s="24">
        <f t="shared" si="5"/>
        <v>3555.1999999999684</v>
      </c>
      <c r="L50" s="22">
        <f t="shared" si="6"/>
        <v>6333.5999999999967</v>
      </c>
    </row>
    <row r="51" spans="1:12" ht="20.25" customHeight="1" x14ac:dyDescent="0.25">
      <c r="A51" s="1390"/>
      <c r="B51" s="29">
        <v>29</v>
      </c>
      <c r="C51" s="557" t="s">
        <v>8</v>
      </c>
      <c r="D51" s="27" t="str">
        <v>31/12/24</v>
      </c>
      <c r="E51" s="26">
        <f t="shared" si="3"/>
        <v>3555.1999999999684</v>
      </c>
      <c r="F51" s="24">
        <v>200.77</v>
      </c>
      <c r="G51" s="24">
        <v>9.0299999999999994</v>
      </c>
      <c r="H51" s="23">
        <v>10</v>
      </c>
      <c r="I51" s="24">
        <v>226.2</v>
      </c>
      <c r="J51" s="25">
        <f t="shared" si="4"/>
        <v>446</v>
      </c>
      <c r="K51" s="24">
        <f t="shared" si="5"/>
        <v>3109.1999999999684</v>
      </c>
      <c r="L51" s="22">
        <f t="shared" si="6"/>
        <v>6559.7999999999965</v>
      </c>
    </row>
    <row r="52" spans="1:12" ht="20.25" customHeight="1" x14ac:dyDescent="0.25">
      <c r="A52" s="1390"/>
      <c r="B52" s="29">
        <v>30</v>
      </c>
      <c r="C52" s="557" t="s">
        <v>7</v>
      </c>
      <c r="D52" s="27" t="str">
        <v>31/12/24</v>
      </c>
      <c r="E52" s="26">
        <f t="shared" si="3"/>
        <v>3109.1999999999684</v>
      </c>
      <c r="F52" s="24">
        <v>200.77</v>
      </c>
      <c r="G52" s="24">
        <v>9.0299999999999994</v>
      </c>
      <c r="H52" s="23">
        <v>10</v>
      </c>
      <c r="I52" s="24">
        <v>226.2</v>
      </c>
      <c r="J52" s="25">
        <f t="shared" si="4"/>
        <v>446</v>
      </c>
      <c r="K52" s="24">
        <f t="shared" si="5"/>
        <v>2663.1999999999684</v>
      </c>
      <c r="L52" s="22">
        <f t="shared" si="6"/>
        <v>6785.9999999999964</v>
      </c>
    </row>
    <row r="53" spans="1:12" ht="20.25" customHeight="1" x14ac:dyDescent="0.25">
      <c r="A53" s="1390"/>
      <c r="B53" s="29">
        <v>31</v>
      </c>
      <c r="C53" s="557" t="s">
        <v>6</v>
      </c>
      <c r="D53" s="27" t="str">
        <v>31/12/24</v>
      </c>
      <c r="E53" s="26">
        <f t="shared" si="3"/>
        <v>2663.1999999999684</v>
      </c>
      <c r="F53" s="24">
        <v>200.77</v>
      </c>
      <c r="G53" s="24">
        <v>9.0299999999999994</v>
      </c>
      <c r="H53" s="23">
        <v>10</v>
      </c>
      <c r="I53" s="24">
        <v>226.2</v>
      </c>
      <c r="J53" s="25">
        <f t="shared" si="4"/>
        <v>446</v>
      </c>
      <c r="K53" s="24">
        <f t="shared" si="5"/>
        <v>2217.1999999999684</v>
      </c>
      <c r="L53" s="22">
        <f t="shared" si="6"/>
        <v>7012.1999999999962</v>
      </c>
    </row>
    <row r="54" spans="1:12" ht="20.25" customHeight="1" x14ac:dyDescent="0.25">
      <c r="A54" s="1390"/>
      <c r="B54" s="29">
        <v>32</v>
      </c>
      <c r="C54" s="557" t="s">
        <v>5</v>
      </c>
      <c r="D54" s="27" t="str">
        <v>31/12/24</v>
      </c>
      <c r="E54" s="26">
        <f t="shared" si="3"/>
        <v>2217.1999999999684</v>
      </c>
      <c r="F54" s="24">
        <v>200.77</v>
      </c>
      <c r="G54" s="24">
        <v>9.0299999999999994</v>
      </c>
      <c r="H54" s="23">
        <v>10</v>
      </c>
      <c r="I54" s="24">
        <v>226.2</v>
      </c>
      <c r="J54" s="25">
        <f t="shared" si="4"/>
        <v>446</v>
      </c>
      <c r="K54" s="24">
        <f t="shared" si="5"/>
        <v>1771.1999999999684</v>
      </c>
      <c r="L54" s="22">
        <f t="shared" si="6"/>
        <v>7238.399999999996</v>
      </c>
    </row>
    <row r="55" spans="1:12" ht="20.25" customHeight="1" x14ac:dyDescent="0.25">
      <c r="A55" s="1390"/>
      <c r="B55" s="29">
        <v>33</v>
      </c>
      <c r="C55" s="557" t="s">
        <v>4</v>
      </c>
      <c r="D55" s="27" t="str">
        <v>31/12/24</v>
      </c>
      <c r="E55" s="26">
        <f t="shared" si="3"/>
        <v>1771.1999999999684</v>
      </c>
      <c r="F55" s="24">
        <v>200.77</v>
      </c>
      <c r="G55" s="24">
        <v>9.0299999999999994</v>
      </c>
      <c r="H55" s="23">
        <v>10</v>
      </c>
      <c r="I55" s="24">
        <v>226.2</v>
      </c>
      <c r="J55" s="25">
        <f t="shared" si="4"/>
        <v>446</v>
      </c>
      <c r="K55" s="24">
        <f t="shared" si="5"/>
        <v>1325.1999999999684</v>
      </c>
      <c r="L55" s="22">
        <f t="shared" si="6"/>
        <v>7464.5999999999958</v>
      </c>
    </row>
    <row r="56" spans="1:12" ht="20.25" customHeight="1" x14ac:dyDescent="0.25">
      <c r="A56" s="1390"/>
      <c r="B56" s="29">
        <v>34</v>
      </c>
      <c r="C56" s="557" t="s">
        <v>3</v>
      </c>
      <c r="D56" s="27" t="str">
        <v>31/12/24</v>
      </c>
      <c r="E56" s="26">
        <f t="shared" si="3"/>
        <v>1325.1999999999684</v>
      </c>
      <c r="F56" s="24">
        <v>200.77</v>
      </c>
      <c r="G56" s="24">
        <v>9.0299999999999994</v>
      </c>
      <c r="H56" s="23">
        <v>10</v>
      </c>
      <c r="I56" s="24">
        <v>226.2</v>
      </c>
      <c r="J56" s="25">
        <f t="shared" si="4"/>
        <v>446</v>
      </c>
      <c r="K56" s="24">
        <f t="shared" si="5"/>
        <v>879.19999999996844</v>
      </c>
      <c r="L56" s="22">
        <f t="shared" si="6"/>
        <v>7690.7999999999956</v>
      </c>
    </row>
    <row r="57" spans="1:12" ht="20.25" customHeight="1" x14ac:dyDescent="0.25">
      <c r="A57" s="1390"/>
      <c r="B57" s="29">
        <v>35</v>
      </c>
      <c r="C57" s="557" t="s">
        <v>14</v>
      </c>
      <c r="D57" s="27" t="str">
        <v>31/12/24</v>
      </c>
      <c r="E57" s="26">
        <f t="shared" si="3"/>
        <v>879.19999999996844</v>
      </c>
      <c r="F57" s="24">
        <v>200.77</v>
      </c>
      <c r="G57" s="24">
        <v>9.0299999999999994</v>
      </c>
      <c r="H57" s="23">
        <v>10</v>
      </c>
      <c r="I57" s="24">
        <v>226.2</v>
      </c>
      <c r="J57" s="25">
        <f t="shared" si="4"/>
        <v>446</v>
      </c>
      <c r="K57" s="24">
        <f t="shared" si="5"/>
        <v>433.19999999996844</v>
      </c>
      <c r="L57" s="22">
        <f t="shared" si="6"/>
        <v>7916.9999999999955</v>
      </c>
    </row>
    <row r="58" spans="1:12" ht="20.25" customHeight="1" thickBot="1" x14ac:dyDescent="0.3">
      <c r="A58" s="1391"/>
      <c r="B58" s="21">
        <v>36</v>
      </c>
      <c r="C58" s="556" t="s">
        <v>13</v>
      </c>
      <c r="D58" s="19" t="str">
        <v>31/12/24</v>
      </c>
      <c r="E58" s="18">
        <f t="shared" si="3"/>
        <v>433.19999999996844</v>
      </c>
      <c r="F58" s="16">
        <v>200.85</v>
      </c>
      <c r="G58" s="16">
        <v>8.9499999999999993</v>
      </c>
      <c r="H58" s="15">
        <v>10</v>
      </c>
      <c r="I58" s="16">
        <v>226.2</v>
      </c>
      <c r="J58" s="17">
        <f t="shared" si="4"/>
        <v>445.99999999999994</v>
      </c>
      <c r="K58" s="16">
        <f t="shared" si="5"/>
        <v>-12.800000000031531</v>
      </c>
      <c r="L58" s="14">
        <f t="shared" si="6"/>
        <v>8143.1999999999953</v>
      </c>
    </row>
    <row r="59" spans="1:12" x14ac:dyDescent="0.25">
      <c r="F59" s="99">
        <f>SUM(F23:F58)</f>
        <v>7227.8000000000065</v>
      </c>
      <c r="G59" s="99">
        <f>SUM(G23:G58)</f>
        <v>324.99999999999983</v>
      </c>
      <c r="H59" s="99">
        <f>SUM(H23:H58)</f>
        <v>360</v>
      </c>
      <c r="I59" s="99">
        <f>SUM(I23:I58)</f>
        <v>8143.1999999999953</v>
      </c>
    </row>
    <row r="60" spans="1:12" x14ac:dyDescent="0.25">
      <c r="D60" s="1420" t="s">
        <v>2</v>
      </c>
      <c r="E60" s="1420"/>
      <c r="F60" s="79">
        <f>SUM(F23:F46)</f>
        <v>4818.4800000000014</v>
      </c>
      <c r="G60" s="79">
        <f t="shared" ref="G60:I60" si="7">SUM(G23:G46)</f>
        <v>216.72</v>
      </c>
      <c r="H60" s="79">
        <f t="shared" si="7"/>
        <v>240</v>
      </c>
      <c r="I60" s="79">
        <f t="shared" si="7"/>
        <v>5428.7999999999975</v>
      </c>
    </row>
    <row r="61" spans="1:12" x14ac:dyDescent="0.25">
      <c r="D61" s="1421" t="s">
        <v>1</v>
      </c>
      <c r="E61" s="1421"/>
      <c r="F61" s="65">
        <f>SUM(F59-F60)</f>
        <v>2409.3200000000052</v>
      </c>
      <c r="G61" s="65">
        <f>SUM(G59-G60)</f>
        <v>108.27999999999983</v>
      </c>
      <c r="H61" s="65">
        <f>SUM(H59-H60)</f>
        <v>120</v>
      </c>
      <c r="I61" s="65">
        <f>SUM(I59-I60)</f>
        <v>2714.3999999999978</v>
      </c>
    </row>
    <row r="63" spans="1:12" ht="15.75" x14ac:dyDescent="0.25">
      <c r="C63" s="555"/>
      <c r="D63" s="1422" t="s">
        <v>42</v>
      </c>
      <c r="E63" s="1422"/>
      <c r="F63" s="1423">
        <f>SUM(F61:I61)</f>
        <v>5352.0000000000027</v>
      </c>
      <c r="G63" s="1423"/>
    </row>
    <row r="64" spans="1:12" ht="16.5" thickBot="1" x14ac:dyDescent="0.3">
      <c r="C64" s="555"/>
      <c r="D64" s="1422" t="s">
        <v>41</v>
      </c>
      <c r="E64" s="1422"/>
      <c r="F64" s="1424">
        <v>-12.8</v>
      </c>
      <c r="G64" s="1424"/>
    </row>
    <row r="65" spans="3:7" ht="17.25" thickTop="1" thickBot="1" x14ac:dyDescent="0.3">
      <c r="C65" s="1415" t="s">
        <v>0</v>
      </c>
      <c r="D65" s="1415"/>
      <c r="E65" s="1416"/>
      <c r="F65" s="1417">
        <f>SUM(F63:G64)</f>
        <v>5339.2000000000025</v>
      </c>
      <c r="G65" s="1419"/>
    </row>
    <row r="66" spans="3:7" ht="15.75" thickTop="1" x14ac:dyDescent="0.25"/>
  </sheetData>
  <mergeCells count="34">
    <mergeCell ref="N21:N22"/>
    <mergeCell ref="O21:P21"/>
    <mergeCell ref="Q21:Q22"/>
    <mergeCell ref="L21:L22"/>
    <mergeCell ref="C65:E65"/>
    <mergeCell ref="F65:G65"/>
    <mergeCell ref="D61:E61"/>
    <mergeCell ref="D63:E63"/>
    <mergeCell ref="F63:G63"/>
    <mergeCell ref="G21:H21"/>
    <mergeCell ref="I21:I22"/>
    <mergeCell ref="J21:J22"/>
    <mergeCell ref="K21:K22"/>
    <mergeCell ref="A18:B18"/>
    <mergeCell ref="E18:F18"/>
    <mergeCell ref="E19:F19"/>
    <mergeCell ref="D64:E64"/>
    <mergeCell ref="F64:G64"/>
    <mergeCell ref="F21:F22"/>
    <mergeCell ref="A47:A58"/>
    <mergeCell ref="A35:A46"/>
    <mergeCell ref="A23:A34"/>
    <mergeCell ref="D60:E60"/>
    <mergeCell ref="A21:A22"/>
    <mergeCell ref="B21:B22"/>
    <mergeCell ref="C21:C22"/>
    <mergeCell ref="D21:D22"/>
    <mergeCell ref="E21:E22"/>
    <mergeCell ref="A8:L8"/>
    <mergeCell ref="A11:B11"/>
    <mergeCell ref="A13:B13"/>
    <mergeCell ref="A14:B14"/>
    <mergeCell ref="A16:B16"/>
    <mergeCell ref="A12:B12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L52"/>
  <sheetViews>
    <sheetView zoomScaleNormal="100" workbookViewId="0">
      <selection activeCell="A3" sqref="A3:A6"/>
    </sheetView>
  </sheetViews>
  <sheetFormatPr defaultRowHeight="15" x14ac:dyDescent="0.25"/>
  <cols>
    <col min="3" max="3" width="12.7109375" bestFit="1" customWidth="1"/>
    <col min="4" max="4" width="10.7109375" customWidth="1"/>
    <col min="5" max="7" width="10" customWidth="1"/>
    <col min="8" max="8" width="10.85546875" customWidth="1"/>
    <col min="9" max="11" width="10" customWidth="1"/>
    <col min="12" max="12" width="12.85546875" customWidth="1"/>
    <col min="13" max="13" width="6.28515625" customWidth="1"/>
  </cols>
  <sheetData>
    <row r="1" spans="1:12" ht="21" x14ac:dyDescent="0.35">
      <c r="A1" s="63" t="s">
        <v>40</v>
      </c>
    </row>
    <row r="3" spans="1:12" ht="21" x14ac:dyDescent="0.35">
      <c r="A3" s="62" t="s">
        <v>388</v>
      </c>
    </row>
    <row r="4" spans="1:12" ht="12.6" customHeight="1" x14ac:dyDescent="0.35">
      <c r="A4" s="62"/>
    </row>
    <row r="5" spans="1:12" ht="17.25" x14ac:dyDescent="0.3">
      <c r="A5" s="500" t="s">
        <v>393</v>
      </c>
    </row>
    <row r="6" spans="1:12" ht="17.25" x14ac:dyDescent="0.3">
      <c r="A6" s="500" t="s">
        <v>389</v>
      </c>
    </row>
    <row r="8" spans="1:12" ht="20.25" customHeight="1" x14ac:dyDescent="0.25">
      <c r="A8" s="1425" t="s">
        <v>1378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02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102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2000</v>
      </c>
      <c r="D11" s="1021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300</v>
      </c>
      <c r="D12" s="57" t="s">
        <v>32</v>
      </c>
      <c r="E12" s="51"/>
      <c r="H12" s="48"/>
      <c r="K12" s="48"/>
      <c r="L12" s="48"/>
    </row>
    <row r="13" spans="1:12" ht="20.25" customHeight="1" x14ac:dyDescent="0.25">
      <c r="A13" s="1019"/>
      <c r="B13" s="1019"/>
      <c r="C13" s="50">
        <f>SUM(C11:C12)</f>
        <v>2300</v>
      </c>
      <c r="E13" s="51"/>
      <c r="H13" s="48"/>
      <c r="K13" s="48"/>
      <c r="L13" s="48"/>
    </row>
    <row r="14" spans="1:12" ht="20.25" customHeight="1" x14ac:dyDescent="0.25">
      <c r="A14" s="1426" t="s">
        <v>31</v>
      </c>
      <c r="B14" s="1426"/>
      <c r="C14" s="49">
        <v>1656</v>
      </c>
      <c r="D14" s="52" t="s">
        <v>30</v>
      </c>
      <c r="E14" s="51"/>
      <c r="H14" s="48"/>
      <c r="K14" s="48"/>
      <c r="L14" s="48"/>
    </row>
    <row r="15" spans="1:12" ht="20.25" customHeight="1" x14ac:dyDescent="0.25">
      <c r="A15" s="1019"/>
      <c r="B15" s="1019"/>
      <c r="C15" s="189">
        <f>SUM(C13:C14)</f>
        <v>3956</v>
      </c>
      <c r="D15" s="52"/>
      <c r="E15" s="51"/>
      <c r="H15" s="48"/>
      <c r="K15" s="48"/>
      <c r="L15" s="48"/>
    </row>
    <row r="16" spans="1:12" ht="20.25" customHeight="1" x14ac:dyDescent="0.25">
      <c r="A16" s="1427" t="s">
        <v>1379</v>
      </c>
      <c r="B16" s="1427"/>
      <c r="C16" s="49">
        <v>216</v>
      </c>
      <c r="E16" s="1428" t="s">
        <v>168</v>
      </c>
      <c r="F16" s="1428"/>
      <c r="H16" s="48"/>
      <c r="K16" s="48"/>
      <c r="L16" s="48"/>
    </row>
    <row r="17" spans="1:12" ht="18" customHeight="1" thickBot="1" x14ac:dyDescent="0.3">
      <c r="C17" s="45">
        <f>SUM(C15:C16)</f>
        <v>4172</v>
      </c>
      <c r="E17" s="1429">
        <f>C17/24</f>
        <v>173.83333333333334</v>
      </c>
      <c r="F17" s="1429"/>
    </row>
    <row r="18" spans="1:12" s="93" customFormat="1" ht="17.25" thickTop="1" thickBot="1" x14ac:dyDescent="0.3">
      <c r="D18" s="143"/>
      <c r="E18" s="143"/>
      <c r="F18" s="143"/>
    </row>
    <row r="19" spans="1:12" ht="18.75" customHeight="1" x14ac:dyDescent="0.25">
      <c r="A19" s="1430" t="s">
        <v>26</v>
      </c>
      <c r="B19" s="1432" t="s">
        <v>25</v>
      </c>
      <c r="C19" s="1392" t="s">
        <v>24</v>
      </c>
      <c r="D19" s="1400" t="s">
        <v>23</v>
      </c>
      <c r="E19" s="1392" t="s">
        <v>22</v>
      </c>
      <c r="F19" s="1408" t="s">
        <v>21</v>
      </c>
      <c r="G19" s="1402" t="s">
        <v>218</v>
      </c>
      <c r="H19" s="1404"/>
      <c r="I19" s="1392" t="s">
        <v>19</v>
      </c>
      <c r="J19" s="1400" t="s">
        <v>18</v>
      </c>
      <c r="K19" s="1392" t="s">
        <v>17</v>
      </c>
      <c r="L19" s="1394" t="s">
        <v>15</v>
      </c>
    </row>
    <row r="20" spans="1:12" ht="30.75" customHeight="1" thickBot="1" x14ac:dyDescent="0.3">
      <c r="A20" s="1431"/>
      <c r="B20" s="1433"/>
      <c r="C20" s="1393"/>
      <c r="D20" s="1401"/>
      <c r="E20" s="1393"/>
      <c r="F20" s="1434"/>
      <c r="G20" s="1020" t="s">
        <v>20</v>
      </c>
      <c r="H20" s="1020" t="s">
        <v>16</v>
      </c>
      <c r="I20" s="1393"/>
      <c r="J20" s="1401"/>
      <c r="K20" s="1393"/>
      <c r="L20" s="1395"/>
    </row>
    <row r="21" spans="1:12" ht="20.25" customHeight="1" thickBot="1" x14ac:dyDescent="0.3">
      <c r="A21" s="92">
        <v>2024</v>
      </c>
      <c r="B21" s="91">
        <v>1</v>
      </c>
      <c r="C21" s="90" t="s">
        <v>13</v>
      </c>
      <c r="D21" s="89" t="str">
        <f t="array" ref="D21:D44">TRANSPOSE('[1]2024-2025'!$F$149:$AC$149)</f>
        <v>24/12/24</v>
      </c>
      <c r="E21" s="88">
        <f>SUM(C17)</f>
        <v>4172</v>
      </c>
      <c r="F21" s="86">
        <v>83.5</v>
      </c>
      <c r="G21" s="86">
        <v>12.5</v>
      </c>
      <c r="H21" s="85">
        <v>9</v>
      </c>
      <c r="I21" s="86">
        <v>69</v>
      </c>
      <c r="J21" s="87">
        <f t="shared" ref="J21:J44" si="0">F21+I21+G21+H21</f>
        <v>174</v>
      </c>
      <c r="K21" s="86">
        <f>E21-I21-G21-F21-H21</f>
        <v>3998</v>
      </c>
      <c r="L21" s="84">
        <f>I21</f>
        <v>69</v>
      </c>
    </row>
    <row r="22" spans="1:12" ht="20.25" customHeight="1" x14ac:dyDescent="0.25">
      <c r="A22" s="1389">
        <v>2025</v>
      </c>
      <c r="B22" s="37">
        <v>2</v>
      </c>
      <c r="C22" s="1025" t="s">
        <v>12</v>
      </c>
      <c r="D22" s="35" t="str">
        <v>23/01/25</v>
      </c>
      <c r="E22" s="34">
        <f>K21</f>
        <v>3998</v>
      </c>
      <c r="F22" s="32">
        <v>83.5</v>
      </c>
      <c r="G22" s="32">
        <v>12.5</v>
      </c>
      <c r="H22" s="31">
        <v>9</v>
      </c>
      <c r="I22" s="32">
        <v>69</v>
      </c>
      <c r="J22" s="33">
        <f t="shared" si="0"/>
        <v>174</v>
      </c>
      <c r="K22" s="32">
        <f t="shared" ref="K22:K44" si="1">E22-I22-G22-F22-H22</f>
        <v>3824</v>
      </c>
      <c r="L22" s="30">
        <f t="shared" ref="L22:L44" si="2">L21+I22</f>
        <v>138</v>
      </c>
    </row>
    <row r="23" spans="1:12" ht="20.25" customHeight="1" x14ac:dyDescent="0.25">
      <c r="A23" s="1390"/>
      <c r="B23" s="29">
        <v>3</v>
      </c>
      <c r="C23" s="1024" t="s">
        <v>11</v>
      </c>
      <c r="D23" s="27" t="str">
        <v>25/02/25</v>
      </c>
      <c r="E23" s="26">
        <f t="shared" ref="E23:E44" si="3">K22</f>
        <v>3824</v>
      </c>
      <c r="F23" s="24">
        <v>83.5</v>
      </c>
      <c r="G23" s="24">
        <v>12.5</v>
      </c>
      <c r="H23" s="23">
        <v>9</v>
      </c>
      <c r="I23" s="24">
        <v>69</v>
      </c>
      <c r="J23" s="25">
        <f t="shared" si="0"/>
        <v>174</v>
      </c>
      <c r="K23" s="24">
        <f t="shared" si="1"/>
        <v>3650</v>
      </c>
      <c r="L23" s="22">
        <f t="shared" si="2"/>
        <v>207</v>
      </c>
    </row>
    <row r="24" spans="1:12" ht="20.25" customHeight="1" x14ac:dyDescent="0.25">
      <c r="A24" s="1390"/>
      <c r="B24" s="29">
        <v>4</v>
      </c>
      <c r="C24" s="1024" t="s">
        <v>10</v>
      </c>
      <c r="D24" s="27" t="str">
        <v>01/03/25</v>
      </c>
      <c r="E24" s="26">
        <f t="shared" si="3"/>
        <v>3650</v>
      </c>
      <c r="F24" s="24">
        <v>83.5</v>
      </c>
      <c r="G24" s="24">
        <v>12.5</v>
      </c>
      <c r="H24" s="23">
        <v>9</v>
      </c>
      <c r="I24" s="24">
        <v>69</v>
      </c>
      <c r="J24" s="25">
        <f t="shared" si="0"/>
        <v>174</v>
      </c>
      <c r="K24" s="24">
        <f t="shared" si="1"/>
        <v>3476</v>
      </c>
      <c r="L24" s="22">
        <f t="shared" si="2"/>
        <v>276</v>
      </c>
    </row>
    <row r="25" spans="1:12" ht="20.25" customHeight="1" x14ac:dyDescent="0.25">
      <c r="A25" s="1390"/>
      <c r="B25" s="29">
        <v>5</v>
      </c>
      <c r="C25" s="1024" t="s">
        <v>9</v>
      </c>
      <c r="D25" s="27" t="str">
        <v>01/03/25</v>
      </c>
      <c r="E25" s="26">
        <f t="shared" si="3"/>
        <v>3476</v>
      </c>
      <c r="F25" s="24">
        <v>83.5</v>
      </c>
      <c r="G25" s="24">
        <v>12.5</v>
      </c>
      <c r="H25" s="23">
        <v>9</v>
      </c>
      <c r="I25" s="24">
        <v>69</v>
      </c>
      <c r="J25" s="25">
        <f t="shared" si="0"/>
        <v>174</v>
      </c>
      <c r="K25" s="24">
        <f t="shared" si="1"/>
        <v>3302</v>
      </c>
      <c r="L25" s="22">
        <f t="shared" si="2"/>
        <v>345</v>
      </c>
    </row>
    <row r="26" spans="1:12" ht="20.25" customHeight="1" x14ac:dyDescent="0.25">
      <c r="A26" s="1390"/>
      <c r="B26" s="29">
        <v>6</v>
      </c>
      <c r="C26" s="1024" t="s">
        <v>8</v>
      </c>
      <c r="D26" s="27" t="str">
        <v>01/03/25</v>
      </c>
      <c r="E26" s="26">
        <f t="shared" si="3"/>
        <v>3302</v>
      </c>
      <c r="F26" s="24">
        <v>83.5</v>
      </c>
      <c r="G26" s="24">
        <v>12.5</v>
      </c>
      <c r="H26" s="23">
        <v>9</v>
      </c>
      <c r="I26" s="24">
        <v>69</v>
      </c>
      <c r="J26" s="25">
        <f t="shared" si="0"/>
        <v>174</v>
      </c>
      <c r="K26" s="24">
        <f t="shared" si="1"/>
        <v>3128</v>
      </c>
      <c r="L26" s="22">
        <f t="shared" si="2"/>
        <v>414</v>
      </c>
    </row>
    <row r="27" spans="1:12" ht="20.25" customHeight="1" x14ac:dyDescent="0.25">
      <c r="A27" s="1390"/>
      <c r="B27" s="29">
        <v>7</v>
      </c>
      <c r="C27" s="1024" t="s">
        <v>7</v>
      </c>
      <c r="D27" s="27" t="str">
        <v>01/03/25</v>
      </c>
      <c r="E27" s="26">
        <f t="shared" si="3"/>
        <v>3128</v>
      </c>
      <c r="F27" s="24">
        <v>83.5</v>
      </c>
      <c r="G27" s="24">
        <v>12.5</v>
      </c>
      <c r="H27" s="23">
        <v>9</v>
      </c>
      <c r="I27" s="24">
        <v>69</v>
      </c>
      <c r="J27" s="25">
        <f t="shared" si="0"/>
        <v>174</v>
      </c>
      <c r="K27" s="24">
        <f t="shared" si="1"/>
        <v>2954</v>
      </c>
      <c r="L27" s="22">
        <f t="shared" si="2"/>
        <v>483</v>
      </c>
    </row>
    <row r="28" spans="1:12" ht="20.25" customHeight="1" x14ac:dyDescent="0.25">
      <c r="A28" s="1390"/>
      <c r="B28" s="29">
        <v>8</v>
      </c>
      <c r="C28" s="1024" t="s">
        <v>6</v>
      </c>
      <c r="D28" s="27" t="str">
        <v>01/03/25</v>
      </c>
      <c r="E28" s="26">
        <f t="shared" si="3"/>
        <v>2954</v>
      </c>
      <c r="F28" s="24">
        <v>83.5</v>
      </c>
      <c r="G28" s="24">
        <v>12.5</v>
      </c>
      <c r="H28" s="23">
        <v>9</v>
      </c>
      <c r="I28" s="24">
        <v>69</v>
      </c>
      <c r="J28" s="25">
        <f t="shared" si="0"/>
        <v>174</v>
      </c>
      <c r="K28" s="24">
        <f t="shared" si="1"/>
        <v>2780</v>
      </c>
      <c r="L28" s="22">
        <f t="shared" si="2"/>
        <v>552</v>
      </c>
    </row>
    <row r="29" spans="1:12" ht="20.25" customHeight="1" x14ac:dyDescent="0.25">
      <c r="A29" s="1390"/>
      <c r="B29" s="29">
        <v>9</v>
      </c>
      <c r="C29" s="1024" t="s">
        <v>5</v>
      </c>
      <c r="D29" s="83" t="str">
        <v>01/03/25</v>
      </c>
      <c r="E29" s="26">
        <f t="shared" si="3"/>
        <v>2780</v>
      </c>
      <c r="F29" s="24">
        <v>83.5</v>
      </c>
      <c r="G29" s="24">
        <v>12.5</v>
      </c>
      <c r="H29" s="23">
        <v>9</v>
      </c>
      <c r="I29" s="24">
        <v>69</v>
      </c>
      <c r="J29" s="25">
        <f t="shared" si="0"/>
        <v>174</v>
      </c>
      <c r="K29" s="24">
        <f t="shared" si="1"/>
        <v>2606</v>
      </c>
      <c r="L29" s="22">
        <f t="shared" si="2"/>
        <v>621</v>
      </c>
    </row>
    <row r="30" spans="1:12" ht="20.25" customHeight="1" x14ac:dyDescent="0.25">
      <c r="A30" s="1390"/>
      <c r="B30" s="29">
        <v>10</v>
      </c>
      <c r="C30" s="1024" t="s">
        <v>4</v>
      </c>
      <c r="D30" s="27" t="str">
        <v>01/03/25</v>
      </c>
      <c r="E30" s="26">
        <f t="shared" si="3"/>
        <v>2606</v>
      </c>
      <c r="F30" s="24">
        <v>83.5</v>
      </c>
      <c r="G30" s="24">
        <v>12.5</v>
      </c>
      <c r="H30" s="23">
        <v>9</v>
      </c>
      <c r="I30" s="24">
        <v>69</v>
      </c>
      <c r="J30" s="25">
        <f t="shared" si="0"/>
        <v>174</v>
      </c>
      <c r="K30" s="24">
        <f t="shared" si="1"/>
        <v>2432</v>
      </c>
      <c r="L30" s="22">
        <f t="shared" si="2"/>
        <v>690</v>
      </c>
    </row>
    <row r="31" spans="1:12" ht="20.25" customHeight="1" x14ac:dyDescent="0.25">
      <c r="A31" s="1390"/>
      <c r="B31" s="29">
        <v>11</v>
      </c>
      <c r="C31" s="1024" t="s">
        <v>3</v>
      </c>
      <c r="D31" s="27" t="str">
        <v>01/03/25</v>
      </c>
      <c r="E31" s="26">
        <f t="shared" si="3"/>
        <v>2432</v>
      </c>
      <c r="F31" s="24">
        <v>83.5</v>
      </c>
      <c r="G31" s="24">
        <v>12.5</v>
      </c>
      <c r="H31" s="23">
        <v>9</v>
      </c>
      <c r="I31" s="24">
        <v>69</v>
      </c>
      <c r="J31" s="25">
        <f t="shared" si="0"/>
        <v>174</v>
      </c>
      <c r="K31" s="24">
        <f t="shared" si="1"/>
        <v>2258</v>
      </c>
      <c r="L31" s="22">
        <f t="shared" si="2"/>
        <v>759</v>
      </c>
    </row>
    <row r="32" spans="1:12" ht="20.25" customHeight="1" x14ac:dyDescent="0.25">
      <c r="A32" s="1390"/>
      <c r="B32" s="29">
        <v>12</v>
      </c>
      <c r="C32" s="1024" t="s">
        <v>14</v>
      </c>
      <c r="D32" s="27" t="str">
        <v>01/03/25</v>
      </c>
      <c r="E32" s="26">
        <f t="shared" si="3"/>
        <v>2258</v>
      </c>
      <c r="F32" s="24">
        <v>83.5</v>
      </c>
      <c r="G32" s="24">
        <v>12.5</v>
      </c>
      <c r="H32" s="23">
        <v>9</v>
      </c>
      <c r="I32" s="24">
        <v>69</v>
      </c>
      <c r="J32" s="25">
        <f t="shared" si="0"/>
        <v>174</v>
      </c>
      <c r="K32" s="24">
        <f t="shared" si="1"/>
        <v>2084</v>
      </c>
      <c r="L32" s="22">
        <f t="shared" si="2"/>
        <v>828</v>
      </c>
    </row>
    <row r="33" spans="1:12" ht="20.25" customHeight="1" thickBot="1" x14ac:dyDescent="0.3">
      <c r="A33" s="1391"/>
      <c r="B33" s="21">
        <v>13</v>
      </c>
      <c r="C33" s="1023" t="s">
        <v>13</v>
      </c>
      <c r="D33" s="19" t="str">
        <v>01/03/25</v>
      </c>
      <c r="E33" s="18">
        <f t="shared" si="3"/>
        <v>2084</v>
      </c>
      <c r="F33" s="16">
        <v>83.5</v>
      </c>
      <c r="G33" s="16">
        <v>12.5</v>
      </c>
      <c r="H33" s="15">
        <v>9</v>
      </c>
      <c r="I33" s="16">
        <v>69</v>
      </c>
      <c r="J33" s="17">
        <f t="shared" si="0"/>
        <v>174</v>
      </c>
      <c r="K33" s="16">
        <f t="shared" si="1"/>
        <v>1910</v>
      </c>
      <c r="L33" s="14">
        <f t="shared" si="2"/>
        <v>897</v>
      </c>
    </row>
    <row r="34" spans="1:12" ht="20.25" customHeight="1" x14ac:dyDescent="0.25">
      <c r="A34" s="1389">
        <v>2026</v>
      </c>
      <c r="B34" s="37">
        <v>14</v>
      </c>
      <c r="C34" s="1025" t="s">
        <v>12</v>
      </c>
      <c r="D34" s="35" t="str">
        <v>01/03/25</v>
      </c>
      <c r="E34" s="34">
        <f t="shared" si="3"/>
        <v>1910</v>
      </c>
      <c r="F34" s="32">
        <v>83.5</v>
      </c>
      <c r="G34" s="32">
        <v>12.5</v>
      </c>
      <c r="H34" s="31">
        <v>9</v>
      </c>
      <c r="I34" s="32">
        <v>69</v>
      </c>
      <c r="J34" s="33">
        <f t="shared" si="0"/>
        <v>174</v>
      </c>
      <c r="K34" s="32">
        <f t="shared" si="1"/>
        <v>1736</v>
      </c>
      <c r="L34" s="30">
        <f t="shared" si="2"/>
        <v>966</v>
      </c>
    </row>
    <row r="35" spans="1:12" ht="20.25" customHeight="1" x14ac:dyDescent="0.25">
      <c r="A35" s="1390"/>
      <c r="B35" s="29">
        <v>15</v>
      </c>
      <c r="C35" s="1024" t="s">
        <v>11</v>
      </c>
      <c r="D35" s="27" t="str">
        <v>01/03/25</v>
      </c>
      <c r="E35" s="26">
        <f t="shared" si="3"/>
        <v>1736</v>
      </c>
      <c r="F35" s="24">
        <v>83.5</v>
      </c>
      <c r="G35" s="24">
        <v>12.5</v>
      </c>
      <c r="H35" s="23">
        <v>9</v>
      </c>
      <c r="I35" s="24">
        <v>69</v>
      </c>
      <c r="J35" s="25">
        <f t="shared" si="0"/>
        <v>174</v>
      </c>
      <c r="K35" s="24">
        <f t="shared" si="1"/>
        <v>1562</v>
      </c>
      <c r="L35" s="22">
        <f t="shared" si="2"/>
        <v>1035</v>
      </c>
    </row>
    <row r="36" spans="1:12" ht="20.25" customHeight="1" x14ac:dyDescent="0.25">
      <c r="A36" s="1390"/>
      <c r="B36" s="29">
        <v>16</v>
      </c>
      <c r="C36" s="1024" t="s">
        <v>10</v>
      </c>
      <c r="D36" s="27" t="str">
        <v>01/03/25</v>
      </c>
      <c r="E36" s="26">
        <f t="shared" si="3"/>
        <v>1562</v>
      </c>
      <c r="F36" s="24">
        <v>83.5</v>
      </c>
      <c r="G36" s="24">
        <v>12.5</v>
      </c>
      <c r="H36" s="23">
        <v>9</v>
      </c>
      <c r="I36" s="24">
        <v>69</v>
      </c>
      <c r="J36" s="25">
        <f t="shared" si="0"/>
        <v>174</v>
      </c>
      <c r="K36" s="24">
        <f t="shared" si="1"/>
        <v>1388</v>
      </c>
      <c r="L36" s="22">
        <f t="shared" si="2"/>
        <v>1104</v>
      </c>
    </row>
    <row r="37" spans="1:12" ht="20.25" customHeight="1" x14ac:dyDescent="0.25">
      <c r="A37" s="1390"/>
      <c r="B37" s="29">
        <v>17</v>
      </c>
      <c r="C37" s="1024" t="s">
        <v>9</v>
      </c>
      <c r="D37" s="27" t="str">
        <v>01/03/25</v>
      </c>
      <c r="E37" s="26">
        <f t="shared" si="3"/>
        <v>1388</v>
      </c>
      <c r="F37" s="24">
        <v>83.5</v>
      </c>
      <c r="G37" s="24">
        <v>12.5</v>
      </c>
      <c r="H37" s="23">
        <v>9</v>
      </c>
      <c r="I37" s="24">
        <v>69</v>
      </c>
      <c r="J37" s="25">
        <f t="shared" si="0"/>
        <v>174</v>
      </c>
      <c r="K37" s="24">
        <f t="shared" si="1"/>
        <v>1214</v>
      </c>
      <c r="L37" s="22">
        <f t="shared" si="2"/>
        <v>1173</v>
      </c>
    </row>
    <row r="38" spans="1:12" ht="20.25" customHeight="1" x14ac:dyDescent="0.25">
      <c r="A38" s="1390"/>
      <c r="B38" s="29">
        <v>18</v>
      </c>
      <c r="C38" s="1024" t="s">
        <v>8</v>
      </c>
      <c r="D38" s="27" t="str">
        <v>01/03/25</v>
      </c>
      <c r="E38" s="26">
        <f t="shared" si="3"/>
        <v>1214</v>
      </c>
      <c r="F38" s="24">
        <v>83.5</v>
      </c>
      <c r="G38" s="24">
        <v>12.5</v>
      </c>
      <c r="H38" s="23">
        <v>9</v>
      </c>
      <c r="I38" s="24">
        <v>69</v>
      </c>
      <c r="J38" s="25">
        <f t="shared" si="0"/>
        <v>174</v>
      </c>
      <c r="K38" s="24">
        <f t="shared" si="1"/>
        <v>1040</v>
      </c>
      <c r="L38" s="22">
        <f t="shared" si="2"/>
        <v>1242</v>
      </c>
    </row>
    <row r="39" spans="1:12" ht="20.25" customHeight="1" x14ac:dyDescent="0.25">
      <c r="A39" s="1390"/>
      <c r="B39" s="29">
        <v>19</v>
      </c>
      <c r="C39" s="1024" t="s">
        <v>7</v>
      </c>
      <c r="D39" s="83" t="str">
        <v>01/03/25</v>
      </c>
      <c r="E39" s="26">
        <f t="shared" si="3"/>
        <v>1040</v>
      </c>
      <c r="F39" s="24">
        <v>83.5</v>
      </c>
      <c r="G39" s="24">
        <v>12.5</v>
      </c>
      <c r="H39" s="23">
        <v>9</v>
      </c>
      <c r="I39" s="24">
        <v>69</v>
      </c>
      <c r="J39" s="25">
        <f t="shared" si="0"/>
        <v>174</v>
      </c>
      <c r="K39" s="24">
        <f t="shared" si="1"/>
        <v>866</v>
      </c>
      <c r="L39" s="22">
        <f t="shared" si="2"/>
        <v>1311</v>
      </c>
    </row>
    <row r="40" spans="1:12" ht="20.25" customHeight="1" x14ac:dyDescent="0.25">
      <c r="A40" s="1390"/>
      <c r="B40" s="29">
        <v>20</v>
      </c>
      <c r="C40" s="1024" t="s">
        <v>6</v>
      </c>
      <c r="D40" s="27" t="str">
        <v>01/03/25</v>
      </c>
      <c r="E40" s="26">
        <f t="shared" si="3"/>
        <v>866</v>
      </c>
      <c r="F40" s="24">
        <v>83.5</v>
      </c>
      <c r="G40" s="24">
        <v>12.5</v>
      </c>
      <c r="H40" s="23">
        <v>9</v>
      </c>
      <c r="I40" s="24">
        <v>69</v>
      </c>
      <c r="J40" s="25">
        <f t="shared" si="0"/>
        <v>174</v>
      </c>
      <c r="K40" s="24">
        <f t="shared" si="1"/>
        <v>692</v>
      </c>
      <c r="L40" s="22">
        <f t="shared" si="2"/>
        <v>1380</v>
      </c>
    </row>
    <row r="41" spans="1:12" ht="20.25" customHeight="1" x14ac:dyDescent="0.25">
      <c r="A41" s="1390"/>
      <c r="B41" s="29">
        <v>21</v>
      </c>
      <c r="C41" s="1024" t="s">
        <v>5</v>
      </c>
      <c r="D41" s="83" t="str">
        <v>01/03/25</v>
      </c>
      <c r="E41" s="26">
        <f t="shared" si="3"/>
        <v>692</v>
      </c>
      <c r="F41" s="24">
        <v>83.5</v>
      </c>
      <c r="G41" s="24">
        <v>12.5</v>
      </c>
      <c r="H41" s="23">
        <v>9</v>
      </c>
      <c r="I41" s="24">
        <v>69</v>
      </c>
      <c r="J41" s="25">
        <f t="shared" si="0"/>
        <v>174</v>
      </c>
      <c r="K41" s="24">
        <f t="shared" si="1"/>
        <v>518</v>
      </c>
      <c r="L41" s="22">
        <f t="shared" si="2"/>
        <v>1449</v>
      </c>
    </row>
    <row r="42" spans="1:12" ht="20.25" customHeight="1" x14ac:dyDescent="0.25">
      <c r="A42" s="1390"/>
      <c r="B42" s="29">
        <v>22</v>
      </c>
      <c r="C42" s="1024" t="s">
        <v>4</v>
      </c>
      <c r="D42" s="83" t="str">
        <v>01/03/25</v>
      </c>
      <c r="E42" s="26">
        <f t="shared" si="3"/>
        <v>518</v>
      </c>
      <c r="F42" s="24">
        <v>83.5</v>
      </c>
      <c r="G42" s="24">
        <v>12.5</v>
      </c>
      <c r="H42" s="23">
        <v>9</v>
      </c>
      <c r="I42" s="24">
        <v>69</v>
      </c>
      <c r="J42" s="25">
        <f t="shared" si="0"/>
        <v>174</v>
      </c>
      <c r="K42" s="24">
        <f t="shared" si="1"/>
        <v>344</v>
      </c>
      <c r="L42" s="22">
        <f t="shared" si="2"/>
        <v>1518</v>
      </c>
    </row>
    <row r="43" spans="1:12" ht="20.25" customHeight="1" x14ac:dyDescent="0.25">
      <c r="A43" s="1390"/>
      <c r="B43" s="29">
        <v>23</v>
      </c>
      <c r="C43" s="1024" t="s">
        <v>3</v>
      </c>
      <c r="D43" s="83" t="str">
        <v>01/03/25</v>
      </c>
      <c r="E43" s="26">
        <f t="shared" si="3"/>
        <v>344</v>
      </c>
      <c r="F43" s="24">
        <v>83.5</v>
      </c>
      <c r="G43" s="24">
        <v>12.5</v>
      </c>
      <c r="H43" s="23">
        <v>9</v>
      </c>
      <c r="I43" s="24">
        <v>69</v>
      </c>
      <c r="J43" s="25">
        <f t="shared" si="0"/>
        <v>174</v>
      </c>
      <c r="K43" s="24">
        <f t="shared" si="1"/>
        <v>170</v>
      </c>
      <c r="L43" s="22">
        <f t="shared" si="2"/>
        <v>1587</v>
      </c>
    </row>
    <row r="44" spans="1:12" ht="20.25" customHeight="1" thickBot="1" x14ac:dyDescent="0.3">
      <c r="A44" s="1391"/>
      <c r="B44" s="21">
        <v>24</v>
      </c>
      <c r="C44" s="1023" t="s">
        <v>14</v>
      </c>
      <c r="D44" s="248" t="str">
        <v>01/03/25</v>
      </c>
      <c r="E44" s="18">
        <f t="shared" si="3"/>
        <v>170</v>
      </c>
      <c r="F44" s="16">
        <v>83.5</v>
      </c>
      <c r="G44" s="16">
        <v>12.5</v>
      </c>
      <c r="H44" s="15">
        <v>9</v>
      </c>
      <c r="I44" s="16">
        <v>69</v>
      </c>
      <c r="J44" s="17">
        <f t="shared" si="0"/>
        <v>174</v>
      </c>
      <c r="K44" s="16">
        <f t="shared" si="1"/>
        <v>-4</v>
      </c>
      <c r="L44" s="14">
        <f t="shared" si="2"/>
        <v>1656</v>
      </c>
    </row>
    <row r="45" spans="1:12" x14ac:dyDescent="0.25">
      <c r="F45" s="99">
        <f>SUM(F21:F44)</f>
        <v>2004</v>
      </c>
      <c r="G45" s="99">
        <f>SUM(G21:G44)</f>
        <v>300</v>
      </c>
      <c r="H45" s="99">
        <f>SUM(H21:H44)</f>
        <v>216</v>
      </c>
      <c r="I45" s="99">
        <f>SUM(I21:I44)</f>
        <v>1656</v>
      </c>
    </row>
    <row r="46" spans="1:12" x14ac:dyDescent="0.25">
      <c r="D46" s="1420" t="s">
        <v>2</v>
      </c>
      <c r="E46" s="1420"/>
      <c r="F46" s="79">
        <f>SUM(F21:F44)</f>
        <v>2004</v>
      </c>
      <c r="G46" s="79">
        <f t="shared" ref="G46:I46" si="4">SUM(G21:G44)</f>
        <v>300</v>
      </c>
      <c r="H46" s="79">
        <f t="shared" si="4"/>
        <v>216</v>
      </c>
      <c r="I46" s="79">
        <f t="shared" si="4"/>
        <v>1656</v>
      </c>
    </row>
    <row r="47" spans="1:12" x14ac:dyDescent="0.25">
      <c r="D47" s="1421" t="s">
        <v>1</v>
      </c>
      <c r="E47" s="1421"/>
      <c r="F47" s="65">
        <f>SUM(F45-F46)</f>
        <v>0</v>
      </c>
      <c r="G47" s="65">
        <f>SUM(G45-G46)</f>
        <v>0</v>
      </c>
      <c r="H47" s="65">
        <f>SUM(H45-H46)</f>
        <v>0</v>
      </c>
      <c r="I47" s="65">
        <f>SUM(I45-I46)</f>
        <v>0</v>
      </c>
    </row>
    <row r="49" spans="3:7" ht="15.75" x14ac:dyDescent="0.25">
      <c r="C49" s="1022"/>
      <c r="D49" s="1422" t="s">
        <v>42</v>
      </c>
      <c r="E49" s="1422"/>
      <c r="F49" s="1423">
        <f>SUM(F47:I47)</f>
        <v>0</v>
      </c>
      <c r="G49" s="1423"/>
    </row>
    <row r="50" spans="3:7" ht="16.5" thickBot="1" x14ac:dyDescent="0.3">
      <c r="C50" s="1022"/>
      <c r="D50" s="1422" t="s">
        <v>41</v>
      </c>
      <c r="E50" s="1422"/>
      <c r="F50" s="1424">
        <v>-4</v>
      </c>
      <c r="G50" s="1424"/>
    </row>
    <row r="51" spans="3:7" ht="17.25" thickTop="1" thickBot="1" x14ac:dyDescent="0.3">
      <c r="C51" s="1415" t="s">
        <v>0</v>
      </c>
      <c r="D51" s="1415"/>
      <c r="E51" s="1416"/>
      <c r="F51" s="1417">
        <f>SUM(F49:G50)</f>
        <v>-4</v>
      </c>
      <c r="G51" s="1419"/>
    </row>
    <row r="52" spans="3:7" ht="15.75" thickTop="1" x14ac:dyDescent="0.25"/>
  </sheetData>
  <mergeCells count="28">
    <mergeCell ref="C51:E51"/>
    <mergeCell ref="F51:G51"/>
    <mergeCell ref="D46:E46"/>
    <mergeCell ref="A34:A44"/>
    <mergeCell ref="A22:A33"/>
    <mergeCell ref="D47:E47"/>
    <mergeCell ref="D49:E49"/>
    <mergeCell ref="F49:G49"/>
    <mergeCell ref="D50:E50"/>
    <mergeCell ref="F50:G50"/>
    <mergeCell ref="G19:H19"/>
    <mergeCell ref="I19:I20"/>
    <mergeCell ref="J19:J20"/>
    <mergeCell ref="K19:K20"/>
    <mergeCell ref="L19:L20"/>
    <mergeCell ref="E17:F17"/>
    <mergeCell ref="A19:A20"/>
    <mergeCell ref="B19:B20"/>
    <mergeCell ref="C19:C20"/>
    <mergeCell ref="D19:D20"/>
    <mergeCell ref="E19:E20"/>
    <mergeCell ref="F19:F20"/>
    <mergeCell ref="A8:L8"/>
    <mergeCell ref="A11:B11"/>
    <mergeCell ref="A12:B12"/>
    <mergeCell ref="A14:B14"/>
    <mergeCell ref="A16:B16"/>
    <mergeCell ref="E16:F16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/>
  <dimension ref="A1:L52"/>
  <sheetViews>
    <sheetView zoomScale="90" zoomScaleNormal="90" workbookViewId="0">
      <selection activeCell="Q12" sqref="Q12"/>
    </sheetView>
  </sheetViews>
  <sheetFormatPr defaultRowHeight="15" x14ac:dyDescent="0.25"/>
  <cols>
    <col min="3" max="3" width="12.140625" bestFit="1" customWidth="1"/>
    <col min="4" max="4" width="15" customWidth="1"/>
    <col min="5" max="11" width="10" customWidth="1"/>
    <col min="12" max="12" width="10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388</v>
      </c>
    </row>
    <row r="4" spans="1:12" ht="12.6" customHeight="1" x14ac:dyDescent="0.35">
      <c r="A4" s="62"/>
    </row>
    <row r="5" spans="1:12" ht="17.25" x14ac:dyDescent="0.3">
      <c r="A5" s="500" t="s">
        <v>393</v>
      </c>
    </row>
    <row r="6" spans="1:12" ht="17.25" x14ac:dyDescent="0.3">
      <c r="A6" s="500" t="s">
        <v>389</v>
      </c>
    </row>
    <row r="8" spans="1:12" ht="20.25" customHeight="1" x14ac:dyDescent="0.25">
      <c r="A8" s="1425" t="s">
        <v>1810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218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1218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5000</v>
      </c>
      <c r="D11" s="487"/>
      <c r="E11" s="51"/>
      <c r="K11" s="48"/>
      <c r="L11" s="48"/>
    </row>
    <row r="12" spans="1:12" ht="20.25" customHeight="1" x14ac:dyDescent="0.25">
      <c r="A12" s="1426" t="s">
        <v>33</v>
      </c>
      <c r="B12" s="1426"/>
      <c r="C12" s="54">
        <v>300</v>
      </c>
      <c r="D12" t="s">
        <v>416</v>
      </c>
      <c r="E12" s="51"/>
      <c r="K12" s="48"/>
      <c r="L12" s="48"/>
    </row>
    <row r="13" spans="1:12" ht="20.25" customHeight="1" x14ac:dyDescent="0.25">
      <c r="A13" s="1426" t="s">
        <v>33</v>
      </c>
      <c r="B13" s="1426"/>
      <c r="C13" s="54">
        <v>450</v>
      </c>
      <c r="D13" t="s">
        <v>32</v>
      </c>
      <c r="E13" s="51"/>
      <c r="K13" s="48"/>
      <c r="L13" s="48"/>
    </row>
    <row r="14" spans="1:12" ht="20.25" customHeight="1" x14ac:dyDescent="0.25">
      <c r="A14" s="1217"/>
      <c r="B14" s="1217"/>
      <c r="C14" s="50">
        <f>SUM(C11:C13)</f>
        <v>5750</v>
      </c>
      <c r="E14" s="51"/>
      <c r="K14" s="48"/>
      <c r="L14" s="48"/>
    </row>
    <row r="15" spans="1:12" ht="20.25" customHeight="1" x14ac:dyDescent="0.25">
      <c r="A15" s="1426" t="s">
        <v>31</v>
      </c>
      <c r="B15" s="1426"/>
      <c r="C15" s="49">
        <v>5520</v>
      </c>
      <c r="D15" s="52" t="s">
        <v>75</v>
      </c>
      <c r="E15" s="51"/>
      <c r="K15" s="48"/>
      <c r="L15" s="48"/>
    </row>
    <row r="16" spans="1:12" ht="20.25" customHeight="1" x14ac:dyDescent="0.25">
      <c r="A16" s="360"/>
      <c r="B16" s="360"/>
      <c r="C16" s="50">
        <f>SUM(C14:C15)</f>
        <v>11270</v>
      </c>
      <c r="K16" s="48"/>
      <c r="L16" s="48"/>
    </row>
    <row r="17" spans="1:12" ht="20.25" customHeight="1" x14ac:dyDescent="0.25">
      <c r="A17" s="1427" t="s">
        <v>351</v>
      </c>
      <c r="B17" s="1427"/>
      <c r="C17" s="49">
        <v>240</v>
      </c>
      <c r="E17" s="1428" t="s">
        <v>27</v>
      </c>
      <c r="F17" s="1428"/>
      <c r="G17" s="144"/>
      <c r="K17" s="48"/>
      <c r="L17" s="48"/>
    </row>
    <row r="18" spans="1:12" ht="20.25" customHeight="1" thickBot="1" x14ac:dyDescent="0.3">
      <c r="A18" s="47"/>
      <c r="B18" s="46"/>
      <c r="C18" s="45">
        <f>SUM(C16:C17)</f>
        <v>11510</v>
      </c>
      <c r="E18" s="1429">
        <f>C18/24</f>
        <v>479.58333333333331</v>
      </c>
      <c r="F18" s="1429"/>
      <c r="G18" s="143"/>
    </row>
    <row r="19" spans="1:12" ht="17.25" thickTop="1" thickBot="1" x14ac:dyDescent="0.3">
      <c r="D19" s="44"/>
      <c r="E19" s="44"/>
      <c r="F19" s="44"/>
      <c r="G19" s="44"/>
    </row>
    <row r="20" spans="1:12" ht="39" customHeight="1" thickBot="1" x14ac:dyDescent="0.3">
      <c r="A20" s="1221" t="s">
        <v>26</v>
      </c>
      <c r="B20" s="1222" t="s">
        <v>25</v>
      </c>
      <c r="C20" s="1219" t="s">
        <v>24</v>
      </c>
      <c r="D20" s="1220" t="s">
        <v>23</v>
      </c>
      <c r="E20" s="1219" t="s">
        <v>22</v>
      </c>
      <c r="F20" s="39" t="s">
        <v>21</v>
      </c>
      <c r="G20" s="39" t="s">
        <v>20</v>
      </c>
      <c r="H20" s="1219" t="s">
        <v>19</v>
      </c>
      <c r="I20" s="1220" t="s">
        <v>18</v>
      </c>
      <c r="J20" s="1219" t="s">
        <v>17</v>
      </c>
      <c r="K20" s="39" t="s">
        <v>16</v>
      </c>
      <c r="L20" s="1223" t="s">
        <v>15</v>
      </c>
    </row>
    <row r="21" spans="1:12" ht="20.25" customHeight="1" x14ac:dyDescent="0.25">
      <c r="A21" s="1389">
        <v>2025</v>
      </c>
      <c r="B21" s="37">
        <v>1</v>
      </c>
      <c r="C21" s="1230" t="s">
        <v>5</v>
      </c>
      <c r="D21" s="35" t="str">
        <f t="array" ref="D21:D44">TRANSPOSE('[1]2025-2026'!$F$76:$AC$76)</f>
        <v>22/08/25</v>
      </c>
      <c r="E21" s="34">
        <f>C16</f>
        <v>11270</v>
      </c>
      <c r="F21" s="32">
        <v>221.25</v>
      </c>
      <c r="G21" s="32">
        <v>18.75</v>
      </c>
      <c r="H21" s="32">
        <v>230</v>
      </c>
      <c r="I21" s="33">
        <f t="shared" ref="I21:I22" si="0">F21+H21+G21+K21</f>
        <v>480</v>
      </c>
      <c r="J21" s="32">
        <f t="shared" ref="J21:J44" si="1">E21-H21-G21-F21</f>
        <v>10800</v>
      </c>
      <c r="K21" s="31">
        <v>10</v>
      </c>
      <c r="L21" s="30">
        <f>H21</f>
        <v>230</v>
      </c>
    </row>
    <row r="22" spans="1:12" ht="20.25" customHeight="1" x14ac:dyDescent="0.25">
      <c r="A22" s="1390"/>
      <c r="B22" s="29">
        <v>2</v>
      </c>
      <c r="C22" s="1229" t="s">
        <v>4</v>
      </c>
      <c r="D22" s="27" t="str">
        <v>26/09/25</v>
      </c>
      <c r="E22" s="26">
        <f t="shared" ref="E22:E44" si="2">J21</f>
        <v>10800</v>
      </c>
      <c r="F22" s="24">
        <v>221.25</v>
      </c>
      <c r="G22" s="24">
        <v>18.75</v>
      </c>
      <c r="H22" s="24">
        <v>230</v>
      </c>
      <c r="I22" s="25">
        <f t="shared" si="0"/>
        <v>480</v>
      </c>
      <c r="J22" s="24">
        <f t="shared" si="1"/>
        <v>10330</v>
      </c>
      <c r="K22" s="23">
        <v>10</v>
      </c>
      <c r="L22" s="22">
        <f t="shared" ref="L22:L44" si="3">L21+H22</f>
        <v>460</v>
      </c>
    </row>
    <row r="23" spans="1:12" ht="20.25" customHeight="1" x14ac:dyDescent="0.25">
      <c r="A23" s="1390"/>
      <c r="B23" s="29">
        <v>3</v>
      </c>
      <c r="C23" s="1229" t="s">
        <v>3</v>
      </c>
      <c r="D23" s="27" t="str">
        <v>16/10/25</v>
      </c>
      <c r="E23" s="26">
        <f t="shared" si="2"/>
        <v>10330</v>
      </c>
      <c r="F23" s="24">
        <v>221.25</v>
      </c>
      <c r="G23" s="24">
        <v>18.75</v>
      </c>
      <c r="H23" s="24">
        <v>230</v>
      </c>
      <c r="I23" s="25">
        <f t="shared" ref="I23:I44" si="4">F23+H23+G23+K23</f>
        <v>480</v>
      </c>
      <c r="J23" s="24">
        <f t="shared" si="1"/>
        <v>9860</v>
      </c>
      <c r="K23" s="23">
        <v>10</v>
      </c>
      <c r="L23" s="22">
        <f t="shared" si="3"/>
        <v>690</v>
      </c>
    </row>
    <row r="24" spans="1:12" ht="20.25" customHeight="1" x14ac:dyDescent="0.25">
      <c r="A24" s="1390"/>
      <c r="B24" s="29">
        <v>4</v>
      </c>
      <c r="C24" s="1229" t="s">
        <v>14</v>
      </c>
      <c r="D24" s="27" t="str">
        <v>20/11/25</v>
      </c>
      <c r="E24" s="26">
        <f t="shared" si="2"/>
        <v>9860</v>
      </c>
      <c r="F24" s="24">
        <v>221.25</v>
      </c>
      <c r="G24" s="24">
        <v>18.75</v>
      </c>
      <c r="H24" s="24">
        <v>230</v>
      </c>
      <c r="I24" s="25">
        <f t="shared" si="4"/>
        <v>480</v>
      </c>
      <c r="J24" s="24">
        <f t="shared" si="1"/>
        <v>9390</v>
      </c>
      <c r="K24" s="23">
        <v>10</v>
      </c>
      <c r="L24" s="22">
        <f t="shared" si="3"/>
        <v>920</v>
      </c>
    </row>
    <row r="25" spans="1:12" ht="20.25" customHeight="1" thickBot="1" x14ac:dyDescent="0.3">
      <c r="A25" s="1391"/>
      <c r="B25" s="21">
        <v>5</v>
      </c>
      <c r="C25" s="1228" t="s">
        <v>13</v>
      </c>
      <c r="D25" s="19" t="str">
        <v>18/12/25</v>
      </c>
      <c r="E25" s="18">
        <f t="shared" si="2"/>
        <v>9390</v>
      </c>
      <c r="F25" s="16">
        <v>221.25</v>
      </c>
      <c r="G25" s="16">
        <v>18.75</v>
      </c>
      <c r="H25" s="16">
        <v>230</v>
      </c>
      <c r="I25" s="17">
        <f t="shared" si="4"/>
        <v>480</v>
      </c>
      <c r="J25" s="16">
        <f t="shared" si="1"/>
        <v>8920</v>
      </c>
      <c r="K25" s="15">
        <v>10</v>
      </c>
      <c r="L25" s="14">
        <f t="shared" si="3"/>
        <v>1150</v>
      </c>
    </row>
    <row r="26" spans="1:12" ht="20.25" customHeight="1" x14ac:dyDescent="0.25">
      <c r="A26" s="1389">
        <v>2026</v>
      </c>
      <c r="B26" s="37">
        <v>6</v>
      </c>
      <c r="C26" s="1230" t="s">
        <v>12</v>
      </c>
      <c r="D26" s="35" t="str">
        <v>22/01/26</v>
      </c>
      <c r="E26" s="34">
        <f t="shared" si="2"/>
        <v>8920</v>
      </c>
      <c r="F26" s="32">
        <v>221.25</v>
      </c>
      <c r="G26" s="32">
        <v>18.75</v>
      </c>
      <c r="H26" s="32">
        <v>230</v>
      </c>
      <c r="I26" s="33">
        <f t="shared" si="4"/>
        <v>480</v>
      </c>
      <c r="J26" s="32">
        <f t="shared" ref="J26:J34" si="5">E26-H26-G26-F26</f>
        <v>8450</v>
      </c>
      <c r="K26" s="31">
        <v>10</v>
      </c>
      <c r="L26" s="30">
        <f t="shared" ref="L26:L34" si="6">L25+H26</f>
        <v>1380</v>
      </c>
    </row>
    <row r="27" spans="1:12" ht="20.25" customHeight="1" x14ac:dyDescent="0.25">
      <c r="A27" s="1390"/>
      <c r="B27" s="29">
        <v>7</v>
      </c>
      <c r="C27" s="1229" t="s">
        <v>11</v>
      </c>
      <c r="D27" s="27" t="str">
        <v>13/02/26</v>
      </c>
      <c r="E27" s="26">
        <f t="shared" si="2"/>
        <v>8450</v>
      </c>
      <c r="F27" s="24">
        <v>221.25</v>
      </c>
      <c r="G27" s="24">
        <v>18.75</v>
      </c>
      <c r="H27" s="24">
        <v>230</v>
      </c>
      <c r="I27" s="25">
        <f t="shared" si="4"/>
        <v>480</v>
      </c>
      <c r="J27" s="24">
        <f t="shared" si="5"/>
        <v>7980</v>
      </c>
      <c r="K27" s="23">
        <v>10</v>
      </c>
      <c r="L27" s="22">
        <f t="shared" si="6"/>
        <v>1610</v>
      </c>
    </row>
    <row r="28" spans="1:12" ht="20.25" customHeight="1" x14ac:dyDescent="0.25">
      <c r="A28" s="1390"/>
      <c r="B28" s="29">
        <v>8</v>
      </c>
      <c r="C28" s="1229" t="s">
        <v>10</v>
      </c>
      <c r="D28" s="27" t="str">
        <v>13/03/26</v>
      </c>
      <c r="E28" s="26">
        <f t="shared" si="2"/>
        <v>7980</v>
      </c>
      <c r="F28" s="24">
        <v>221.25</v>
      </c>
      <c r="G28" s="24">
        <v>18.75</v>
      </c>
      <c r="H28" s="24">
        <v>230</v>
      </c>
      <c r="I28" s="25">
        <f t="shared" si="4"/>
        <v>480</v>
      </c>
      <c r="J28" s="24">
        <f t="shared" si="5"/>
        <v>7510</v>
      </c>
      <c r="K28" s="23">
        <v>10</v>
      </c>
      <c r="L28" s="22">
        <f t="shared" si="6"/>
        <v>1840</v>
      </c>
    </row>
    <row r="29" spans="1:12" ht="20.25" customHeight="1" x14ac:dyDescent="0.25">
      <c r="A29" s="1390"/>
      <c r="B29" s="29">
        <v>9</v>
      </c>
      <c r="C29" s="1229" t="s">
        <v>9</v>
      </c>
      <c r="D29" s="27" t="str">
        <v/>
      </c>
      <c r="E29" s="26">
        <f t="shared" si="2"/>
        <v>7510</v>
      </c>
      <c r="F29" s="24">
        <v>221.25</v>
      </c>
      <c r="G29" s="24">
        <v>18.75</v>
      </c>
      <c r="H29" s="24">
        <v>230</v>
      </c>
      <c r="I29" s="25">
        <f t="shared" si="4"/>
        <v>480</v>
      </c>
      <c r="J29" s="24">
        <f t="shared" si="5"/>
        <v>7040</v>
      </c>
      <c r="K29" s="23">
        <v>10</v>
      </c>
      <c r="L29" s="22">
        <f t="shared" si="6"/>
        <v>2070</v>
      </c>
    </row>
    <row r="30" spans="1:12" ht="20.25" customHeight="1" x14ac:dyDescent="0.25">
      <c r="A30" s="1390"/>
      <c r="B30" s="29">
        <v>10</v>
      </c>
      <c r="C30" s="1229" t="s">
        <v>8</v>
      </c>
      <c r="D30" s="27" t="str">
        <v/>
      </c>
      <c r="E30" s="26">
        <f t="shared" si="2"/>
        <v>7040</v>
      </c>
      <c r="F30" s="24">
        <v>221.25</v>
      </c>
      <c r="G30" s="24">
        <v>18.75</v>
      </c>
      <c r="H30" s="24">
        <v>230</v>
      </c>
      <c r="I30" s="25">
        <f t="shared" si="4"/>
        <v>480</v>
      </c>
      <c r="J30" s="24">
        <f t="shared" si="5"/>
        <v>6570</v>
      </c>
      <c r="K30" s="23">
        <v>10</v>
      </c>
      <c r="L30" s="22">
        <f t="shared" si="6"/>
        <v>2300</v>
      </c>
    </row>
    <row r="31" spans="1:12" ht="20.25" customHeight="1" x14ac:dyDescent="0.25">
      <c r="A31" s="1390"/>
      <c r="B31" s="29">
        <v>11</v>
      </c>
      <c r="C31" s="1229" t="s">
        <v>7</v>
      </c>
      <c r="D31" s="27" t="str">
        <v/>
      </c>
      <c r="E31" s="26">
        <f t="shared" si="2"/>
        <v>6570</v>
      </c>
      <c r="F31" s="24">
        <v>221.25</v>
      </c>
      <c r="G31" s="24">
        <v>18.75</v>
      </c>
      <c r="H31" s="24">
        <v>230</v>
      </c>
      <c r="I31" s="25">
        <f t="shared" si="4"/>
        <v>480</v>
      </c>
      <c r="J31" s="24">
        <f t="shared" si="5"/>
        <v>6100</v>
      </c>
      <c r="K31" s="23">
        <v>10</v>
      </c>
      <c r="L31" s="22">
        <f t="shared" si="6"/>
        <v>2530</v>
      </c>
    </row>
    <row r="32" spans="1:12" ht="20.25" customHeight="1" x14ac:dyDescent="0.25">
      <c r="A32" s="1390"/>
      <c r="B32" s="29">
        <v>12</v>
      </c>
      <c r="C32" s="1229" t="s">
        <v>6</v>
      </c>
      <c r="D32" s="27" t="str">
        <v/>
      </c>
      <c r="E32" s="26">
        <f t="shared" si="2"/>
        <v>6100</v>
      </c>
      <c r="F32" s="24">
        <v>221.25</v>
      </c>
      <c r="G32" s="24">
        <v>18.75</v>
      </c>
      <c r="H32" s="24">
        <v>230</v>
      </c>
      <c r="I32" s="25">
        <f t="shared" si="4"/>
        <v>480</v>
      </c>
      <c r="J32" s="24">
        <f t="shared" si="5"/>
        <v>5630</v>
      </c>
      <c r="K32" s="23">
        <v>10</v>
      </c>
      <c r="L32" s="22">
        <f t="shared" si="6"/>
        <v>2760</v>
      </c>
    </row>
    <row r="33" spans="1:12" ht="20.25" customHeight="1" x14ac:dyDescent="0.25">
      <c r="A33" s="1390"/>
      <c r="B33" s="29">
        <v>13</v>
      </c>
      <c r="C33" s="1229" t="s">
        <v>5</v>
      </c>
      <c r="D33" s="27" t="str">
        <v/>
      </c>
      <c r="E33" s="26">
        <f t="shared" si="2"/>
        <v>5630</v>
      </c>
      <c r="F33" s="24">
        <v>221.25</v>
      </c>
      <c r="G33" s="24">
        <v>18.75</v>
      </c>
      <c r="H33" s="24">
        <v>230</v>
      </c>
      <c r="I33" s="25">
        <f t="shared" si="4"/>
        <v>480</v>
      </c>
      <c r="J33" s="24">
        <f t="shared" si="5"/>
        <v>5160</v>
      </c>
      <c r="K33" s="23">
        <v>10</v>
      </c>
      <c r="L33" s="22">
        <f t="shared" si="6"/>
        <v>2990</v>
      </c>
    </row>
    <row r="34" spans="1:12" ht="20.25" customHeight="1" x14ac:dyDescent="0.25">
      <c r="A34" s="1390"/>
      <c r="B34" s="29">
        <v>14</v>
      </c>
      <c r="C34" s="1229" t="s">
        <v>4</v>
      </c>
      <c r="D34" s="27" t="str">
        <v/>
      </c>
      <c r="E34" s="26">
        <f t="shared" si="2"/>
        <v>5160</v>
      </c>
      <c r="F34" s="24">
        <v>221.25</v>
      </c>
      <c r="G34" s="24">
        <v>18.75</v>
      </c>
      <c r="H34" s="24">
        <v>230</v>
      </c>
      <c r="I34" s="25">
        <f t="shared" si="4"/>
        <v>480</v>
      </c>
      <c r="J34" s="24">
        <f t="shared" si="5"/>
        <v>4690</v>
      </c>
      <c r="K34" s="23">
        <v>10</v>
      </c>
      <c r="L34" s="22">
        <f t="shared" si="6"/>
        <v>3220</v>
      </c>
    </row>
    <row r="35" spans="1:12" ht="20.25" customHeight="1" x14ac:dyDescent="0.25">
      <c r="A35" s="1390"/>
      <c r="B35" s="29">
        <v>15</v>
      </c>
      <c r="C35" s="1229" t="s">
        <v>3</v>
      </c>
      <c r="D35" s="27" t="str">
        <v/>
      </c>
      <c r="E35" s="26">
        <f t="shared" si="2"/>
        <v>4690</v>
      </c>
      <c r="F35" s="24">
        <v>221.25</v>
      </c>
      <c r="G35" s="24">
        <v>18.75</v>
      </c>
      <c r="H35" s="24">
        <v>230</v>
      </c>
      <c r="I35" s="25">
        <f t="shared" si="4"/>
        <v>480</v>
      </c>
      <c r="J35" s="24">
        <f t="shared" si="1"/>
        <v>4220</v>
      </c>
      <c r="K35" s="23">
        <v>10</v>
      </c>
      <c r="L35" s="22">
        <f t="shared" si="3"/>
        <v>3450</v>
      </c>
    </row>
    <row r="36" spans="1:12" ht="20.25" customHeight="1" x14ac:dyDescent="0.25">
      <c r="A36" s="1390"/>
      <c r="B36" s="29">
        <v>16</v>
      </c>
      <c r="C36" s="1229" t="s">
        <v>14</v>
      </c>
      <c r="D36" s="27" t="str">
        <v/>
      </c>
      <c r="E36" s="26">
        <f t="shared" si="2"/>
        <v>4220</v>
      </c>
      <c r="F36" s="24">
        <v>221.25</v>
      </c>
      <c r="G36" s="24">
        <v>18.75</v>
      </c>
      <c r="H36" s="24">
        <v>230</v>
      </c>
      <c r="I36" s="25">
        <f t="shared" si="4"/>
        <v>480</v>
      </c>
      <c r="J36" s="24">
        <f t="shared" si="1"/>
        <v>3750</v>
      </c>
      <c r="K36" s="23">
        <v>10</v>
      </c>
      <c r="L36" s="22">
        <f t="shared" si="3"/>
        <v>3680</v>
      </c>
    </row>
    <row r="37" spans="1:12" ht="20.25" customHeight="1" thickBot="1" x14ac:dyDescent="0.3">
      <c r="A37" s="1391"/>
      <c r="B37" s="21">
        <v>17</v>
      </c>
      <c r="C37" s="1228" t="s">
        <v>13</v>
      </c>
      <c r="D37" s="19" t="str">
        <v/>
      </c>
      <c r="E37" s="18">
        <f t="shared" si="2"/>
        <v>3750</v>
      </c>
      <c r="F37" s="16">
        <v>221.25</v>
      </c>
      <c r="G37" s="16">
        <v>18.75</v>
      </c>
      <c r="H37" s="16">
        <v>230</v>
      </c>
      <c r="I37" s="17">
        <f t="shared" si="4"/>
        <v>480</v>
      </c>
      <c r="J37" s="16">
        <f t="shared" si="1"/>
        <v>3280</v>
      </c>
      <c r="K37" s="15">
        <v>10</v>
      </c>
      <c r="L37" s="14">
        <f t="shared" si="3"/>
        <v>3910</v>
      </c>
    </row>
    <row r="38" spans="1:12" ht="20.25" customHeight="1" x14ac:dyDescent="0.25">
      <c r="A38" s="1389">
        <v>2027</v>
      </c>
      <c r="B38" s="37">
        <v>18</v>
      </c>
      <c r="C38" s="1230" t="s">
        <v>12</v>
      </c>
      <c r="D38" s="35" t="str">
        <v/>
      </c>
      <c r="E38" s="34">
        <f t="shared" si="2"/>
        <v>3280</v>
      </c>
      <c r="F38" s="32">
        <v>221.25</v>
      </c>
      <c r="G38" s="32">
        <v>18.75</v>
      </c>
      <c r="H38" s="32">
        <v>230</v>
      </c>
      <c r="I38" s="33">
        <f t="shared" si="4"/>
        <v>480</v>
      </c>
      <c r="J38" s="32">
        <f t="shared" si="1"/>
        <v>2810</v>
      </c>
      <c r="K38" s="31">
        <v>10</v>
      </c>
      <c r="L38" s="30">
        <f t="shared" si="3"/>
        <v>4140</v>
      </c>
    </row>
    <row r="39" spans="1:12" ht="20.25" customHeight="1" x14ac:dyDescent="0.25">
      <c r="A39" s="1390"/>
      <c r="B39" s="29">
        <v>19</v>
      </c>
      <c r="C39" s="1229" t="s">
        <v>11</v>
      </c>
      <c r="D39" s="27" t="str">
        <v/>
      </c>
      <c r="E39" s="26">
        <f t="shared" si="2"/>
        <v>2810</v>
      </c>
      <c r="F39" s="24">
        <v>221.25</v>
      </c>
      <c r="G39" s="24">
        <v>18.75</v>
      </c>
      <c r="H39" s="24">
        <v>230</v>
      </c>
      <c r="I39" s="25">
        <f t="shared" si="4"/>
        <v>480</v>
      </c>
      <c r="J39" s="24">
        <f t="shared" si="1"/>
        <v>2340</v>
      </c>
      <c r="K39" s="23">
        <v>10</v>
      </c>
      <c r="L39" s="22">
        <f t="shared" si="3"/>
        <v>4370</v>
      </c>
    </row>
    <row r="40" spans="1:12" ht="20.25" customHeight="1" x14ac:dyDescent="0.25">
      <c r="A40" s="1390"/>
      <c r="B40" s="29">
        <v>20</v>
      </c>
      <c r="C40" s="1229" t="s">
        <v>10</v>
      </c>
      <c r="D40" s="27" t="str">
        <v/>
      </c>
      <c r="E40" s="26">
        <f t="shared" si="2"/>
        <v>2340</v>
      </c>
      <c r="F40" s="24">
        <v>221.25</v>
      </c>
      <c r="G40" s="24">
        <v>18.75</v>
      </c>
      <c r="H40" s="24">
        <v>230</v>
      </c>
      <c r="I40" s="25">
        <f t="shared" si="4"/>
        <v>480</v>
      </c>
      <c r="J40" s="24">
        <f t="shared" si="1"/>
        <v>1870</v>
      </c>
      <c r="K40" s="23">
        <v>10</v>
      </c>
      <c r="L40" s="22">
        <f t="shared" si="3"/>
        <v>4600</v>
      </c>
    </row>
    <row r="41" spans="1:12" ht="20.25" customHeight="1" x14ac:dyDescent="0.25">
      <c r="A41" s="1390"/>
      <c r="B41" s="29">
        <v>21</v>
      </c>
      <c r="C41" s="1229" t="s">
        <v>9</v>
      </c>
      <c r="D41" s="27" t="str">
        <v/>
      </c>
      <c r="E41" s="26">
        <f t="shared" si="2"/>
        <v>1870</v>
      </c>
      <c r="F41" s="24">
        <v>221.25</v>
      </c>
      <c r="G41" s="24">
        <v>18.75</v>
      </c>
      <c r="H41" s="24">
        <v>230</v>
      </c>
      <c r="I41" s="25">
        <f t="shared" si="4"/>
        <v>480</v>
      </c>
      <c r="J41" s="24">
        <f t="shared" si="1"/>
        <v>1400</v>
      </c>
      <c r="K41" s="23">
        <v>10</v>
      </c>
      <c r="L41" s="22">
        <f t="shared" si="3"/>
        <v>4830</v>
      </c>
    </row>
    <row r="42" spans="1:12" ht="20.25" customHeight="1" x14ac:dyDescent="0.25">
      <c r="A42" s="1390"/>
      <c r="B42" s="29">
        <v>22</v>
      </c>
      <c r="C42" s="1229" t="s">
        <v>8</v>
      </c>
      <c r="D42" s="27" t="str">
        <v/>
      </c>
      <c r="E42" s="26">
        <f t="shared" si="2"/>
        <v>1400</v>
      </c>
      <c r="F42" s="24">
        <v>221.25</v>
      </c>
      <c r="G42" s="24">
        <v>18.75</v>
      </c>
      <c r="H42" s="24">
        <v>230</v>
      </c>
      <c r="I42" s="25">
        <f t="shared" si="4"/>
        <v>480</v>
      </c>
      <c r="J42" s="24">
        <f t="shared" si="1"/>
        <v>930</v>
      </c>
      <c r="K42" s="23">
        <v>10</v>
      </c>
      <c r="L42" s="22">
        <f t="shared" si="3"/>
        <v>5060</v>
      </c>
    </row>
    <row r="43" spans="1:12" ht="20.25" customHeight="1" x14ac:dyDescent="0.25">
      <c r="A43" s="1390"/>
      <c r="B43" s="29">
        <v>23</v>
      </c>
      <c r="C43" s="1229" t="s">
        <v>7</v>
      </c>
      <c r="D43" s="27" t="str">
        <v/>
      </c>
      <c r="E43" s="26">
        <f t="shared" si="2"/>
        <v>930</v>
      </c>
      <c r="F43" s="24">
        <v>221.25</v>
      </c>
      <c r="G43" s="24">
        <v>18.75</v>
      </c>
      <c r="H43" s="24">
        <v>230</v>
      </c>
      <c r="I43" s="25">
        <f t="shared" si="4"/>
        <v>480</v>
      </c>
      <c r="J43" s="24">
        <f t="shared" si="1"/>
        <v>460</v>
      </c>
      <c r="K43" s="23">
        <v>10</v>
      </c>
      <c r="L43" s="22">
        <f t="shared" si="3"/>
        <v>5290</v>
      </c>
    </row>
    <row r="44" spans="1:12" ht="20.25" customHeight="1" thickBot="1" x14ac:dyDescent="0.3">
      <c r="A44" s="1391"/>
      <c r="B44" s="21">
        <v>24</v>
      </c>
      <c r="C44" s="1228" t="s">
        <v>6</v>
      </c>
      <c r="D44" s="19" t="str">
        <v/>
      </c>
      <c r="E44" s="18">
        <f t="shared" si="2"/>
        <v>460</v>
      </c>
      <c r="F44" s="16">
        <v>221.25</v>
      </c>
      <c r="G44" s="16">
        <v>18.75</v>
      </c>
      <c r="H44" s="16">
        <v>230</v>
      </c>
      <c r="I44" s="17">
        <f t="shared" si="4"/>
        <v>480</v>
      </c>
      <c r="J44" s="16">
        <f t="shared" si="1"/>
        <v>-10</v>
      </c>
      <c r="K44" s="15">
        <v>10</v>
      </c>
      <c r="L44" s="14">
        <f t="shared" si="3"/>
        <v>5520</v>
      </c>
    </row>
    <row r="45" spans="1:12" ht="20.25" customHeight="1" x14ac:dyDescent="0.25">
      <c r="F45" s="99">
        <f>SUM(F21:F44)</f>
        <v>5310</v>
      </c>
      <c r="G45" s="99">
        <f>SUM(G21:G44)</f>
        <v>450</v>
      </c>
      <c r="H45" s="99">
        <f>SUM(H21:H44)</f>
        <v>5520</v>
      </c>
      <c r="K45" s="98">
        <f>SUM(K21:K44)</f>
        <v>240</v>
      </c>
    </row>
    <row r="46" spans="1:12" x14ac:dyDescent="0.25">
      <c r="D46" s="1420" t="s">
        <v>2</v>
      </c>
      <c r="E46" s="1420"/>
      <c r="F46" s="79">
        <v>0</v>
      </c>
      <c r="G46" s="79">
        <v>0</v>
      </c>
      <c r="H46" s="79">
        <v>0</v>
      </c>
      <c r="K46" s="1158">
        <v>0</v>
      </c>
    </row>
    <row r="47" spans="1:12" x14ac:dyDescent="0.25">
      <c r="D47" s="1421" t="s">
        <v>1</v>
      </c>
      <c r="E47" s="1421"/>
      <c r="F47" s="65">
        <f>SUM(F45-F46)</f>
        <v>5310</v>
      </c>
      <c r="G47" s="65">
        <f t="shared" ref="G47:H47" si="7">SUM(G45-G46)</f>
        <v>450</v>
      </c>
      <c r="H47" s="65">
        <f t="shared" si="7"/>
        <v>5520</v>
      </c>
      <c r="K47" s="477">
        <f>SUM(K45-K5)</f>
        <v>240</v>
      </c>
    </row>
    <row r="48" spans="1:12" x14ac:dyDescent="0.25">
      <c r="K48" s="478"/>
    </row>
    <row r="49" spans="3:7" ht="15.75" x14ac:dyDescent="0.25">
      <c r="C49" s="1224"/>
      <c r="D49" s="1422" t="s">
        <v>42</v>
      </c>
      <c r="E49" s="1422"/>
      <c r="F49" s="1423">
        <f>SUM(F47:H47)</f>
        <v>11280</v>
      </c>
      <c r="G49" s="1423"/>
    </row>
    <row r="50" spans="3:7" ht="16.5" thickBot="1" x14ac:dyDescent="0.3">
      <c r="C50" s="1224"/>
      <c r="D50" s="1422" t="s">
        <v>41</v>
      </c>
      <c r="E50" s="1422"/>
      <c r="F50" s="1480">
        <v>-10</v>
      </c>
      <c r="G50" s="1480"/>
    </row>
    <row r="51" spans="3:7" ht="17.25" thickTop="1" thickBot="1" x14ac:dyDescent="0.3">
      <c r="C51" s="1415" t="s">
        <v>0</v>
      </c>
      <c r="D51" s="1415"/>
      <c r="E51" s="1416"/>
      <c r="F51" s="1417">
        <f>SUM(F49:G50)</f>
        <v>11270</v>
      </c>
      <c r="G51" s="1419"/>
    </row>
    <row r="52" spans="3:7" ht="15.75" thickTop="1" x14ac:dyDescent="0.25"/>
  </sheetData>
  <mergeCells count="19">
    <mergeCell ref="A8:L8"/>
    <mergeCell ref="A11:B11"/>
    <mergeCell ref="A13:B13"/>
    <mergeCell ref="A15:B15"/>
    <mergeCell ref="A17:B17"/>
    <mergeCell ref="E17:F17"/>
    <mergeCell ref="D50:E50"/>
    <mergeCell ref="F50:G50"/>
    <mergeCell ref="C51:E51"/>
    <mergeCell ref="F51:G51"/>
    <mergeCell ref="A12:B12"/>
    <mergeCell ref="A38:A44"/>
    <mergeCell ref="A26:A37"/>
    <mergeCell ref="E18:F18"/>
    <mergeCell ref="A21:A25"/>
    <mergeCell ref="D46:E46"/>
    <mergeCell ref="D47:E47"/>
    <mergeCell ref="D49:E49"/>
    <mergeCell ref="F49:G49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45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64"/>
  <sheetViews>
    <sheetView zoomScaleNormal="100" workbookViewId="0">
      <selection activeCell="H53" sqref="H53"/>
    </sheetView>
  </sheetViews>
  <sheetFormatPr defaultRowHeight="15" x14ac:dyDescent="0.25"/>
  <cols>
    <col min="3" max="3" width="12.140625" bestFit="1" customWidth="1"/>
    <col min="4" max="4" width="11.85546875" customWidth="1"/>
    <col min="5" max="10" width="10" customWidth="1"/>
    <col min="11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51</v>
      </c>
    </row>
    <row r="4" spans="1:12" ht="12.75" customHeight="1" x14ac:dyDescent="0.35">
      <c r="A4" s="62"/>
    </row>
    <row r="5" spans="1:12" ht="17.25" x14ac:dyDescent="0.3">
      <c r="A5" s="500" t="s">
        <v>282</v>
      </c>
    </row>
    <row r="6" spans="1:12" ht="17.25" x14ac:dyDescent="0.3">
      <c r="A6" s="500" t="s">
        <v>283</v>
      </c>
    </row>
    <row r="8" spans="1:12" ht="20.25" customHeight="1" x14ac:dyDescent="0.25">
      <c r="A8" s="1425" t="s">
        <v>50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7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7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3300</v>
      </c>
      <c r="D11" s="71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264</v>
      </c>
      <c r="D12" t="s">
        <v>34</v>
      </c>
      <c r="E12" s="51"/>
      <c r="J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66</v>
      </c>
      <c r="D13" t="s">
        <v>32</v>
      </c>
      <c r="E13" s="51"/>
      <c r="J13" s="48"/>
      <c r="K13" s="48"/>
      <c r="L13" s="48"/>
    </row>
    <row r="14" spans="1:12" ht="20.25" customHeight="1" x14ac:dyDescent="0.25">
      <c r="A14" s="69"/>
      <c r="B14" s="69"/>
      <c r="C14" s="50">
        <f>SUM(C11:C13)</f>
        <v>3630</v>
      </c>
      <c r="E14" s="51"/>
      <c r="J14" s="48"/>
      <c r="K14" s="48"/>
      <c r="L14" s="48"/>
    </row>
    <row r="15" spans="1:12" ht="20.25" customHeight="1" x14ac:dyDescent="0.25">
      <c r="A15" s="1426" t="s">
        <v>31</v>
      </c>
      <c r="B15" s="1426"/>
      <c r="C15" s="49">
        <v>6534</v>
      </c>
      <c r="D15" s="52" t="s">
        <v>49</v>
      </c>
      <c r="E15" s="51"/>
      <c r="J15" s="48"/>
      <c r="K15" s="48"/>
      <c r="L15" s="48"/>
    </row>
    <row r="16" spans="1:12" ht="20.25" customHeight="1" x14ac:dyDescent="0.25">
      <c r="A16" s="1442" t="s">
        <v>29</v>
      </c>
      <c r="B16" s="1442"/>
      <c r="C16" s="50">
        <f>SUM(C14:C15)</f>
        <v>10164</v>
      </c>
      <c r="J16" s="48"/>
      <c r="K16" s="48"/>
      <c r="L16" s="48"/>
    </row>
    <row r="17" spans="1:17" ht="31.5" customHeight="1" x14ac:dyDescent="0.25">
      <c r="A17" s="1427" t="s">
        <v>28</v>
      </c>
      <c r="B17" s="1427"/>
      <c r="C17" s="49">
        <v>360</v>
      </c>
      <c r="D17" s="1437" t="s">
        <v>27</v>
      </c>
      <c r="E17" s="1437"/>
      <c r="F17" s="1437"/>
      <c r="J17" s="48"/>
      <c r="K17" s="48"/>
      <c r="L17" s="48"/>
    </row>
    <row r="18" spans="1:17" ht="20.25" customHeight="1" thickBot="1" x14ac:dyDescent="0.3">
      <c r="A18" s="47"/>
      <c r="B18" s="46"/>
      <c r="C18" s="45">
        <f>SUM(C16:C17)</f>
        <v>10524</v>
      </c>
      <c r="D18" s="1441">
        <f>C18/36+1</f>
        <v>293.33333333333331</v>
      </c>
      <c r="E18" s="1441"/>
      <c r="F18" s="1441"/>
    </row>
    <row r="19" spans="1:17" ht="17.25" thickTop="1" thickBot="1" x14ac:dyDescent="0.3">
      <c r="D19" s="44"/>
      <c r="E19" s="44"/>
      <c r="F19" s="44"/>
    </row>
    <row r="20" spans="1:17" ht="30.75" customHeight="1" thickBot="1" x14ac:dyDescent="0.3">
      <c r="A20" s="43" t="s">
        <v>26</v>
      </c>
      <c r="B20" s="42" t="s">
        <v>25</v>
      </c>
      <c r="C20" s="40" t="s">
        <v>24</v>
      </c>
      <c r="D20" s="41" t="s">
        <v>23</v>
      </c>
      <c r="E20" s="40" t="s">
        <v>22</v>
      </c>
      <c r="F20" s="39" t="s">
        <v>21</v>
      </c>
      <c r="G20" s="39" t="s">
        <v>20</v>
      </c>
      <c r="H20" s="40" t="s">
        <v>19</v>
      </c>
      <c r="I20" s="41" t="s">
        <v>18</v>
      </c>
      <c r="J20" s="40" t="s">
        <v>17</v>
      </c>
      <c r="K20" s="39" t="s">
        <v>16</v>
      </c>
      <c r="L20" s="38" t="s">
        <v>15</v>
      </c>
      <c r="N20" s="39" t="s">
        <v>21</v>
      </c>
      <c r="O20" s="39" t="s">
        <v>20</v>
      </c>
      <c r="P20" s="452" t="s">
        <v>19</v>
      </c>
      <c r="Q20" s="39" t="s">
        <v>16</v>
      </c>
    </row>
    <row r="21" spans="1:17" ht="20.25" customHeight="1" thickBot="1" x14ac:dyDescent="0.3">
      <c r="A21" s="92">
        <v>2020</v>
      </c>
      <c r="B21" s="91">
        <v>1</v>
      </c>
      <c r="C21" s="90" t="s">
        <v>13</v>
      </c>
      <c r="D21" s="89" t="str">
        <f t="array" ref="D21:D56">TRANSPOSE('[1]2020-2021'!$F$60:$AO$60)</f>
        <v>17/12/20</v>
      </c>
      <c r="E21" s="88">
        <f>C16</f>
        <v>10164</v>
      </c>
      <c r="F21" s="86">
        <v>99.65</v>
      </c>
      <c r="G21" s="86">
        <v>1.85</v>
      </c>
      <c r="H21" s="86">
        <v>181.5</v>
      </c>
      <c r="I21" s="87">
        <f t="shared" ref="I21:I56" si="0">F21+H21+G21+K21</f>
        <v>293</v>
      </c>
      <c r="J21" s="86">
        <f t="shared" ref="J21:J56" si="1">E21-H21-G21-F21</f>
        <v>9881</v>
      </c>
      <c r="K21" s="85">
        <v>10</v>
      </c>
      <c r="L21" s="84">
        <f>H21</f>
        <v>181.5</v>
      </c>
      <c r="N21" s="454">
        <v>0</v>
      </c>
      <c r="O21" s="455">
        <v>0</v>
      </c>
      <c r="P21" s="455">
        <v>0</v>
      </c>
      <c r="Q21" s="456">
        <v>0</v>
      </c>
    </row>
    <row r="22" spans="1:17" ht="20.25" customHeight="1" x14ac:dyDescent="0.25">
      <c r="A22" s="1389">
        <v>2021</v>
      </c>
      <c r="B22" s="37">
        <v>2</v>
      </c>
      <c r="C22" s="36" t="s">
        <v>12</v>
      </c>
      <c r="D22" s="35" t="str">
        <v>25/01/21</v>
      </c>
      <c r="E22" s="34">
        <f t="shared" ref="E22:E56" si="2">J21</f>
        <v>9881</v>
      </c>
      <c r="F22" s="32">
        <v>99.65</v>
      </c>
      <c r="G22" s="32">
        <v>1.85</v>
      </c>
      <c r="H22" s="32">
        <v>181.5</v>
      </c>
      <c r="I22" s="33">
        <f t="shared" si="0"/>
        <v>293</v>
      </c>
      <c r="J22" s="32">
        <f t="shared" si="1"/>
        <v>9598</v>
      </c>
      <c r="K22" s="31">
        <v>10</v>
      </c>
      <c r="L22" s="30">
        <f t="shared" ref="L22:L56" si="3">L21+H22</f>
        <v>363</v>
      </c>
      <c r="N22" s="457">
        <v>0</v>
      </c>
      <c r="O22" s="458">
        <v>0</v>
      </c>
      <c r="P22" s="458">
        <v>0</v>
      </c>
      <c r="Q22" s="459">
        <v>0</v>
      </c>
    </row>
    <row r="23" spans="1:17" ht="20.25" customHeight="1" x14ac:dyDescent="0.25">
      <c r="A23" s="1390"/>
      <c r="B23" s="29">
        <v>3</v>
      </c>
      <c r="C23" s="28" t="s">
        <v>11</v>
      </c>
      <c r="D23" s="27" t="str">
        <v>18/03/21</v>
      </c>
      <c r="E23" s="26">
        <f t="shared" si="2"/>
        <v>9598</v>
      </c>
      <c r="F23" s="24">
        <v>99.65</v>
      </c>
      <c r="G23" s="24">
        <v>1.85</v>
      </c>
      <c r="H23" s="24">
        <v>181.5</v>
      </c>
      <c r="I23" s="25">
        <f t="shared" si="0"/>
        <v>293</v>
      </c>
      <c r="J23" s="24">
        <f t="shared" si="1"/>
        <v>9315</v>
      </c>
      <c r="K23" s="23">
        <v>10</v>
      </c>
      <c r="L23" s="22">
        <f t="shared" si="3"/>
        <v>544.5</v>
      </c>
      <c r="N23" s="460">
        <v>0</v>
      </c>
      <c r="O23" s="461">
        <v>0</v>
      </c>
      <c r="P23" s="461">
        <v>0</v>
      </c>
      <c r="Q23" s="462">
        <v>0</v>
      </c>
    </row>
    <row r="24" spans="1:17" ht="20.25" customHeight="1" x14ac:dyDescent="0.25">
      <c r="A24" s="1390"/>
      <c r="B24" s="29">
        <v>4</v>
      </c>
      <c r="C24" s="28" t="s">
        <v>10</v>
      </c>
      <c r="D24" s="27" t="str">
        <v>18/03/21</v>
      </c>
      <c r="E24" s="26">
        <f t="shared" si="2"/>
        <v>9315</v>
      </c>
      <c r="F24" s="24">
        <v>99.65</v>
      </c>
      <c r="G24" s="24">
        <v>1.85</v>
      </c>
      <c r="H24" s="24">
        <v>181.5</v>
      </c>
      <c r="I24" s="25">
        <f t="shared" si="0"/>
        <v>293</v>
      </c>
      <c r="J24" s="24">
        <f t="shared" si="1"/>
        <v>9032</v>
      </c>
      <c r="K24" s="23">
        <v>10</v>
      </c>
      <c r="L24" s="22">
        <f t="shared" si="3"/>
        <v>726</v>
      </c>
      <c r="N24" s="460">
        <v>0</v>
      </c>
      <c r="O24" s="461">
        <v>0</v>
      </c>
      <c r="P24" s="461">
        <v>0</v>
      </c>
      <c r="Q24" s="462">
        <v>0</v>
      </c>
    </row>
    <row r="25" spans="1:17" ht="20.25" customHeight="1" x14ac:dyDescent="0.25">
      <c r="A25" s="1390"/>
      <c r="B25" s="29">
        <v>5</v>
      </c>
      <c r="C25" s="28" t="s">
        <v>9</v>
      </c>
      <c r="D25" s="27" t="str">
        <v>22/04/21</v>
      </c>
      <c r="E25" s="26">
        <f t="shared" si="2"/>
        <v>9032</v>
      </c>
      <c r="F25" s="24">
        <v>99.65</v>
      </c>
      <c r="G25" s="24">
        <v>1.85</v>
      </c>
      <c r="H25" s="24">
        <v>181.5</v>
      </c>
      <c r="I25" s="25">
        <f t="shared" si="0"/>
        <v>293</v>
      </c>
      <c r="J25" s="24">
        <f t="shared" si="1"/>
        <v>8749</v>
      </c>
      <c r="K25" s="23">
        <v>10</v>
      </c>
      <c r="L25" s="22">
        <f t="shared" si="3"/>
        <v>907.5</v>
      </c>
      <c r="N25" s="460">
        <v>0</v>
      </c>
      <c r="O25" s="461">
        <v>0</v>
      </c>
      <c r="P25" s="461">
        <v>0</v>
      </c>
      <c r="Q25" s="462">
        <v>0</v>
      </c>
    </row>
    <row r="26" spans="1:17" ht="20.25" customHeight="1" x14ac:dyDescent="0.25">
      <c r="A26" s="1390"/>
      <c r="B26" s="29">
        <v>6</v>
      </c>
      <c r="C26" s="28" t="s">
        <v>8</v>
      </c>
      <c r="D26" s="27" t="str">
        <v>27/05/21</v>
      </c>
      <c r="E26" s="26">
        <f t="shared" si="2"/>
        <v>8749</v>
      </c>
      <c r="F26" s="24">
        <v>99.65</v>
      </c>
      <c r="G26" s="24">
        <v>1.85</v>
      </c>
      <c r="H26" s="24">
        <v>181.5</v>
      </c>
      <c r="I26" s="25">
        <f t="shared" si="0"/>
        <v>293</v>
      </c>
      <c r="J26" s="24">
        <f t="shared" si="1"/>
        <v>8466</v>
      </c>
      <c r="K26" s="23">
        <v>10</v>
      </c>
      <c r="L26" s="22">
        <f t="shared" si="3"/>
        <v>1089</v>
      </c>
      <c r="N26" s="460">
        <v>0</v>
      </c>
      <c r="O26" s="461">
        <v>0</v>
      </c>
      <c r="P26" s="461">
        <v>0</v>
      </c>
      <c r="Q26" s="462">
        <v>0</v>
      </c>
    </row>
    <row r="27" spans="1:17" ht="20.25" customHeight="1" x14ac:dyDescent="0.25">
      <c r="A27" s="1390"/>
      <c r="B27" s="29">
        <v>7</v>
      </c>
      <c r="C27" s="28" t="s">
        <v>7</v>
      </c>
      <c r="D27" s="27" t="str">
        <v>15/07/21</v>
      </c>
      <c r="E27" s="26">
        <f t="shared" si="2"/>
        <v>8466</v>
      </c>
      <c r="F27" s="24">
        <v>99.65</v>
      </c>
      <c r="G27" s="24">
        <v>1.85</v>
      </c>
      <c r="H27" s="24">
        <v>181.5</v>
      </c>
      <c r="I27" s="25">
        <f t="shared" si="0"/>
        <v>293</v>
      </c>
      <c r="J27" s="24">
        <f t="shared" si="1"/>
        <v>8183</v>
      </c>
      <c r="K27" s="23">
        <v>10</v>
      </c>
      <c r="L27" s="22">
        <f t="shared" si="3"/>
        <v>1270.5</v>
      </c>
      <c r="N27" s="460">
        <v>0</v>
      </c>
      <c r="O27" s="461">
        <v>0</v>
      </c>
      <c r="P27" s="461">
        <v>0</v>
      </c>
      <c r="Q27" s="462">
        <v>0</v>
      </c>
    </row>
    <row r="28" spans="1:17" ht="60" customHeight="1" x14ac:dyDescent="0.25">
      <c r="A28" s="1390"/>
      <c r="B28" s="29">
        <v>8</v>
      </c>
      <c r="C28" s="28" t="s">
        <v>6</v>
      </c>
      <c r="D28" s="83" t="str">
        <v>15/07/21
-rm145
02/09/22
-rm148</v>
      </c>
      <c r="E28" s="26">
        <f t="shared" si="2"/>
        <v>8183</v>
      </c>
      <c r="F28" s="24">
        <v>99.65</v>
      </c>
      <c r="G28" s="24">
        <v>1.85</v>
      </c>
      <c r="H28" s="24">
        <v>181.5</v>
      </c>
      <c r="I28" s="25">
        <f t="shared" si="0"/>
        <v>293</v>
      </c>
      <c r="J28" s="24">
        <f t="shared" si="1"/>
        <v>7900</v>
      </c>
      <c r="K28" s="23">
        <v>10</v>
      </c>
      <c r="L28" s="22">
        <f t="shared" si="3"/>
        <v>1452</v>
      </c>
      <c r="N28" s="345" t="s">
        <v>220</v>
      </c>
      <c r="O28" s="346" t="s">
        <v>221</v>
      </c>
      <c r="P28" s="346" t="s">
        <v>222</v>
      </c>
      <c r="Q28" s="303" t="s">
        <v>223</v>
      </c>
    </row>
    <row r="29" spans="1:17" ht="20.25" customHeight="1" x14ac:dyDescent="0.25">
      <c r="A29" s="1390"/>
      <c r="B29" s="29">
        <v>9</v>
      </c>
      <c r="C29" s="28" t="s">
        <v>5</v>
      </c>
      <c r="D29" s="83" t="str">
        <v>19/08/21</v>
      </c>
      <c r="E29" s="26">
        <f t="shared" si="2"/>
        <v>7900</v>
      </c>
      <c r="F29" s="24">
        <v>99.65</v>
      </c>
      <c r="G29" s="24">
        <v>1.85</v>
      </c>
      <c r="H29" s="24">
        <v>181.5</v>
      </c>
      <c r="I29" s="25">
        <f t="shared" si="0"/>
        <v>293</v>
      </c>
      <c r="J29" s="24">
        <f t="shared" si="1"/>
        <v>7617</v>
      </c>
      <c r="K29" s="23">
        <v>10</v>
      </c>
      <c r="L29" s="22">
        <f t="shared" si="3"/>
        <v>1633.5</v>
      </c>
      <c r="N29" s="460">
        <v>0</v>
      </c>
      <c r="O29" s="461">
        <v>0</v>
      </c>
      <c r="P29" s="461">
        <v>0</v>
      </c>
      <c r="Q29" s="462">
        <v>0</v>
      </c>
    </row>
    <row r="30" spans="1:17" ht="20.25" customHeight="1" x14ac:dyDescent="0.25">
      <c r="A30" s="1390"/>
      <c r="B30" s="29">
        <v>10</v>
      </c>
      <c r="C30" s="28" t="s">
        <v>4</v>
      </c>
      <c r="D30" s="27" t="str">
        <v>23/09/21</v>
      </c>
      <c r="E30" s="26">
        <f t="shared" si="2"/>
        <v>7617</v>
      </c>
      <c r="F30" s="24">
        <v>99.65</v>
      </c>
      <c r="G30" s="24">
        <v>1.85</v>
      </c>
      <c r="H30" s="24">
        <v>181.5</v>
      </c>
      <c r="I30" s="25">
        <f t="shared" si="0"/>
        <v>293</v>
      </c>
      <c r="J30" s="24">
        <f t="shared" si="1"/>
        <v>7334</v>
      </c>
      <c r="K30" s="23">
        <v>10</v>
      </c>
      <c r="L30" s="22">
        <f t="shared" si="3"/>
        <v>1815</v>
      </c>
      <c r="N30" s="460">
        <v>0</v>
      </c>
      <c r="O30" s="461">
        <v>0</v>
      </c>
      <c r="P30" s="461">
        <v>0</v>
      </c>
      <c r="Q30" s="462">
        <v>0</v>
      </c>
    </row>
    <row r="31" spans="1:17" ht="20.25" customHeight="1" x14ac:dyDescent="0.25">
      <c r="A31" s="1390"/>
      <c r="B31" s="29">
        <v>11</v>
      </c>
      <c r="C31" s="28" t="s">
        <v>3</v>
      </c>
      <c r="D31" s="27" t="str">
        <v>25/10/21</v>
      </c>
      <c r="E31" s="26">
        <f t="shared" si="2"/>
        <v>7334</v>
      </c>
      <c r="F31" s="24">
        <v>99.65</v>
      </c>
      <c r="G31" s="24">
        <v>1.85</v>
      </c>
      <c r="H31" s="24">
        <v>181.5</v>
      </c>
      <c r="I31" s="25">
        <f t="shared" si="0"/>
        <v>293</v>
      </c>
      <c r="J31" s="24">
        <f t="shared" si="1"/>
        <v>7051</v>
      </c>
      <c r="K31" s="23">
        <v>10</v>
      </c>
      <c r="L31" s="22">
        <f t="shared" si="3"/>
        <v>1996.5</v>
      </c>
      <c r="N31" s="460">
        <v>0</v>
      </c>
      <c r="O31" s="461">
        <v>0</v>
      </c>
      <c r="P31" s="461">
        <v>0</v>
      </c>
      <c r="Q31" s="462">
        <v>0</v>
      </c>
    </row>
    <row r="32" spans="1:17" ht="20.25" customHeight="1" x14ac:dyDescent="0.25">
      <c r="A32" s="1390"/>
      <c r="B32" s="29">
        <v>12</v>
      </c>
      <c r="C32" s="28" t="s">
        <v>14</v>
      </c>
      <c r="D32" s="27" t="str">
        <v>25/11/21</v>
      </c>
      <c r="E32" s="26">
        <f t="shared" si="2"/>
        <v>7051</v>
      </c>
      <c r="F32" s="24">
        <v>99.65</v>
      </c>
      <c r="G32" s="24">
        <v>1.85</v>
      </c>
      <c r="H32" s="24">
        <v>181.5</v>
      </c>
      <c r="I32" s="25">
        <f t="shared" si="0"/>
        <v>293</v>
      </c>
      <c r="J32" s="24">
        <f t="shared" si="1"/>
        <v>6768</v>
      </c>
      <c r="K32" s="23">
        <v>10</v>
      </c>
      <c r="L32" s="22">
        <f t="shared" si="3"/>
        <v>2178</v>
      </c>
      <c r="N32" s="460">
        <v>0</v>
      </c>
      <c r="O32" s="461">
        <v>0</v>
      </c>
      <c r="P32" s="461">
        <v>0</v>
      </c>
      <c r="Q32" s="462">
        <v>0</v>
      </c>
    </row>
    <row r="33" spans="1:17" ht="20.25" customHeight="1" thickBot="1" x14ac:dyDescent="0.3">
      <c r="A33" s="1391"/>
      <c r="B33" s="21">
        <v>13</v>
      </c>
      <c r="C33" s="20" t="s">
        <v>13</v>
      </c>
      <c r="D33" s="19" t="str">
        <v>20/12/21</v>
      </c>
      <c r="E33" s="18">
        <f t="shared" si="2"/>
        <v>6768</v>
      </c>
      <c r="F33" s="16">
        <v>99.65</v>
      </c>
      <c r="G33" s="16">
        <v>1.85</v>
      </c>
      <c r="H33" s="16">
        <v>181.5</v>
      </c>
      <c r="I33" s="17">
        <f t="shared" si="0"/>
        <v>293</v>
      </c>
      <c r="J33" s="16">
        <f t="shared" si="1"/>
        <v>6485</v>
      </c>
      <c r="K33" s="15">
        <v>10</v>
      </c>
      <c r="L33" s="14">
        <f t="shared" si="3"/>
        <v>2359.5</v>
      </c>
      <c r="N33" s="463">
        <v>0</v>
      </c>
      <c r="O33" s="464">
        <v>0</v>
      </c>
      <c r="P33" s="464">
        <v>0</v>
      </c>
      <c r="Q33" s="465">
        <v>0</v>
      </c>
    </row>
    <row r="34" spans="1:17" ht="20.25" customHeight="1" x14ac:dyDescent="0.25">
      <c r="A34" s="1389">
        <v>2022</v>
      </c>
      <c r="B34" s="37">
        <v>14</v>
      </c>
      <c r="C34" s="36" t="s">
        <v>12</v>
      </c>
      <c r="D34" s="35" t="str">
        <v>25/01/22</v>
      </c>
      <c r="E34" s="34">
        <f t="shared" si="2"/>
        <v>6485</v>
      </c>
      <c r="F34" s="32">
        <v>99.65</v>
      </c>
      <c r="G34" s="32">
        <v>1.85</v>
      </c>
      <c r="H34" s="32">
        <v>181.5</v>
      </c>
      <c r="I34" s="33">
        <f t="shared" si="0"/>
        <v>293</v>
      </c>
      <c r="J34" s="32">
        <f t="shared" si="1"/>
        <v>6202</v>
      </c>
      <c r="K34" s="31">
        <v>10</v>
      </c>
      <c r="L34" s="30">
        <f t="shared" si="3"/>
        <v>2541</v>
      </c>
      <c r="N34" s="457">
        <v>0</v>
      </c>
      <c r="O34" s="458">
        <v>0</v>
      </c>
      <c r="P34" s="458">
        <v>0</v>
      </c>
      <c r="Q34" s="459">
        <v>0</v>
      </c>
    </row>
    <row r="35" spans="1:17" ht="20.25" customHeight="1" x14ac:dyDescent="0.25">
      <c r="A35" s="1390"/>
      <c r="B35" s="29">
        <v>15</v>
      </c>
      <c r="C35" s="28" t="s">
        <v>11</v>
      </c>
      <c r="D35" s="27" t="str">
        <v>25/02/22</v>
      </c>
      <c r="E35" s="26">
        <f t="shared" si="2"/>
        <v>6202</v>
      </c>
      <c r="F35" s="24">
        <v>99.65</v>
      </c>
      <c r="G35" s="24">
        <v>1.85</v>
      </c>
      <c r="H35" s="24">
        <v>181.5</v>
      </c>
      <c r="I35" s="25">
        <f t="shared" si="0"/>
        <v>293</v>
      </c>
      <c r="J35" s="24">
        <f t="shared" si="1"/>
        <v>5919</v>
      </c>
      <c r="K35" s="23">
        <v>10</v>
      </c>
      <c r="L35" s="22">
        <f t="shared" si="3"/>
        <v>2722.5</v>
      </c>
      <c r="N35" s="460">
        <v>0</v>
      </c>
      <c r="O35" s="461">
        <v>0</v>
      </c>
      <c r="P35" s="461">
        <v>0</v>
      </c>
      <c r="Q35" s="462">
        <v>0</v>
      </c>
    </row>
    <row r="36" spans="1:17" ht="20.25" customHeight="1" x14ac:dyDescent="0.25">
      <c r="A36" s="1390"/>
      <c r="B36" s="29">
        <v>16</v>
      </c>
      <c r="C36" s="28" t="s">
        <v>10</v>
      </c>
      <c r="D36" s="27" t="str">
        <v>31/03/22</v>
      </c>
      <c r="E36" s="26">
        <f t="shared" si="2"/>
        <v>5919</v>
      </c>
      <c r="F36" s="24">
        <v>99.65</v>
      </c>
      <c r="G36" s="24">
        <v>1.85</v>
      </c>
      <c r="H36" s="24">
        <v>181.5</v>
      </c>
      <c r="I36" s="25">
        <f t="shared" si="0"/>
        <v>293</v>
      </c>
      <c r="J36" s="24">
        <f t="shared" si="1"/>
        <v>5636</v>
      </c>
      <c r="K36" s="23">
        <v>10</v>
      </c>
      <c r="L36" s="22">
        <f t="shared" si="3"/>
        <v>2904</v>
      </c>
      <c r="N36" s="460">
        <v>0</v>
      </c>
      <c r="O36" s="461">
        <v>0</v>
      </c>
      <c r="P36" s="461">
        <v>0</v>
      </c>
      <c r="Q36" s="462">
        <v>0</v>
      </c>
    </row>
    <row r="37" spans="1:17" ht="20.25" customHeight="1" x14ac:dyDescent="0.25">
      <c r="A37" s="1390"/>
      <c r="B37" s="29">
        <v>17</v>
      </c>
      <c r="C37" s="28" t="s">
        <v>9</v>
      </c>
      <c r="D37" s="27" t="str">
        <v>25/04/22</v>
      </c>
      <c r="E37" s="26">
        <f t="shared" si="2"/>
        <v>5636</v>
      </c>
      <c r="F37" s="24">
        <v>99.65</v>
      </c>
      <c r="G37" s="24">
        <v>1.85</v>
      </c>
      <c r="H37" s="24">
        <v>181.5</v>
      </c>
      <c r="I37" s="25">
        <f t="shared" si="0"/>
        <v>293</v>
      </c>
      <c r="J37" s="24">
        <f t="shared" si="1"/>
        <v>5353</v>
      </c>
      <c r="K37" s="23">
        <v>10</v>
      </c>
      <c r="L37" s="22">
        <f t="shared" si="3"/>
        <v>3085.5</v>
      </c>
      <c r="N37" s="460">
        <v>0</v>
      </c>
      <c r="O37" s="461">
        <v>0</v>
      </c>
      <c r="P37" s="461">
        <v>0</v>
      </c>
      <c r="Q37" s="462">
        <v>0</v>
      </c>
    </row>
    <row r="38" spans="1:17" ht="20.25" customHeight="1" x14ac:dyDescent="0.25">
      <c r="A38" s="1390"/>
      <c r="B38" s="29">
        <v>18</v>
      </c>
      <c r="C38" s="28" t="s">
        <v>8</v>
      </c>
      <c r="D38" s="27" t="str">
        <v>03/06/22</v>
      </c>
      <c r="E38" s="26">
        <f t="shared" si="2"/>
        <v>5353</v>
      </c>
      <c r="F38" s="24">
        <v>99.65</v>
      </c>
      <c r="G38" s="24">
        <v>1.85</v>
      </c>
      <c r="H38" s="24">
        <v>181.5</v>
      </c>
      <c r="I38" s="25">
        <f t="shared" si="0"/>
        <v>293</v>
      </c>
      <c r="J38" s="24">
        <f t="shared" si="1"/>
        <v>5070</v>
      </c>
      <c r="K38" s="23">
        <v>10</v>
      </c>
      <c r="L38" s="22">
        <f t="shared" si="3"/>
        <v>3267</v>
      </c>
      <c r="N38" s="460">
        <v>0</v>
      </c>
      <c r="O38" s="461">
        <v>0</v>
      </c>
      <c r="P38" s="461">
        <v>0</v>
      </c>
      <c r="Q38" s="462">
        <v>0</v>
      </c>
    </row>
    <row r="39" spans="1:17" ht="33" customHeight="1" x14ac:dyDescent="0.25">
      <c r="A39" s="1390"/>
      <c r="B39" s="29">
        <v>19</v>
      </c>
      <c r="C39" s="28" t="s">
        <v>7</v>
      </c>
      <c r="D39" s="83" t="str">
        <v>12/07/22
-late pay chg</v>
      </c>
      <c r="E39" s="26">
        <f t="shared" si="2"/>
        <v>5070</v>
      </c>
      <c r="F39" s="24">
        <v>99.65</v>
      </c>
      <c r="G39" s="24">
        <v>1.85</v>
      </c>
      <c r="H39" s="24">
        <v>181.5</v>
      </c>
      <c r="I39" s="25">
        <f t="shared" si="0"/>
        <v>293</v>
      </c>
      <c r="J39" s="24">
        <f t="shared" si="1"/>
        <v>4787</v>
      </c>
      <c r="K39" s="23">
        <v>10</v>
      </c>
      <c r="L39" s="22">
        <f t="shared" si="3"/>
        <v>3448.5</v>
      </c>
      <c r="N39" s="466" t="s">
        <v>224</v>
      </c>
      <c r="O39" s="467" t="s">
        <v>224</v>
      </c>
      <c r="P39" s="467" t="s">
        <v>224</v>
      </c>
      <c r="Q39" s="468" t="s">
        <v>224</v>
      </c>
    </row>
    <row r="40" spans="1:17" ht="20.25" customHeight="1" x14ac:dyDescent="0.25">
      <c r="A40" s="1390"/>
      <c r="B40" s="29">
        <v>20</v>
      </c>
      <c r="C40" s="28" t="s">
        <v>6</v>
      </c>
      <c r="D40" s="27" t="str">
        <v>26/07/22</v>
      </c>
      <c r="E40" s="26">
        <f t="shared" si="2"/>
        <v>4787</v>
      </c>
      <c r="F40" s="24">
        <v>99.65</v>
      </c>
      <c r="G40" s="24">
        <v>1.85</v>
      </c>
      <c r="H40" s="24">
        <v>181.5</v>
      </c>
      <c r="I40" s="25">
        <f t="shared" si="0"/>
        <v>293</v>
      </c>
      <c r="J40" s="24">
        <f t="shared" si="1"/>
        <v>4504</v>
      </c>
      <c r="K40" s="23">
        <v>10</v>
      </c>
      <c r="L40" s="22">
        <f t="shared" si="3"/>
        <v>3630</v>
      </c>
      <c r="N40" s="460">
        <v>0</v>
      </c>
      <c r="O40" s="461">
        <v>0</v>
      </c>
      <c r="P40" s="461">
        <v>0</v>
      </c>
      <c r="Q40" s="462">
        <v>0</v>
      </c>
    </row>
    <row r="41" spans="1:17" ht="20.25" customHeight="1" x14ac:dyDescent="0.25">
      <c r="A41" s="1390"/>
      <c r="B41" s="29">
        <v>21</v>
      </c>
      <c r="C41" s="28" t="s">
        <v>5</v>
      </c>
      <c r="D41" s="27" t="str">
        <v>30/08/22</v>
      </c>
      <c r="E41" s="26">
        <f t="shared" si="2"/>
        <v>4504</v>
      </c>
      <c r="F41" s="24">
        <v>99.65</v>
      </c>
      <c r="G41" s="24">
        <v>1.85</v>
      </c>
      <c r="H41" s="24">
        <v>181.5</v>
      </c>
      <c r="I41" s="25">
        <f t="shared" si="0"/>
        <v>293</v>
      </c>
      <c r="J41" s="24">
        <f t="shared" si="1"/>
        <v>4221</v>
      </c>
      <c r="K41" s="23">
        <v>10</v>
      </c>
      <c r="L41" s="22">
        <f t="shared" si="3"/>
        <v>3811.5</v>
      </c>
      <c r="N41" s="460">
        <v>0</v>
      </c>
      <c r="O41" s="461">
        <v>0</v>
      </c>
      <c r="P41" s="461">
        <v>0</v>
      </c>
      <c r="Q41" s="462">
        <v>0</v>
      </c>
    </row>
    <row r="42" spans="1:17" ht="20.25" customHeight="1" x14ac:dyDescent="0.25">
      <c r="A42" s="1390"/>
      <c r="B42" s="29">
        <v>22</v>
      </c>
      <c r="C42" s="28" t="s">
        <v>4</v>
      </c>
      <c r="D42" s="27" t="str">
        <v>02/09/22</v>
      </c>
      <c r="E42" s="26">
        <f t="shared" si="2"/>
        <v>4221</v>
      </c>
      <c r="F42" s="24">
        <v>99.65</v>
      </c>
      <c r="G42" s="24">
        <v>1.85</v>
      </c>
      <c r="H42" s="24">
        <v>181.5</v>
      </c>
      <c r="I42" s="25">
        <f t="shared" si="0"/>
        <v>293</v>
      </c>
      <c r="J42" s="24">
        <f t="shared" si="1"/>
        <v>3938</v>
      </c>
      <c r="K42" s="23">
        <v>10</v>
      </c>
      <c r="L42" s="22">
        <f t="shared" si="3"/>
        <v>3993</v>
      </c>
      <c r="N42" s="460">
        <v>0</v>
      </c>
      <c r="O42" s="461">
        <v>0</v>
      </c>
      <c r="P42" s="461">
        <v>0</v>
      </c>
      <c r="Q42" s="462">
        <v>0</v>
      </c>
    </row>
    <row r="43" spans="1:17" ht="20.25" customHeight="1" x14ac:dyDescent="0.25">
      <c r="A43" s="1390"/>
      <c r="B43" s="29">
        <v>23</v>
      </c>
      <c r="C43" s="28" t="s">
        <v>3</v>
      </c>
      <c r="D43" s="27" t="str">
        <v>02/09/22</v>
      </c>
      <c r="E43" s="26">
        <f t="shared" si="2"/>
        <v>3938</v>
      </c>
      <c r="F43" s="24">
        <v>99.65</v>
      </c>
      <c r="G43" s="24">
        <v>1.85</v>
      </c>
      <c r="H43" s="24">
        <v>181.5</v>
      </c>
      <c r="I43" s="25">
        <f t="shared" si="0"/>
        <v>293</v>
      </c>
      <c r="J43" s="24">
        <f t="shared" si="1"/>
        <v>3655</v>
      </c>
      <c r="K43" s="23">
        <v>10</v>
      </c>
      <c r="L43" s="22">
        <f t="shared" si="3"/>
        <v>4174.5</v>
      </c>
      <c r="N43" s="460">
        <v>0</v>
      </c>
      <c r="O43" s="461">
        <v>0</v>
      </c>
      <c r="P43" s="461">
        <v>0</v>
      </c>
      <c r="Q43" s="462">
        <v>0</v>
      </c>
    </row>
    <row r="44" spans="1:17" ht="20.25" customHeight="1" x14ac:dyDescent="0.25">
      <c r="A44" s="1390"/>
      <c r="B44" s="29">
        <v>24</v>
      </c>
      <c r="C44" s="28" t="s">
        <v>14</v>
      </c>
      <c r="D44" s="27" t="str">
        <v>02/09/22</v>
      </c>
      <c r="E44" s="26">
        <f t="shared" si="2"/>
        <v>3655</v>
      </c>
      <c r="F44" s="24">
        <v>99.65</v>
      </c>
      <c r="G44" s="24">
        <v>1.85</v>
      </c>
      <c r="H44" s="24">
        <v>181.5</v>
      </c>
      <c r="I44" s="25">
        <f t="shared" si="0"/>
        <v>293</v>
      </c>
      <c r="J44" s="24">
        <f t="shared" si="1"/>
        <v>3372</v>
      </c>
      <c r="K44" s="23">
        <v>10</v>
      </c>
      <c r="L44" s="22">
        <f t="shared" si="3"/>
        <v>4356</v>
      </c>
      <c r="N44" s="460">
        <v>0</v>
      </c>
      <c r="O44" s="461">
        <v>0</v>
      </c>
      <c r="P44" s="461">
        <v>0</v>
      </c>
      <c r="Q44" s="462">
        <v>0</v>
      </c>
    </row>
    <row r="45" spans="1:17" ht="20.25" customHeight="1" thickBot="1" x14ac:dyDescent="0.3">
      <c r="A45" s="1391"/>
      <c r="B45" s="21">
        <v>25</v>
      </c>
      <c r="C45" s="20" t="s">
        <v>13</v>
      </c>
      <c r="D45" s="19" t="str">
        <v>02/09/22</v>
      </c>
      <c r="E45" s="18">
        <f t="shared" si="2"/>
        <v>3372</v>
      </c>
      <c r="F45" s="16">
        <v>99.65</v>
      </c>
      <c r="G45" s="16">
        <v>1.85</v>
      </c>
      <c r="H45" s="16">
        <v>181.5</v>
      </c>
      <c r="I45" s="17">
        <f t="shared" si="0"/>
        <v>293</v>
      </c>
      <c r="J45" s="16">
        <f t="shared" si="1"/>
        <v>3089</v>
      </c>
      <c r="K45" s="15">
        <v>10</v>
      </c>
      <c r="L45" s="14">
        <f t="shared" si="3"/>
        <v>4537.5</v>
      </c>
      <c r="N45" s="463">
        <v>0</v>
      </c>
      <c r="O45" s="464">
        <v>0</v>
      </c>
      <c r="P45" s="464">
        <v>0</v>
      </c>
      <c r="Q45" s="465">
        <v>0</v>
      </c>
    </row>
    <row r="46" spans="1:17" ht="20.25" customHeight="1" x14ac:dyDescent="0.25">
      <c r="A46" s="1389">
        <v>2023</v>
      </c>
      <c r="B46" s="37">
        <v>26</v>
      </c>
      <c r="C46" s="36" t="s">
        <v>12</v>
      </c>
      <c r="D46" s="35" t="str">
        <v>02/09/22</v>
      </c>
      <c r="E46" s="34">
        <f t="shared" si="2"/>
        <v>3089</v>
      </c>
      <c r="F46" s="32">
        <v>99.65</v>
      </c>
      <c r="G46" s="32">
        <v>1.85</v>
      </c>
      <c r="H46" s="32">
        <v>181.5</v>
      </c>
      <c r="I46" s="33">
        <f t="shared" si="0"/>
        <v>293</v>
      </c>
      <c r="J46" s="32">
        <f t="shared" si="1"/>
        <v>2806</v>
      </c>
      <c r="K46" s="31">
        <v>10</v>
      </c>
      <c r="L46" s="30">
        <f t="shared" si="3"/>
        <v>4719</v>
      </c>
      <c r="N46" s="457">
        <v>0</v>
      </c>
      <c r="O46" s="458">
        <v>0</v>
      </c>
      <c r="P46" s="458">
        <v>0</v>
      </c>
      <c r="Q46" s="459">
        <v>0</v>
      </c>
    </row>
    <row r="47" spans="1:17" ht="20.25" customHeight="1" x14ac:dyDescent="0.25">
      <c r="A47" s="1390"/>
      <c r="B47" s="29">
        <v>27</v>
      </c>
      <c r="C47" s="28" t="s">
        <v>11</v>
      </c>
      <c r="D47" s="27" t="str">
        <v>02/09/22</v>
      </c>
      <c r="E47" s="26">
        <f t="shared" si="2"/>
        <v>2806</v>
      </c>
      <c r="F47" s="24">
        <v>99.65</v>
      </c>
      <c r="G47" s="24">
        <v>1.85</v>
      </c>
      <c r="H47" s="24">
        <v>181.5</v>
      </c>
      <c r="I47" s="25">
        <f t="shared" si="0"/>
        <v>293</v>
      </c>
      <c r="J47" s="24">
        <f t="shared" si="1"/>
        <v>2523</v>
      </c>
      <c r="K47" s="23">
        <v>10</v>
      </c>
      <c r="L47" s="22">
        <f t="shared" si="3"/>
        <v>4900.5</v>
      </c>
      <c r="N47" s="460">
        <v>0</v>
      </c>
      <c r="O47" s="461">
        <v>0</v>
      </c>
      <c r="P47" s="461">
        <v>0</v>
      </c>
      <c r="Q47" s="462">
        <v>0</v>
      </c>
    </row>
    <row r="48" spans="1:17" ht="20.25" customHeight="1" x14ac:dyDescent="0.25">
      <c r="A48" s="1390"/>
      <c r="B48" s="29">
        <v>28</v>
      </c>
      <c r="C48" s="28" t="s">
        <v>10</v>
      </c>
      <c r="D48" s="27" t="str">
        <v>02/09/22</v>
      </c>
      <c r="E48" s="26">
        <f t="shared" si="2"/>
        <v>2523</v>
      </c>
      <c r="F48" s="24">
        <v>99.65</v>
      </c>
      <c r="G48" s="24">
        <v>1.85</v>
      </c>
      <c r="H48" s="24">
        <v>181.5</v>
      </c>
      <c r="I48" s="25">
        <f t="shared" si="0"/>
        <v>293</v>
      </c>
      <c r="J48" s="24">
        <f t="shared" si="1"/>
        <v>2240</v>
      </c>
      <c r="K48" s="23">
        <v>10</v>
      </c>
      <c r="L48" s="22">
        <f t="shared" si="3"/>
        <v>5082</v>
      </c>
      <c r="N48" s="460">
        <v>0</v>
      </c>
      <c r="O48" s="461">
        <v>0</v>
      </c>
      <c r="P48" s="461">
        <v>0</v>
      </c>
      <c r="Q48" s="462">
        <v>0</v>
      </c>
    </row>
    <row r="49" spans="1:17" ht="20.25" customHeight="1" x14ac:dyDescent="0.25">
      <c r="A49" s="1390"/>
      <c r="B49" s="29">
        <v>29</v>
      </c>
      <c r="C49" s="28" t="s">
        <v>9</v>
      </c>
      <c r="D49" s="27" t="str">
        <v>02/09/22</v>
      </c>
      <c r="E49" s="26">
        <f t="shared" si="2"/>
        <v>2240</v>
      </c>
      <c r="F49" s="24">
        <v>99.65</v>
      </c>
      <c r="G49" s="24">
        <v>1.85</v>
      </c>
      <c r="H49" s="24">
        <v>181.5</v>
      </c>
      <c r="I49" s="25">
        <f t="shared" si="0"/>
        <v>293</v>
      </c>
      <c r="J49" s="24">
        <f t="shared" si="1"/>
        <v>1957</v>
      </c>
      <c r="K49" s="23">
        <v>10</v>
      </c>
      <c r="L49" s="22">
        <f t="shared" si="3"/>
        <v>5263.5</v>
      </c>
      <c r="N49" s="460">
        <v>0</v>
      </c>
      <c r="O49" s="461">
        <v>0</v>
      </c>
      <c r="P49" s="461">
        <v>0</v>
      </c>
      <c r="Q49" s="462">
        <v>0</v>
      </c>
    </row>
    <row r="50" spans="1:17" ht="20.25" customHeight="1" x14ac:dyDescent="0.25">
      <c r="A50" s="1390"/>
      <c r="B50" s="29">
        <v>30</v>
      </c>
      <c r="C50" s="28" t="s">
        <v>8</v>
      </c>
      <c r="D50" s="27" t="str">
        <v>02/09/22</v>
      </c>
      <c r="E50" s="26">
        <f t="shared" si="2"/>
        <v>1957</v>
      </c>
      <c r="F50" s="24">
        <v>99.65</v>
      </c>
      <c r="G50" s="24">
        <v>1.85</v>
      </c>
      <c r="H50" s="24">
        <v>181.5</v>
      </c>
      <c r="I50" s="25">
        <f t="shared" si="0"/>
        <v>293</v>
      </c>
      <c r="J50" s="24">
        <f t="shared" si="1"/>
        <v>1674</v>
      </c>
      <c r="K50" s="23">
        <v>10</v>
      </c>
      <c r="L50" s="22">
        <f t="shared" si="3"/>
        <v>5445</v>
      </c>
      <c r="N50" s="460">
        <v>0</v>
      </c>
      <c r="O50" s="461">
        <v>0</v>
      </c>
      <c r="P50" s="461">
        <v>0</v>
      </c>
      <c r="Q50" s="462">
        <v>0</v>
      </c>
    </row>
    <row r="51" spans="1:17" ht="20.25" customHeight="1" x14ac:dyDescent="0.25">
      <c r="A51" s="1390"/>
      <c r="B51" s="29">
        <v>31</v>
      </c>
      <c r="C51" s="28" t="s">
        <v>7</v>
      </c>
      <c r="D51" s="27" t="str">
        <v>02/09/22</v>
      </c>
      <c r="E51" s="26">
        <f t="shared" si="2"/>
        <v>1674</v>
      </c>
      <c r="F51" s="24">
        <v>99.65</v>
      </c>
      <c r="G51" s="24">
        <v>1.85</v>
      </c>
      <c r="H51" s="24">
        <v>181.5</v>
      </c>
      <c r="I51" s="25">
        <f t="shared" si="0"/>
        <v>293</v>
      </c>
      <c r="J51" s="24">
        <f t="shared" si="1"/>
        <v>1391</v>
      </c>
      <c r="K51" s="23">
        <v>10</v>
      </c>
      <c r="L51" s="22">
        <f t="shared" si="3"/>
        <v>5626.5</v>
      </c>
      <c r="N51" s="460">
        <v>0</v>
      </c>
      <c r="O51" s="461">
        <v>0</v>
      </c>
      <c r="P51" s="461">
        <v>0</v>
      </c>
      <c r="Q51" s="462">
        <v>0</v>
      </c>
    </row>
    <row r="52" spans="1:17" ht="20.25" customHeight="1" x14ac:dyDescent="0.25">
      <c r="A52" s="1390"/>
      <c r="B52" s="29">
        <v>32</v>
      </c>
      <c r="C52" s="28" t="s">
        <v>6</v>
      </c>
      <c r="D52" s="27" t="str">
        <v>02/09/22</v>
      </c>
      <c r="E52" s="26">
        <f t="shared" si="2"/>
        <v>1391</v>
      </c>
      <c r="F52" s="24">
        <v>99.65</v>
      </c>
      <c r="G52" s="24">
        <v>1.85</v>
      </c>
      <c r="H52" s="24">
        <v>181.5</v>
      </c>
      <c r="I52" s="25">
        <f t="shared" si="0"/>
        <v>293</v>
      </c>
      <c r="J52" s="24">
        <f t="shared" si="1"/>
        <v>1108</v>
      </c>
      <c r="K52" s="23">
        <v>10</v>
      </c>
      <c r="L52" s="22">
        <f t="shared" si="3"/>
        <v>5808</v>
      </c>
      <c r="N52" s="460">
        <v>0</v>
      </c>
      <c r="O52" s="461">
        <v>0</v>
      </c>
      <c r="P52" s="461">
        <v>0</v>
      </c>
      <c r="Q52" s="462">
        <v>0</v>
      </c>
    </row>
    <row r="53" spans="1:17" ht="20.25" customHeight="1" x14ac:dyDescent="0.25">
      <c r="A53" s="1390"/>
      <c r="B53" s="29">
        <v>33</v>
      </c>
      <c r="C53" s="28" t="s">
        <v>5</v>
      </c>
      <c r="D53" s="27" t="str">
        <v>02/09/22</v>
      </c>
      <c r="E53" s="26">
        <f t="shared" si="2"/>
        <v>1108</v>
      </c>
      <c r="F53" s="24">
        <v>99.65</v>
      </c>
      <c r="G53" s="24">
        <v>1.85</v>
      </c>
      <c r="H53" s="24">
        <v>181.5</v>
      </c>
      <c r="I53" s="25">
        <f t="shared" si="0"/>
        <v>293</v>
      </c>
      <c r="J53" s="24">
        <f t="shared" si="1"/>
        <v>825</v>
      </c>
      <c r="K53" s="23">
        <v>10</v>
      </c>
      <c r="L53" s="22">
        <f t="shared" si="3"/>
        <v>5989.5</v>
      </c>
      <c r="N53" s="460">
        <v>0</v>
      </c>
      <c r="O53" s="461">
        <v>0</v>
      </c>
      <c r="P53" s="461">
        <v>0</v>
      </c>
      <c r="Q53" s="462">
        <v>0</v>
      </c>
    </row>
    <row r="54" spans="1:17" ht="20.25" customHeight="1" x14ac:dyDescent="0.25">
      <c r="A54" s="1390"/>
      <c r="B54" s="29">
        <v>34</v>
      </c>
      <c r="C54" s="28" t="s">
        <v>4</v>
      </c>
      <c r="D54" s="27" t="str">
        <v>02/09/22</v>
      </c>
      <c r="E54" s="26">
        <f t="shared" si="2"/>
        <v>825</v>
      </c>
      <c r="F54" s="24">
        <v>99.65</v>
      </c>
      <c r="G54" s="24">
        <v>1.85</v>
      </c>
      <c r="H54" s="24">
        <v>181.5</v>
      </c>
      <c r="I54" s="25">
        <f t="shared" si="0"/>
        <v>293</v>
      </c>
      <c r="J54" s="24">
        <f t="shared" si="1"/>
        <v>542</v>
      </c>
      <c r="K54" s="23">
        <v>10</v>
      </c>
      <c r="L54" s="22">
        <f t="shared" si="3"/>
        <v>6171</v>
      </c>
      <c r="N54" s="460">
        <v>0</v>
      </c>
      <c r="O54" s="461">
        <v>0</v>
      </c>
      <c r="P54" s="461">
        <v>0</v>
      </c>
      <c r="Q54" s="462">
        <v>0</v>
      </c>
    </row>
    <row r="55" spans="1:17" ht="20.25" customHeight="1" x14ac:dyDescent="0.25">
      <c r="A55" s="1390"/>
      <c r="B55" s="29">
        <v>35</v>
      </c>
      <c r="C55" s="28" t="s">
        <v>3</v>
      </c>
      <c r="D55" s="27" t="str">
        <v>02/09/22</v>
      </c>
      <c r="E55" s="26">
        <f t="shared" si="2"/>
        <v>542</v>
      </c>
      <c r="F55" s="24">
        <v>99.65</v>
      </c>
      <c r="G55" s="24">
        <v>1.85</v>
      </c>
      <c r="H55" s="24">
        <v>181.5</v>
      </c>
      <c r="I55" s="25">
        <f t="shared" si="0"/>
        <v>293</v>
      </c>
      <c r="J55" s="24">
        <f t="shared" si="1"/>
        <v>259</v>
      </c>
      <c r="K55" s="23">
        <v>10</v>
      </c>
      <c r="L55" s="22">
        <f t="shared" si="3"/>
        <v>6352.5</v>
      </c>
      <c r="N55" s="460">
        <v>0</v>
      </c>
      <c r="O55" s="461">
        <v>0</v>
      </c>
      <c r="P55" s="461">
        <v>0</v>
      </c>
      <c r="Q55" s="462">
        <v>0</v>
      </c>
    </row>
    <row r="56" spans="1:17" ht="20.25" customHeight="1" thickBot="1" x14ac:dyDescent="0.3">
      <c r="A56" s="1391"/>
      <c r="B56" s="21">
        <v>36</v>
      </c>
      <c r="C56" s="20" t="s">
        <v>14</v>
      </c>
      <c r="D56" s="19" t="str">
        <v>02/09/22</v>
      </c>
      <c r="E56" s="18">
        <f t="shared" si="2"/>
        <v>259</v>
      </c>
      <c r="F56" s="16">
        <v>100.25</v>
      </c>
      <c r="G56" s="16">
        <v>1.25</v>
      </c>
      <c r="H56" s="16">
        <v>181.5</v>
      </c>
      <c r="I56" s="17">
        <f t="shared" si="0"/>
        <v>293</v>
      </c>
      <c r="J56" s="16">
        <f t="shared" si="1"/>
        <v>-24</v>
      </c>
      <c r="K56" s="15">
        <v>10</v>
      </c>
      <c r="L56" s="14">
        <f t="shared" si="3"/>
        <v>6534</v>
      </c>
      <c r="N56" s="463">
        <v>0</v>
      </c>
      <c r="O56" s="464">
        <v>0</v>
      </c>
      <c r="P56" s="464">
        <v>0</v>
      </c>
      <c r="Q56" s="465">
        <v>0</v>
      </c>
    </row>
    <row r="57" spans="1:17" ht="19.5" customHeight="1" x14ac:dyDescent="0.25">
      <c r="D57" s="82"/>
      <c r="E57" s="82"/>
      <c r="F57" s="81">
        <f>SUM(F21:F56)</f>
        <v>3588.0000000000018</v>
      </c>
      <c r="G57" s="81">
        <f>SUM(G21:G56)</f>
        <v>66.000000000000028</v>
      </c>
      <c r="H57" s="81">
        <f>SUM(H21:H56)</f>
        <v>6534</v>
      </c>
      <c r="I57" s="68"/>
      <c r="J57" s="68"/>
      <c r="K57" s="80">
        <f>SUM(K21:K56)</f>
        <v>360</v>
      </c>
    </row>
    <row r="58" spans="1:17" x14ac:dyDescent="0.25">
      <c r="D58" s="1420" t="s">
        <v>2</v>
      </c>
      <c r="E58" s="1420"/>
      <c r="F58" s="79">
        <f>SUM(F21:F41)</f>
        <v>2092.6500000000005</v>
      </c>
      <c r="G58" s="79">
        <f t="shared" ref="G58:H58" si="4">SUM(G21:G41)</f>
        <v>38.850000000000016</v>
      </c>
      <c r="H58" s="79">
        <f t="shared" si="4"/>
        <v>3811.5</v>
      </c>
      <c r="I58" s="68"/>
      <c r="J58" s="68"/>
      <c r="K58" s="79">
        <f>SUM(K21:K38)</f>
        <v>180</v>
      </c>
    </row>
    <row r="59" spans="1:17" x14ac:dyDescent="0.25">
      <c r="D59" s="1421" t="s">
        <v>1</v>
      </c>
      <c r="E59" s="1421"/>
      <c r="F59" s="78">
        <f>SUM(F57-F58)</f>
        <v>1495.3500000000013</v>
      </c>
      <c r="G59" s="78">
        <f>SUM(G57-G58)</f>
        <v>27.150000000000013</v>
      </c>
      <c r="H59" s="78">
        <f>SUM(H57-H58)</f>
        <v>2722.5</v>
      </c>
      <c r="I59" s="68"/>
      <c r="J59" s="68"/>
      <c r="K59" s="77">
        <f>K57-K58</f>
        <v>180</v>
      </c>
    </row>
    <row r="61" spans="1:17" ht="15.75" x14ac:dyDescent="0.25">
      <c r="C61" s="76"/>
      <c r="D61" s="1435" t="s">
        <v>42</v>
      </c>
      <c r="E61" s="1435"/>
      <c r="F61" s="1423">
        <f>SUM(F59:H59)</f>
        <v>4245.0000000000018</v>
      </c>
      <c r="G61" s="1423"/>
      <c r="H61" s="1423"/>
    </row>
    <row r="62" spans="1:17" ht="16.5" thickBot="1" x14ac:dyDescent="0.3">
      <c r="C62" s="76"/>
      <c r="D62" s="1435" t="s">
        <v>41</v>
      </c>
      <c r="E62" s="1435"/>
      <c r="F62" s="1436">
        <v>-24</v>
      </c>
      <c r="G62" s="1436"/>
      <c r="H62" s="1436"/>
    </row>
    <row r="63" spans="1:17" ht="17.25" thickTop="1" thickBot="1" x14ac:dyDescent="0.3">
      <c r="C63" s="1415" t="s">
        <v>0</v>
      </c>
      <c r="D63" s="1415"/>
      <c r="E63" s="1416"/>
      <c r="F63" s="1417">
        <f>SUM(F61:H62)</f>
        <v>4221.0000000000018</v>
      </c>
      <c r="G63" s="1418"/>
      <c r="H63" s="1419"/>
    </row>
    <row r="64" spans="1:17" ht="15.75" thickTop="1" x14ac:dyDescent="0.25"/>
  </sheetData>
  <mergeCells count="20">
    <mergeCell ref="A16:B16"/>
    <mergeCell ref="A8:L8"/>
    <mergeCell ref="A11:B11"/>
    <mergeCell ref="A12:B12"/>
    <mergeCell ref="A13:B13"/>
    <mergeCell ref="A15:B15"/>
    <mergeCell ref="D58:E58"/>
    <mergeCell ref="D59:E59"/>
    <mergeCell ref="A46:A56"/>
    <mergeCell ref="A17:B17"/>
    <mergeCell ref="D17:F17"/>
    <mergeCell ref="D18:F18"/>
    <mergeCell ref="A22:A33"/>
    <mergeCell ref="A34:A45"/>
    <mergeCell ref="C63:E63"/>
    <mergeCell ref="D62:E62"/>
    <mergeCell ref="D61:E61"/>
    <mergeCell ref="F63:H63"/>
    <mergeCell ref="F62:H62"/>
    <mergeCell ref="F61:H61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62"/>
  <sheetViews>
    <sheetView zoomScaleNormal="100" workbookViewId="0">
      <selection activeCell="H53" sqref="H53"/>
    </sheetView>
  </sheetViews>
  <sheetFormatPr defaultRowHeight="15" x14ac:dyDescent="0.25"/>
  <cols>
    <col min="3" max="3" width="12.140625" bestFit="1" customWidth="1"/>
    <col min="4" max="4" width="12.42578125" customWidth="1"/>
    <col min="5" max="10" width="10" customWidth="1"/>
    <col min="11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51</v>
      </c>
    </row>
    <row r="4" spans="1:12" ht="12.75" customHeight="1" x14ac:dyDescent="0.35">
      <c r="A4" s="62"/>
    </row>
    <row r="5" spans="1:12" ht="17.25" x14ac:dyDescent="0.3">
      <c r="A5" s="500" t="s">
        <v>282</v>
      </c>
    </row>
    <row r="6" spans="1:12" ht="17.25" x14ac:dyDescent="0.3">
      <c r="A6" s="500" t="s">
        <v>283</v>
      </c>
    </row>
    <row r="8" spans="1:12" ht="20.25" customHeight="1" x14ac:dyDescent="0.25">
      <c r="A8" s="1425" t="s">
        <v>52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7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7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1000</v>
      </c>
      <c r="D11" s="71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100</v>
      </c>
      <c r="E12" s="51"/>
      <c r="J12" s="48"/>
      <c r="K12" s="48"/>
      <c r="L12" s="48"/>
    </row>
    <row r="13" spans="1:12" ht="20.25" customHeight="1" x14ac:dyDescent="0.25">
      <c r="A13" s="69"/>
      <c r="B13" s="69"/>
      <c r="C13" s="50">
        <f>SUM(C11:C12)</f>
        <v>1100</v>
      </c>
      <c r="E13" s="51"/>
      <c r="J13" s="48"/>
      <c r="K13" s="48"/>
      <c r="L13" s="48"/>
    </row>
    <row r="14" spans="1:12" ht="20.25" customHeight="1" x14ac:dyDescent="0.25">
      <c r="A14" s="1426" t="s">
        <v>31</v>
      </c>
      <c r="B14" s="1426"/>
      <c r="C14" s="49">
        <v>1980</v>
      </c>
      <c r="D14" s="52" t="s">
        <v>49</v>
      </c>
      <c r="E14" s="51"/>
      <c r="J14" s="48"/>
      <c r="K14" s="48"/>
      <c r="L14" s="48"/>
    </row>
    <row r="15" spans="1:12" ht="20.25" customHeight="1" thickBot="1" x14ac:dyDescent="0.3">
      <c r="A15" s="1442" t="s">
        <v>29</v>
      </c>
      <c r="B15" s="1442"/>
      <c r="C15" s="45">
        <f>SUM(C13:C14)</f>
        <v>3080</v>
      </c>
      <c r="D15" s="1437" t="s">
        <v>27</v>
      </c>
      <c r="E15" s="1437"/>
      <c r="F15" s="96"/>
      <c r="J15" s="48"/>
      <c r="K15" s="48"/>
      <c r="L15" s="48"/>
    </row>
    <row r="16" spans="1:12" ht="16.5" thickTop="1" x14ac:dyDescent="0.25">
      <c r="D16" s="1438">
        <f>C15/36</f>
        <v>85.555555555555557</v>
      </c>
      <c r="E16" s="1438"/>
      <c r="F16" s="94"/>
    </row>
    <row r="17" spans="1:16" s="93" customFormat="1" ht="15" customHeight="1" thickBot="1" x14ac:dyDescent="0.3">
      <c r="D17" s="95"/>
      <c r="E17" s="95"/>
      <c r="F17" s="94"/>
    </row>
    <row r="18" spans="1:16" ht="30.75" customHeight="1" thickBot="1" x14ac:dyDescent="0.3">
      <c r="A18" s="43" t="s">
        <v>26</v>
      </c>
      <c r="B18" s="42" t="s">
        <v>25</v>
      </c>
      <c r="C18" s="40" t="s">
        <v>24</v>
      </c>
      <c r="D18" s="41" t="s">
        <v>23</v>
      </c>
      <c r="E18" s="40" t="s">
        <v>22</v>
      </c>
      <c r="F18" s="39" t="s">
        <v>21</v>
      </c>
      <c r="G18" s="39" t="s">
        <v>20</v>
      </c>
      <c r="H18" s="40" t="s">
        <v>19</v>
      </c>
      <c r="I18" s="41" t="s">
        <v>18</v>
      </c>
      <c r="J18" s="40" t="s">
        <v>17</v>
      </c>
      <c r="K18" s="39" t="s">
        <v>16</v>
      </c>
      <c r="L18" s="38" t="s">
        <v>15</v>
      </c>
      <c r="N18" s="39" t="s">
        <v>21</v>
      </c>
      <c r="O18" s="39" t="s">
        <v>20</v>
      </c>
      <c r="P18" s="452" t="s">
        <v>19</v>
      </c>
    </row>
    <row r="19" spans="1:16" ht="20.25" customHeight="1" x14ac:dyDescent="0.25">
      <c r="A19" s="1389">
        <v>2021</v>
      </c>
      <c r="B19" s="37">
        <v>1</v>
      </c>
      <c r="C19" s="36" t="s">
        <v>12</v>
      </c>
      <c r="D19" s="35" t="str">
        <f t="array" ref="D19:D54">TRANSPOSE('[1]2020-2021'!$F$80:$AO$80)</f>
        <v>25/01/21</v>
      </c>
      <c r="E19" s="34">
        <f>C15</f>
        <v>3080</v>
      </c>
      <c r="F19" s="32">
        <v>28.22</v>
      </c>
      <c r="G19" s="32">
        <v>2.78</v>
      </c>
      <c r="H19" s="32">
        <v>55</v>
      </c>
      <c r="I19" s="33">
        <f t="shared" ref="I19:I54" si="0">F19+H19+G19+K19</f>
        <v>86</v>
      </c>
      <c r="J19" s="32">
        <f t="shared" ref="J19:J54" si="1">E19-H19-G19-F19</f>
        <v>2994</v>
      </c>
      <c r="K19" s="31">
        <v>0</v>
      </c>
      <c r="L19" s="30">
        <f>H19</f>
        <v>55</v>
      </c>
      <c r="N19" s="457">
        <v>0</v>
      </c>
      <c r="O19" s="458">
        <v>0</v>
      </c>
      <c r="P19" s="459">
        <v>0</v>
      </c>
    </row>
    <row r="20" spans="1:16" ht="20.25" customHeight="1" x14ac:dyDescent="0.25">
      <c r="A20" s="1390"/>
      <c r="B20" s="29">
        <v>2</v>
      </c>
      <c r="C20" s="28" t="s">
        <v>11</v>
      </c>
      <c r="D20" s="27" t="str">
        <v>18/03/21</v>
      </c>
      <c r="E20" s="26">
        <f t="shared" ref="E20:E54" si="2">J19</f>
        <v>2994</v>
      </c>
      <c r="F20" s="24">
        <v>28.22</v>
      </c>
      <c r="G20" s="24">
        <v>2.78</v>
      </c>
      <c r="H20" s="24">
        <v>55</v>
      </c>
      <c r="I20" s="25">
        <f t="shared" si="0"/>
        <v>86</v>
      </c>
      <c r="J20" s="24">
        <f t="shared" si="1"/>
        <v>2908</v>
      </c>
      <c r="K20" s="23">
        <v>0</v>
      </c>
      <c r="L20" s="22">
        <f t="shared" ref="L20:L54" si="3">L19+H20</f>
        <v>110</v>
      </c>
      <c r="N20" s="460">
        <v>0</v>
      </c>
      <c r="O20" s="461">
        <v>0</v>
      </c>
      <c r="P20" s="462">
        <v>0</v>
      </c>
    </row>
    <row r="21" spans="1:16" ht="20.25" customHeight="1" x14ac:dyDescent="0.25">
      <c r="A21" s="1390"/>
      <c r="B21" s="29">
        <v>3</v>
      </c>
      <c r="C21" s="28" t="s">
        <v>10</v>
      </c>
      <c r="D21" s="27" t="str">
        <v>18/03/21</v>
      </c>
      <c r="E21" s="26">
        <f t="shared" si="2"/>
        <v>2908</v>
      </c>
      <c r="F21" s="24">
        <v>28.22</v>
      </c>
      <c r="G21" s="24">
        <v>2.78</v>
      </c>
      <c r="H21" s="24">
        <v>55</v>
      </c>
      <c r="I21" s="25">
        <f t="shared" si="0"/>
        <v>86</v>
      </c>
      <c r="J21" s="24">
        <f t="shared" si="1"/>
        <v>2822</v>
      </c>
      <c r="K21" s="23">
        <v>0</v>
      </c>
      <c r="L21" s="22">
        <f t="shared" si="3"/>
        <v>165</v>
      </c>
      <c r="N21" s="460">
        <v>0</v>
      </c>
      <c r="O21" s="461">
        <v>0</v>
      </c>
      <c r="P21" s="462">
        <v>0</v>
      </c>
    </row>
    <row r="22" spans="1:16" ht="20.25" customHeight="1" x14ac:dyDescent="0.25">
      <c r="A22" s="1390"/>
      <c r="B22" s="29">
        <v>4</v>
      </c>
      <c r="C22" s="28" t="s">
        <v>9</v>
      </c>
      <c r="D22" s="27" t="str">
        <v>22/04/21</v>
      </c>
      <c r="E22" s="26">
        <f t="shared" si="2"/>
        <v>2822</v>
      </c>
      <c r="F22" s="24">
        <v>28.22</v>
      </c>
      <c r="G22" s="24">
        <v>2.78</v>
      </c>
      <c r="H22" s="24">
        <v>55</v>
      </c>
      <c r="I22" s="25">
        <f t="shared" si="0"/>
        <v>86</v>
      </c>
      <c r="J22" s="24">
        <f t="shared" si="1"/>
        <v>2736</v>
      </c>
      <c r="K22" s="23">
        <v>0</v>
      </c>
      <c r="L22" s="22">
        <f t="shared" si="3"/>
        <v>220</v>
      </c>
      <c r="N22" s="460">
        <v>0</v>
      </c>
      <c r="O22" s="461">
        <v>0</v>
      </c>
      <c r="P22" s="462">
        <v>0</v>
      </c>
    </row>
    <row r="23" spans="1:16" ht="20.25" customHeight="1" x14ac:dyDescent="0.25">
      <c r="A23" s="1390"/>
      <c r="B23" s="29">
        <v>5</v>
      </c>
      <c r="C23" s="28" t="s">
        <v>8</v>
      </c>
      <c r="D23" s="27" t="str">
        <v>27/05/21</v>
      </c>
      <c r="E23" s="26">
        <f t="shared" si="2"/>
        <v>2736</v>
      </c>
      <c r="F23" s="24">
        <v>28.22</v>
      </c>
      <c r="G23" s="24">
        <v>2.78</v>
      </c>
      <c r="H23" s="24">
        <v>55</v>
      </c>
      <c r="I23" s="25">
        <f t="shared" si="0"/>
        <v>86</v>
      </c>
      <c r="J23" s="24">
        <f t="shared" si="1"/>
        <v>2650</v>
      </c>
      <c r="K23" s="23">
        <v>0</v>
      </c>
      <c r="L23" s="22">
        <f t="shared" si="3"/>
        <v>275</v>
      </c>
      <c r="N23" s="460">
        <v>0</v>
      </c>
      <c r="O23" s="461">
        <v>0</v>
      </c>
      <c r="P23" s="462">
        <v>0</v>
      </c>
    </row>
    <row r="24" spans="1:16" ht="20.25" customHeight="1" x14ac:dyDescent="0.25">
      <c r="A24" s="1390"/>
      <c r="B24" s="29">
        <v>6</v>
      </c>
      <c r="C24" s="28" t="s">
        <v>7</v>
      </c>
      <c r="D24" s="27" t="str">
        <v>15/07/21</v>
      </c>
      <c r="E24" s="26">
        <f t="shared" si="2"/>
        <v>2650</v>
      </c>
      <c r="F24" s="24">
        <v>28.22</v>
      </c>
      <c r="G24" s="24">
        <v>2.78</v>
      </c>
      <c r="H24" s="24">
        <v>55</v>
      </c>
      <c r="I24" s="25">
        <f t="shared" si="0"/>
        <v>86</v>
      </c>
      <c r="J24" s="24">
        <f t="shared" si="1"/>
        <v>2564</v>
      </c>
      <c r="K24" s="23">
        <v>0</v>
      </c>
      <c r="L24" s="22">
        <f t="shared" si="3"/>
        <v>330</v>
      </c>
      <c r="N24" s="460">
        <v>0</v>
      </c>
      <c r="O24" s="461">
        <v>0</v>
      </c>
      <c r="P24" s="462">
        <v>0</v>
      </c>
    </row>
    <row r="25" spans="1:16" ht="20.25" customHeight="1" x14ac:dyDescent="0.25">
      <c r="A25" s="1390"/>
      <c r="B25" s="29">
        <v>7</v>
      </c>
      <c r="C25" s="28" t="s">
        <v>6</v>
      </c>
      <c r="D25" s="27" t="str">
        <v>15/07/21</v>
      </c>
      <c r="E25" s="26">
        <f t="shared" si="2"/>
        <v>2564</v>
      </c>
      <c r="F25" s="24">
        <v>28.22</v>
      </c>
      <c r="G25" s="24">
        <v>2.78</v>
      </c>
      <c r="H25" s="24">
        <v>55</v>
      </c>
      <c r="I25" s="25">
        <f t="shared" si="0"/>
        <v>86</v>
      </c>
      <c r="J25" s="24">
        <f t="shared" si="1"/>
        <v>2478</v>
      </c>
      <c r="K25" s="23">
        <v>0</v>
      </c>
      <c r="L25" s="22">
        <f t="shared" si="3"/>
        <v>385</v>
      </c>
      <c r="N25" s="460">
        <v>0</v>
      </c>
      <c r="O25" s="461">
        <v>0</v>
      </c>
      <c r="P25" s="462">
        <v>0</v>
      </c>
    </row>
    <row r="26" spans="1:16" ht="20.25" customHeight="1" x14ac:dyDescent="0.25">
      <c r="A26" s="1390"/>
      <c r="B26" s="29">
        <v>8</v>
      </c>
      <c r="C26" s="28" t="s">
        <v>5</v>
      </c>
      <c r="D26" s="27" t="str">
        <v>19/08/21</v>
      </c>
      <c r="E26" s="26">
        <f t="shared" si="2"/>
        <v>2478</v>
      </c>
      <c r="F26" s="24">
        <v>28.22</v>
      </c>
      <c r="G26" s="24">
        <v>2.78</v>
      </c>
      <c r="H26" s="24">
        <v>55</v>
      </c>
      <c r="I26" s="25">
        <f t="shared" si="0"/>
        <v>86</v>
      </c>
      <c r="J26" s="24">
        <f t="shared" si="1"/>
        <v>2392</v>
      </c>
      <c r="K26" s="23">
        <v>0</v>
      </c>
      <c r="L26" s="22">
        <f t="shared" si="3"/>
        <v>440</v>
      </c>
      <c r="N26" s="460">
        <v>0</v>
      </c>
      <c r="O26" s="461">
        <v>0</v>
      </c>
      <c r="P26" s="462">
        <v>0</v>
      </c>
    </row>
    <row r="27" spans="1:16" ht="20.25" customHeight="1" x14ac:dyDescent="0.25">
      <c r="A27" s="1390"/>
      <c r="B27" s="29">
        <v>9</v>
      </c>
      <c r="C27" s="28" t="s">
        <v>4</v>
      </c>
      <c r="D27" s="27" t="str">
        <v>23/09/21</v>
      </c>
      <c r="E27" s="26">
        <f t="shared" si="2"/>
        <v>2392</v>
      </c>
      <c r="F27" s="24">
        <v>28.22</v>
      </c>
      <c r="G27" s="24">
        <v>2.78</v>
      </c>
      <c r="H27" s="24">
        <v>55</v>
      </c>
      <c r="I27" s="25">
        <f t="shared" si="0"/>
        <v>86</v>
      </c>
      <c r="J27" s="24">
        <f t="shared" si="1"/>
        <v>2306</v>
      </c>
      <c r="K27" s="23">
        <v>0</v>
      </c>
      <c r="L27" s="22">
        <f t="shared" si="3"/>
        <v>495</v>
      </c>
      <c r="N27" s="460">
        <v>0</v>
      </c>
      <c r="O27" s="461">
        <v>0</v>
      </c>
      <c r="P27" s="462">
        <v>0</v>
      </c>
    </row>
    <row r="28" spans="1:16" ht="20.25" customHeight="1" x14ac:dyDescent="0.25">
      <c r="A28" s="1390"/>
      <c r="B28" s="29">
        <v>10</v>
      </c>
      <c r="C28" s="28" t="s">
        <v>3</v>
      </c>
      <c r="D28" s="27" t="str">
        <v>25/10/21</v>
      </c>
      <c r="E28" s="26">
        <f t="shared" si="2"/>
        <v>2306</v>
      </c>
      <c r="F28" s="24">
        <v>28.22</v>
      </c>
      <c r="G28" s="24">
        <v>2.78</v>
      </c>
      <c r="H28" s="24">
        <v>55</v>
      </c>
      <c r="I28" s="25">
        <f t="shared" si="0"/>
        <v>86</v>
      </c>
      <c r="J28" s="24">
        <f t="shared" si="1"/>
        <v>2220</v>
      </c>
      <c r="K28" s="23">
        <v>0</v>
      </c>
      <c r="L28" s="22">
        <f t="shared" si="3"/>
        <v>550</v>
      </c>
      <c r="N28" s="460">
        <v>0</v>
      </c>
      <c r="O28" s="461">
        <v>0</v>
      </c>
      <c r="P28" s="462">
        <v>0</v>
      </c>
    </row>
    <row r="29" spans="1:16" ht="20.25" customHeight="1" x14ac:dyDescent="0.25">
      <c r="A29" s="1390"/>
      <c r="B29" s="29">
        <v>11</v>
      </c>
      <c r="C29" s="28" t="s">
        <v>14</v>
      </c>
      <c r="D29" s="27" t="str">
        <v>25/11/21</v>
      </c>
      <c r="E29" s="26">
        <f t="shared" si="2"/>
        <v>2220</v>
      </c>
      <c r="F29" s="24">
        <v>28.22</v>
      </c>
      <c r="G29" s="24">
        <v>2.78</v>
      </c>
      <c r="H29" s="24">
        <v>55</v>
      </c>
      <c r="I29" s="25">
        <f t="shared" si="0"/>
        <v>86</v>
      </c>
      <c r="J29" s="24">
        <f t="shared" si="1"/>
        <v>2134</v>
      </c>
      <c r="K29" s="23">
        <v>0</v>
      </c>
      <c r="L29" s="22">
        <f t="shared" si="3"/>
        <v>605</v>
      </c>
      <c r="N29" s="460">
        <v>0</v>
      </c>
      <c r="O29" s="461">
        <v>0</v>
      </c>
      <c r="P29" s="462">
        <v>0</v>
      </c>
    </row>
    <row r="30" spans="1:16" ht="20.25" customHeight="1" thickBot="1" x14ac:dyDescent="0.3">
      <c r="A30" s="1391"/>
      <c r="B30" s="21">
        <v>12</v>
      </c>
      <c r="C30" s="20" t="s">
        <v>13</v>
      </c>
      <c r="D30" s="19" t="str">
        <v>20/12/21</v>
      </c>
      <c r="E30" s="18">
        <f t="shared" si="2"/>
        <v>2134</v>
      </c>
      <c r="F30" s="16">
        <v>28.22</v>
      </c>
      <c r="G30" s="16">
        <v>2.78</v>
      </c>
      <c r="H30" s="16">
        <v>55</v>
      </c>
      <c r="I30" s="17">
        <f t="shared" si="0"/>
        <v>86</v>
      </c>
      <c r="J30" s="16">
        <f t="shared" si="1"/>
        <v>2047.9999999999998</v>
      </c>
      <c r="K30" s="15">
        <v>0</v>
      </c>
      <c r="L30" s="14">
        <f t="shared" si="3"/>
        <v>660</v>
      </c>
      <c r="N30" s="463">
        <v>0</v>
      </c>
      <c r="O30" s="464">
        <v>0</v>
      </c>
      <c r="P30" s="465">
        <v>0</v>
      </c>
    </row>
    <row r="31" spans="1:16" ht="20.25" customHeight="1" x14ac:dyDescent="0.25">
      <c r="A31" s="1389">
        <v>2022</v>
      </c>
      <c r="B31" s="37">
        <v>13</v>
      </c>
      <c r="C31" s="36" t="s">
        <v>12</v>
      </c>
      <c r="D31" s="35" t="str">
        <v>25/01/22</v>
      </c>
      <c r="E31" s="34">
        <f t="shared" si="2"/>
        <v>2047.9999999999998</v>
      </c>
      <c r="F31" s="32">
        <v>28.22</v>
      </c>
      <c r="G31" s="32">
        <v>2.78</v>
      </c>
      <c r="H31" s="32">
        <v>55</v>
      </c>
      <c r="I31" s="33">
        <f t="shared" si="0"/>
        <v>86</v>
      </c>
      <c r="J31" s="32">
        <f t="shared" si="1"/>
        <v>1961.9999999999998</v>
      </c>
      <c r="K31" s="31">
        <v>0</v>
      </c>
      <c r="L31" s="30">
        <f t="shared" si="3"/>
        <v>715</v>
      </c>
      <c r="N31" s="457">
        <v>0</v>
      </c>
      <c r="O31" s="458">
        <v>0</v>
      </c>
      <c r="P31" s="459">
        <v>0</v>
      </c>
    </row>
    <row r="32" spans="1:16" ht="20.25" customHeight="1" x14ac:dyDescent="0.25">
      <c r="A32" s="1390"/>
      <c r="B32" s="29">
        <v>14</v>
      </c>
      <c r="C32" s="28" t="s">
        <v>11</v>
      </c>
      <c r="D32" s="27" t="str">
        <v>25/02/22</v>
      </c>
      <c r="E32" s="26">
        <f t="shared" si="2"/>
        <v>1961.9999999999998</v>
      </c>
      <c r="F32" s="24">
        <v>28.22</v>
      </c>
      <c r="G32" s="24">
        <v>2.78</v>
      </c>
      <c r="H32" s="24">
        <v>55</v>
      </c>
      <c r="I32" s="25">
        <f t="shared" si="0"/>
        <v>86</v>
      </c>
      <c r="J32" s="24">
        <f t="shared" si="1"/>
        <v>1875.9999999999998</v>
      </c>
      <c r="K32" s="23">
        <v>0</v>
      </c>
      <c r="L32" s="22">
        <f t="shared" si="3"/>
        <v>770</v>
      </c>
      <c r="N32" s="460">
        <v>0</v>
      </c>
      <c r="O32" s="461">
        <v>0</v>
      </c>
      <c r="P32" s="462">
        <v>0</v>
      </c>
    </row>
    <row r="33" spans="1:16" ht="20.25" customHeight="1" x14ac:dyDescent="0.25">
      <c r="A33" s="1390"/>
      <c r="B33" s="29">
        <v>15</v>
      </c>
      <c r="C33" s="28" t="s">
        <v>10</v>
      </c>
      <c r="D33" s="27" t="str">
        <v>31/03/22</v>
      </c>
      <c r="E33" s="26">
        <f t="shared" si="2"/>
        <v>1875.9999999999998</v>
      </c>
      <c r="F33" s="24">
        <v>28.22</v>
      </c>
      <c r="G33" s="24">
        <v>2.78</v>
      </c>
      <c r="H33" s="24">
        <v>55</v>
      </c>
      <c r="I33" s="25">
        <f t="shared" si="0"/>
        <v>86</v>
      </c>
      <c r="J33" s="24">
        <f t="shared" si="1"/>
        <v>1789.9999999999998</v>
      </c>
      <c r="K33" s="23">
        <v>0</v>
      </c>
      <c r="L33" s="22">
        <f t="shared" si="3"/>
        <v>825</v>
      </c>
      <c r="N33" s="460">
        <v>0</v>
      </c>
      <c r="O33" s="461">
        <v>0</v>
      </c>
      <c r="P33" s="462">
        <v>0</v>
      </c>
    </row>
    <row r="34" spans="1:16" ht="20.25" customHeight="1" x14ac:dyDescent="0.25">
      <c r="A34" s="1390"/>
      <c r="B34" s="29">
        <v>16</v>
      </c>
      <c r="C34" s="28" t="s">
        <v>9</v>
      </c>
      <c r="D34" s="27" t="str">
        <v>25/04/22</v>
      </c>
      <c r="E34" s="26">
        <f t="shared" si="2"/>
        <v>1789.9999999999998</v>
      </c>
      <c r="F34" s="24">
        <v>28.22</v>
      </c>
      <c r="G34" s="24">
        <v>2.78</v>
      </c>
      <c r="H34" s="24">
        <v>55</v>
      </c>
      <c r="I34" s="25">
        <f t="shared" si="0"/>
        <v>86</v>
      </c>
      <c r="J34" s="24">
        <f t="shared" si="1"/>
        <v>1703.9999999999998</v>
      </c>
      <c r="K34" s="23">
        <v>0</v>
      </c>
      <c r="L34" s="22">
        <f t="shared" si="3"/>
        <v>880</v>
      </c>
      <c r="N34" s="460">
        <v>0</v>
      </c>
      <c r="O34" s="461">
        <v>0</v>
      </c>
      <c r="P34" s="462">
        <v>0</v>
      </c>
    </row>
    <row r="35" spans="1:16" ht="20.25" customHeight="1" x14ac:dyDescent="0.25">
      <c r="A35" s="1390"/>
      <c r="B35" s="29">
        <v>17</v>
      </c>
      <c r="C35" s="28" t="s">
        <v>8</v>
      </c>
      <c r="D35" s="27" t="str">
        <v>03/06/22</v>
      </c>
      <c r="E35" s="26">
        <f t="shared" si="2"/>
        <v>1703.9999999999998</v>
      </c>
      <c r="F35" s="24">
        <v>28.22</v>
      </c>
      <c r="G35" s="24">
        <v>2.78</v>
      </c>
      <c r="H35" s="24">
        <v>55</v>
      </c>
      <c r="I35" s="25">
        <f t="shared" si="0"/>
        <v>86</v>
      </c>
      <c r="J35" s="24">
        <f t="shared" si="1"/>
        <v>1617.9999999999998</v>
      </c>
      <c r="K35" s="23">
        <v>0</v>
      </c>
      <c r="L35" s="22">
        <f t="shared" si="3"/>
        <v>935</v>
      </c>
      <c r="N35" s="460">
        <v>0</v>
      </c>
      <c r="O35" s="461">
        <v>0</v>
      </c>
      <c r="P35" s="462">
        <v>0</v>
      </c>
    </row>
    <row r="36" spans="1:16" ht="30" customHeight="1" x14ac:dyDescent="0.25">
      <c r="A36" s="1390"/>
      <c r="B36" s="29">
        <v>18</v>
      </c>
      <c r="C36" s="28" t="s">
        <v>7</v>
      </c>
      <c r="D36" s="83" t="str">
        <v>12/07/22
-late pay chg</v>
      </c>
      <c r="E36" s="26">
        <f t="shared" si="2"/>
        <v>1617.9999999999998</v>
      </c>
      <c r="F36" s="24">
        <v>28.22</v>
      </c>
      <c r="G36" s="24">
        <v>2.78</v>
      </c>
      <c r="H36" s="24">
        <v>55</v>
      </c>
      <c r="I36" s="25">
        <f t="shared" si="0"/>
        <v>86</v>
      </c>
      <c r="J36" s="24">
        <f t="shared" si="1"/>
        <v>1531.9999999999998</v>
      </c>
      <c r="K36" s="23">
        <v>0</v>
      </c>
      <c r="L36" s="22">
        <f t="shared" si="3"/>
        <v>990</v>
      </c>
      <c r="N36" s="466" t="s">
        <v>224</v>
      </c>
      <c r="O36" s="467" t="s">
        <v>224</v>
      </c>
      <c r="P36" s="468" t="s">
        <v>224</v>
      </c>
    </row>
    <row r="37" spans="1:16" ht="20.25" customHeight="1" x14ac:dyDescent="0.25">
      <c r="A37" s="1390"/>
      <c r="B37" s="29">
        <v>19</v>
      </c>
      <c r="C37" s="28" t="s">
        <v>6</v>
      </c>
      <c r="D37" s="27" t="str">
        <v>26/07/22</v>
      </c>
      <c r="E37" s="26">
        <f t="shared" si="2"/>
        <v>1531.9999999999998</v>
      </c>
      <c r="F37" s="24">
        <v>28.22</v>
      </c>
      <c r="G37" s="24">
        <v>2.78</v>
      </c>
      <c r="H37" s="24">
        <v>55</v>
      </c>
      <c r="I37" s="25">
        <f t="shared" si="0"/>
        <v>86</v>
      </c>
      <c r="J37" s="24">
        <f t="shared" si="1"/>
        <v>1445.9999999999998</v>
      </c>
      <c r="K37" s="23">
        <v>0</v>
      </c>
      <c r="L37" s="22">
        <f t="shared" si="3"/>
        <v>1045</v>
      </c>
      <c r="N37" s="460">
        <v>0</v>
      </c>
      <c r="O37" s="461">
        <v>0</v>
      </c>
      <c r="P37" s="462">
        <v>0</v>
      </c>
    </row>
    <row r="38" spans="1:16" ht="20.25" customHeight="1" x14ac:dyDescent="0.25">
      <c r="A38" s="1390"/>
      <c r="B38" s="29">
        <v>20</v>
      </c>
      <c r="C38" s="28" t="s">
        <v>5</v>
      </c>
      <c r="D38" s="27" t="str">
        <v>30/08/22</v>
      </c>
      <c r="E38" s="26">
        <f t="shared" si="2"/>
        <v>1445.9999999999998</v>
      </c>
      <c r="F38" s="24">
        <v>28.22</v>
      </c>
      <c r="G38" s="24">
        <v>2.78</v>
      </c>
      <c r="H38" s="24">
        <v>55</v>
      </c>
      <c r="I38" s="25">
        <f t="shared" si="0"/>
        <v>86</v>
      </c>
      <c r="J38" s="24">
        <f t="shared" si="1"/>
        <v>1359.9999999999998</v>
      </c>
      <c r="K38" s="23">
        <v>0</v>
      </c>
      <c r="L38" s="22">
        <f t="shared" si="3"/>
        <v>1100</v>
      </c>
      <c r="N38" s="460">
        <v>0</v>
      </c>
      <c r="O38" s="461">
        <v>0</v>
      </c>
      <c r="P38" s="462">
        <v>0</v>
      </c>
    </row>
    <row r="39" spans="1:16" ht="20.25" customHeight="1" x14ac:dyDescent="0.25">
      <c r="A39" s="1390"/>
      <c r="B39" s="29">
        <v>21</v>
      </c>
      <c r="C39" s="28" t="s">
        <v>4</v>
      </c>
      <c r="D39" s="27" t="str">
        <v>02/09/22</v>
      </c>
      <c r="E39" s="26">
        <f t="shared" si="2"/>
        <v>1359.9999999999998</v>
      </c>
      <c r="F39" s="24">
        <v>28.22</v>
      </c>
      <c r="G39" s="24">
        <v>2.78</v>
      </c>
      <c r="H39" s="24">
        <v>55</v>
      </c>
      <c r="I39" s="25">
        <f t="shared" si="0"/>
        <v>86</v>
      </c>
      <c r="J39" s="24">
        <f t="shared" si="1"/>
        <v>1273.9999999999998</v>
      </c>
      <c r="K39" s="23">
        <v>0</v>
      </c>
      <c r="L39" s="22">
        <f t="shared" si="3"/>
        <v>1155</v>
      </c>
      <c r="N39" s="460">
        <v>0</v>
      </c>
      <c r="O39" s="461">
        <v>0</v>
      </c>
      <c r="P39" s="462">
        <v>0</v>
      </c>
    </row>
    <row r="40" spans="1:16" ht="20.25" customHeight="1" x14ac:dyDescent="0.25">
      <c r="A40" s="1390"/>
      <c r="B40" s="29">
        <v>22</v>
      </c>
      <c r="C40" s="28" t="s">
        <v>3</v>
      </c>
      <c r="D40" s="27" t="str">
        <v>02/09/22</v>
      </c>
      <c r="E40" s="26">
        <f t="shared" si="2"/>
        <v>1273.9999999999998</v>
      </c>
      <c r="F40" s="24">
        <v>28.22</v>
      </c>
      <c r="G40" s="24">
        <v>2.78</v>
      </c>
      <c r="H40" s="24">
        <v>55</v>
      </c>
      <c r="I40" s="25">
        <f t="shared" si="0"/>
        <v>86</v>
      </c>
      <c r="J40" s="24">
        <f t="shared" si="1"/>
        <v>1187.9999999999998</v>
      </c>
      <c r="K40" s="23">
        <v>0</v>
      </c>
      <c r="L40" s="22">
        <f t="shared" si="3"/>
        <v>1210</v>
      </c>
      <c r="N40" s="460">
        <v>0</v>
      </c>
      <c r="O40" s="461">
        <v>0</v>
      </c>
      <c r="P40" s="462">
        <v>0</v>
      </c>
    </row>
    <row r="41" spans="1:16" ht="20.25" customHeight="1" x14ac:dyDescent="0.25">
      <c r="A41" s="1390"/>
      <c r="B41" s="29">
        <v>23</v>
      </c>
      <c r="C41" s="28" t="s">
        <v>14</v>
      </c>
      <c r="D41" s="27" t="str">
        <v>02/09/22</v>
      </c>
      <c r="E41" s="26">
        <f t="shared" si="2"/>
        <v>1187.9999999999998</v>
      </c>
      <c r="F41" s="24">
        <v>28.22</v>
      </c>
      <c r="G41" s="24">
        <v>2.78</v>
      </c>
      <c r="H41" s="24">
        <v>55</v>
      </c>
      <c r="I41" s="25">
        <f t="shared" si="0"/>
        <v>86</v>
      </c>
      <c r="J41" s="24">
        <f t="shared" si="1"/>
        <v>1101.9999999999998</v>
      </c>
      <c r="K41" s="23">
        <v>0</v>
      </c>
      <c r="L41" s="22">
        <f t="shared" si="3"/>
        <v>1265</v>
      </c>
      <c r="N41" s="460">
        <v>0</v>
      </c>
      <c r="O41" s="461">
        <v>0</v>
      </c>
      <c r="P41" s="462">
        <v>0</v>
      </c>
    </row>
    <row r="42" spans="1:16" ht="20.25" customHeight="1" thickBot="1" x14ac:dyDescent="0.3">
      <c r="A42" s="1391"/>
      <c r="B42" s="21">
        <v>24</v>
      </c>
      <c r="C42" s="20" t="s">
        <v>13</v>
      </c>
      <c r="D42" s="19" t="str">
        <v>02/09/22</v>
      </c>
      <c r="E42" s="18">
        <f t="shared" si="2"/>
        <v>1101.9999999999998</v>
      </c>
      <c r="F42" s="16">
        <v>28.22</v>
      </c>
      <c r="G42" s="16">
        <v>2.78</v>
      </c>
      <c r="H42" s="16">
        <v>55</v>
      </c>
      <c r="I42" s="17">
        <f t="shared" si="0"/>
        <v>86</v>
      </c>
      <c r="J42" s="16">
        <f t="shared" si="1"/>
        <v>1015.9999999999998</v>
      </c>
      <c r="K42" s="15">
        <v>0</v>
      </c>
      <c r="L42" s="14">
        <f t="shared" si="3"/>
        <v>1320</v>
      </c>
      <c r="N42" s="463">
        <v>0</v>
      </c>
      <c r="O42" s="464">
        <v>0</v>
      </c>
      <c r="P42" s="465">
        <v>0</v>
      </c>
    </row>
    <row r="43" spans="1:16" ht="20.25" customHeight="1" x14ac:dyDescent="0.25">
      <c r="A43" s="1389">
        <v>2023</v>
      </c>
      <c r="B43" s="37">
        <v>25</v>
      </c>
      <c r="C43" s="36" t="s">
        <v>12</v>
      </c>
      <c r="D43" s="35" t="str">
        <v>02/09/22</v>
      </c>
      <c r="E43" s="34">
        <f t="shared" si="2"/>
        <v>1015.9999999999998</v>
      </c>
      <c r="F43" s="32">
        <v>28.22</v>
      </c>
      <c r="G43" s="32">
        <v>2.78</v>
      </c>
      <c r="H43" s="32">
        <v>55</v>
      </c>
      <c r="I43" s="33">
        <f t="shared" si="0"/>
        <v>86</v>
      </c>
      <c r="J43" s="32">
        <f t="shared" si="1"/>
        <v>929.99999999999977</v>
      </c>
      <c r="K43" s="31">
        <v>0</v>
      </c>
      <c r="L43" s="30">
        <f t="shared" si="3"/>
        <v>1375</v>
      </c>
      <c r="N43" s="457">
        <v>0</v>
      </c>
      <c r="O43" s="458">
        <v>0</v>
      </c>
      <c r="P43" s="459">
        <v>0</v>
      </c>
    </row>
    <row r="44" spans="1:16" ht="20.25" customHeight="1" x14ac:dyDescent="0.25">
      <c r="A44" s="1390"/>
      <c r="B44" s="29">
        <v>26</v>
      </c>
      <c r="C44" s="28" t="s">
        <v>11</v>
      </c>
      <c r="D44" s="27" t="str">
        <v>02/09/22</v>
      </c>
      <c r="E44" s="26">
        <f t="shared" si="2"/>
        <v>929.99999999999977</v>
      </c>
      <c r="F44" s="24">
        <v>28.22</v>
      </c>
      <c r="G44" s="24">
        <v>2.78</v>
      </c>
      <c r="H44" s="24">
        <v>55</v>
      </c>
      <c r="I44" s="25">
        <f t="shared" si="0"/>
        <v>86</v>
      </c>
      <c r="J44" s="24">
        <f t="shared" si="1"/>
        <v>843.99999999999977</v>
      </c>
      <c r="K44" s="23">
        <v>0</v>
      </c>
      <c r="L44" s="22">
        <f t="shared" si="3"/>
        <v>1430</v>
      </c>
      <c r="N44" s="460">
        <v>0</v>
      </c>
      <c r="O44" s="461">
        <v>0</v>
      </c>
      <c r="P44" s="462">
        <v>0</v>
      </c>
    </row>
    <row r="45" spans="1:16" ht="20.25" customHeight="1" x14ac:dyDescent="0.25">
      <c r="A45" s="1390"/>
      <c r="B45" s="29">
        <v>27</v>
      </c>
      <c r="C45" s="28" t="s">
        <v>10</v>
      </c>
      <c r="D45" s="27" t="str">
        <v>02/09/22</v>
      </c>
      <c r="E45" s="26">
        <f t="shared" si="2"/>
        <v>843.99999999999977</v>
      </c>
      <c r="F45" s="24">
        <v>28.22</v>
      </c>
      <c r="G45" s="24">
        <v>2.78</v>
      </c>
      <c r="H45" s="24">
        <v>55</v>
      </c>
      <c r="I45" s="25">
        <f t="shared" si="0"/>
        <v>86</v>
      </c>
      <c r="J45" s="24">
        <f t="shared" si="1"/>
        <v>757.99999999999977</v>
      </c>
      <c r="K45" s="23">
        <v>0</v>
      </c>
      <c r="L45" s="22">
        <f t="shared" si="3"/>
        <v>1485</v>
      </c>
      <c r="N45" s="460">
        <v>0</v>
      </c>
      <c r="O45" s="461">
        <v>0</v>
      </c>
      <c r="P45" s="462">
        <v>0</v>
      </c>
    </row>
    <row r="46" spans="1:16" ht="20.25" customHeight="1" x14ac:dyDescent="0.25">
      <c r="A46" s="1390"/>
      <c r="B46" s="29">
        <v>28</v>
      </c>
      <c r="C46" s="28" t="s">
        <v>9</v>
      </c>
      <c r="D46" s="27" t="str">
        <v>02/09/22</v>
      </c>
      <c r="E46" s="26">
        <f t="shared" si="2"/>
        <v>757.99999999999977</v>
      </c>
      <c r="F46" s="24">
        <v>28.22</v>
      </c>
      <c r="G46" s="24">
        <v>2.78</v>
      </c>
      <c r="H46" s="24">
        <v>55</v>
      </c>
      <c r="I46" s="25">
        <f t="shared" si="0"/>
        <v>86</v>
      </c>
      <c r="J46" s="24">
        <f t="shared" si="1"/>
        <v>671.99999999999977</v>
      </c>
      <c r="K46" s="23">
        <v>0</v>
      </c>
      <c r="L46" s="22">
        <f t="shared" si="3"/>
        <v>1540</v>
      </c>
      <c r="N46" s="460">
        <v>0</v>
      </c>
      <c r="O46" s="461">
        <v>0</v>
      </c>
      <c r="P46" s="462">
        <v>0</v>
      </c>
    </row>
    <row r="47" spans="1:16" ht="20.25" customHeight="1" x14ac:dyDescent="0.25">
      <c r="A47" s="1390"/>
      <c r="B47" s="29">
        <v>29</v>
      </c>
      <c r="C47" s="28" t="s">
        <v>8</v>
      </c>
      <c r="D47" s="27" t="str">
        <v>02/09/22</v>
      </c>
      <c r="E47" s="26">
        <f t="shared" si="2"/>
        <v>671.99999999999977</v>
      </c>
      <c r="F47" s="24">
        <v>28.22</v>
      </c>
      <c r="G47" s="24">
        <v>2.78</v>
      </c>
      <c r="H47" s="24">
        <v>55</v>
      </c>
      <c r="I47" s="25">
        <f t="shared" si="0"/>
        <v>86</v>
      </c>
      <c r="J47" s="24">
        <f t="shared" si="1"/>
        <v>585.99999999999977</v>
      </c>
      <c r="K47" s="23">
        <v>0</v>
      </c>
      <c r="L47" s="22">
        <f t="shared" si="3"/>
        <v>1595</v>
      </c>
      <c r="N47" s="460">
        <v>0</v>
      </c>
      <c r="O47" s="461">
        <v>0</v>
      </c>
      <c r="P47" s="462">
        <v>0</v>
      </c>
    </row>
    <row r="48" spans="1:16" ht="20.25" customHeight="1" x14ac:dyDescent="0.25">
      <c r="A48" s="1390"/>
      <c r="B48" s="29">
        <v>30</v>
      </c>
      <c r="C48" s="28" t="s">
        <v>7</v>
      </c>
      <c r="D48" s="27" t="str">
        <v>02/09/22</v>
      </c>
      <c r="E48" s="26">
        <f t="shared" si="2"/>
        <v>585.99999999999977</v>
      </c>
      <c r="F48" s="24">
        <v>28.22</v>
      </c>
      <c r="G48" s="24">
        <v>2.78</v>
      </c>
      <c r="H48" s="24">
        <v>55</v>
      </c>
      <c r="I48" s="25">
        <f t="shared" si="0"/>
        <v>86</v>
      </c>
      <c r="J48" s="24">
        <f t="shared" si="1"/>
        <v>499.99999999999977</v>
      </c>
      <c r="K48" s="23">
        <v>0</v>
      </c>
      <c r="L48" s="22">
        <f t="shared" si="3"/>
        <v>1650</v>
      </c>
      <c r="N48" s="460">
        <v>0</v>
      </c>
      <c r="O48" s="461">
        <v>0</v>
      </c>
      <c r="P48" s="462">
        <v>0</v>
      </c>
    </row>
    <row r="49" spans="1:16" ht="20.25" customHeight="1" x14ac:dyDescent="0.25">
      <c r="A49" s="1390"/>
      <c r="B49" s="29">
        <v>31</v>
      </c>
      <c r="C49" s="28" t="s">
        <v>6</v>
      </c>
      <c r="D49" s="27" t="str">
        <v>02/09/22</v>
      </c>
      <c r="E49" s="26">
        <f t="shared" si="2"/>
        <v>499.99999999999977</v>
      </c>
      <c r="F49" s="24">
        <v>28.22</v>
      </c>
      <c r="G49" s="24">
        <v>2.78</v>
      </c>
      <c r="H49" s="24">
        <v>55</v>
      </c>
      <c r="I49" s="25">
        <f t="shared" si="0"/>
        <v>86</v>
      </c>
      <c r="J49" s="24">
        <f t="shared" si="1"/>
        <v>413.99999999999977</v>
      </c>
      <c r="K49" s="23">
        <v>0</v>
      </c>
      <c r="L49" s="22">
        <f t="shared" si="3"/>
        <v>1705</v>
      </c>
      <c r="N49" s="460">
        <v>0</v>
      </c>
      <c r="O49" s="461">
        <v>0</v>
      </c>
      <c r="P49" s="462">
        <v>0</v>
      </c>
    </row>
    <row r="50" spans="1:16" ht="20.25" customHeight="1" x14ac:dyDescent="0.25">
      <c r="A50" s="1390"/>
      <c r="B50" s="29">
        <v>32</v>
      </c>
      <c r="C50" s="28" t="s">
        <v>5</v>
      </c>
      <c r="D50" s="27" t="str">
        <v>02/09/22</v>
      </c>
      <c r="E50" s="26">
        <f t="shared" si="2"/>
        <v>413.99999999999977</v>
      </c>
      <c r="F50" s="24">
        <v>28.22</v>
      </c>
      <c r="G50" s="24">
        <v>2.78</v>
      </c>
      <c r="H50" s="24">
        <v>55</v>
      </c>
      <c r="I50" s="25">
        <f t="shared" si="0"/>
        <v>86</v>
      </c>
      <c r="J50" s="24">
        <f t="shared" si="1"/>
        <v>327.99999999999977</v>
      </c>
      <c r="K50" s="23">
        <v>0</v>
      </c>
      <c r="L50" s="22">
        <f t="shared" si="3"/>
        <v>1760</v>
      </c>
      <c r="N50" s="460">
        <v>0</v>
      </c>
      <c r="O50" s="461">
        <v>0</v>
      </c>
      <c r="P50" s="462">
        <v>0</v>
      </c>
    </row>
    <row r="51" spans="1:16" ht="20.25" customHeight="1" x14ac:dyDescent="0.25">
      <c r="A51" s="1390"/>
      <c r="B51" s="29">
        <v>33</v>
      </c>
      <c r="C51" s="28" t="s">
        <v>4</v>
      </c>
      <c r="D51" s="27" t="str">
        <v>02/09/22</v>
      </c>
      <c r="E51" s="26">
        <f t="shared" si="2"/>
        <v>327.99999999999977</v>
      </c>
      <c r="F51" s="24">
        <v>28.22</v>
      </c>
      <c r="G51" s="24">
        <v>2.78</v>
      </c>
      <c r="H51" s="24">
        <v>55</v>
      </c>
      <c r="I51" s="25">
        <f t="shared" si="0"/>
        <v>86</v>
      </c>
      <c r="J51" s="24">
        <f t="shared" si="1"/>
        <v>241.9999999999998</v>
      </c>
      <c r="K51" s="23">
        <v>0</v>
      </c>
      <c r="L51" s="22">
        <f t="shared" si="3"/>
        <v>1815</v>
      </c>
      <c r="N51" s="460">
        <v>0</v>
      </c>
      <c r="O51" s="461">
        <v>0</v>
      </c>
      <c r="P51" s="462">
        <v>0</v>
      </c>
    </row>
    <row r="52" spans="1:16" ht="20.25" customHeight="1" x14ac:dyDescent="0.25">
      <c r="A52" s="1390"/>
      <c r="B52" s="29">
        <v>34</v>
      </c>
      <c r="C52" s="28" t="s">
        <v>3</v>
      </c>
      <c r="D52" s="27" t="str">
        <v>02/09/22</v>
      </c>
      <c r="E52" s="26">
        <f t="shared" si="2"/>
        <v>241.9999999999998</v>
      </c>
      <c r="F52" s="24">
        <v>28.22</v>
      </c>
      <c r="G52" s="24">
        <v>2.78</v>
      </c>
      <c r="H52" s="24">
        <v>55</v>
      </c>
      <c r="I52" s="25">
        <f t="shared" si="0"/>
        <v>86</v>
      </c>
      <c r="J52" s="24">
        <f t="shared" si="1"/>
        <v>155.9999999999998</v>
      </c>
      <c r="K52" s="23">
        <v>0</v>
      </c>
      <c r="L52" s="22">
        <f t="shared" si="3"/>
        <v>1870</v>
      </c>
      <c r="N52" s="460">
        <v>0</v>
      </c>
      <c r="O52" s="461">
        <v>0</v>
      </c>
      <c r="P52" s="462">
        <v>0</v>
      </c>
    </row>
    <row r="53" spans="1:16" ht="20.25" customHeight="1" x14ac:dyDescent="0.25">
      <c r="A53" s="1390"/>
      <c r="B53" s="29">
        <v>35</v>
      </c>
      <c r="C53" s="28" t="s">
        <v>14</v>
      </c>
      <c r="D53" s="27" t="str">
        <v>02/09/22</v>
      </c>
      <c r="E53" s="26">
        <f t="shared" si="2"/>
        <v>155.9999999999998</v>
      </c>
      <c r="F53" s="24">
        <v>28.22</v>
      </c>
      <c r="G53" s="24">
        <v>2.78</v>
      </c>
      <c r="H53" s="24">
        <v>55</v>
      </c>
      <c r="I53" s="25">
        <f t="shared" si="0"/>
        <v>86</v>
      </c>
      <c r="J53" s="24">
        <f t="shared" si="1"/>
        <v>69.999999999999801</v>
      </c>
      <c r="K53" s="23">
        <v>0</v>
      </c>
      <c r="L53" s="22">
        <f t="shared" si="3"/>
        <v>1925</v>
      </c>
      <c r="N53" s="460">
        <v>0</v>
      </c>
      <c r="O53" s="461">
        <v>0</v>
      </c>
      <c r="P53" s="462">
        <v>0</v>
      </c>
    </row>
    <row r="54" spans="1:16" ht="20.25" customHeight="1" thickBot="1" x14ac:dyDescent="0.3">
      <c r="A54" s="1391"/>
      <c r="B54" s="21">
        <v>36</v>
      </c>
      <c r="C54" s="20" t="s">
        <v>13</v>
      </c>
      <c r="D54" s="19" t="str">
        <v>02/09/22</v>
      </c>
      <c r="E54" s="18">
        <f t="shared" si="2"/>
        <v>69.999999999999801</v>
      </c>
      <c r="F54" s="16">
        <v>28.3</v>
      </c>
      <c r="G54" s="16">
        <v>2.7</v>
      </c>
      <c r="H54" s="16">
        <v>55</v>
      </c>
      <c r="I54" s="17">
        <f t="shared" si="0"/>
        <v>86</v>
      </c>
      <c r="J54" s="16">
        <f t="shared" si="1"/>
        <v>-16.000000000000199</v>
      </c>
      <c r="K54" s="15">
        <v>0</v>
      </c>
      <c r="L54" s="14">
        <f t="shared" si="3"/>
        <v>1980</v>
      </c>
      <c r="N54" s="463">
        <v>0</v>
      </c>
      <c r="O54" s="464">
        <v>0</v>
      </c>
      <c r="P54" s="465">
        <v>0</v>
      </c>
    </row>
    <row r="55" spans="1:16" x14ac:dyDescent="0.25">
      <c r="D55" s="68"/>
      <c r="E55" s="68"/>
      <c r="F55" s="67">
        <f>SUM(F19:F54)</f>
        <v>1016.0000000000006</v>
      </c>
      <c r="G55" s="67">
        <f>SUM(G19:G54)</f>
        <v>100.00000000000003</v>
      </c>
      <c r="H55" s="67">
        <f>SUM(H19:H54)</f>
        <v>1980</v>
      </c>
    </row>
    <row r="56" spans="1:16" x14ac:dyDescent="0.25">
      <c r="D56" s="1420" t="s">
        <v>2</v>
      </c>
      <c r="E56" s="1420"/>
      <c r="F56" s="79">
        <f>SUM(F19:F38)</f>
        <v>564.4000000000002</v>
      </c>
      <c r="G56" s="79">
        <f t="shared" ref="G56:H56" si="4">SUM(G19:G38)</f>
        <v>55.600000000000016</v>
      </c>
      <c r="H56" s="79">
        <f t="shared" si="4"/>
        <v>1100</v>
      </c>
    </row>
    <row r="57" spans="1:16" x14ac:dyDescent="0.25">
      <c r="D57" s="1421" t="s">
        <v>1</v>
      </c>
      <c r="E57" s="1421"/>
      <c r="F57" s="78">
        <f>SUM(F55-F56)</f>
        <v>451.60000000000036</v>
      </c>
      <c r="G57" s="78">
        <f>SUM(G55-G56)</f>
        <v>44.400000000000013</v>
      </c>
      <c r="H57" s="78">
        <f>SUM(H55-H56)</f>
        <v>880</v>
      </c>
    </row>
    <row r="59" spans="1:16" ht="15.75" x14ac:dyDescent="0.25">
      <c r="C59" s="76"/>
      <c r="D59" s="1435" t="s">
        <v>42</v>
      </c>
      <c r="E59" s="1435"/>
      <c r="F59" s="1423">
        <f>SUM(F57:H57)</f>
        <v>1376.0000000000005</v>
      </c>
      <c r="G59" s="1423"/>
      <c r="H59" s="1423"/>
    </row>
    <row r="60" spans="1:16" ht="16.5" thickBot="1" x14ac:dyDescent="0.3">
      <c r="C60" s="76"/>
      <c r="D60" s="1435" t="s">
        <v>41</v>
      </c>
      <c r="E60" s="1435"/>
      <c r="F60" s="1436">
        <v>-16</v>
      </c>
      <c r="G60" s="1436"/>
      <c r="H60" s="1436"/>
    </row>
    <row r="61" spans="1:16" ht="17.25" thickTop="1" thickBot="1" x14ac:dyDescent="0.3">
      <c r="C61" s="1415" t="s">
        <v>0</v>
      </c>
      <c r="D61" s="1415"/>
      <c r="E61" s="1416"/>
      <c r="F61" s="1417">
        <f>SUM(F59:H60)</f>
        <v>1360.0000000000005</v>
      </c>
      <c r="G61" s="1418"/>
      <c r="H61" s="1419"/>
    </row>
    <row r="62" spans="1:16" ht="15.75" thickTop="1" x14ac:dyDescent="0.25"/>
  </sheetData>
  <mergeCells count="18">
    <mergeCell ref="A8:L8"/>
    <mergeCell ref="A11:B11"/>
    <mergeCell ref="A12:B12"/>
    <mergeCell ref="A14:B14"/>
    <mergeCell ref="A15:B15"/>
    <mergeCell ref="C61:E61"/>
    <mergeCell ref="F61:H61"/>
    <mergeCell ref="D56:E56"/>
    <mergeCell ref="D57:E57"/>
    <mergeCell ref="D59:E59"/>
    <mergeCell ref="F59:H59"/>
    <mergeCell ref="D60:E60"/>
    <mergeCell ref="F60:H60"/>
    <mergeCell ref="A31:A42"/>
    <mergeCell ref="D15:E15"/>
    <mergeCell ref="D16:E16"/>
    <mergeCell ref="A43:A54"/>
    <mergeCell ref="A19:A30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Q41"/>
  <sheetViews>
    <sheetView topLeftCell="A20" zoomScaleNormal="100" workbookViewId="0">
      <selection activeCell="D35" sqref="D35:E35"/>
    </sheetView>
  </sheetViews>
  <sheetFormatPr defaultRowHeight="15" x14ac:dyDescent="0.25"/>
  <cols>
    <col min="3" max="3" width="12.140625" bestFit="1" customWidth="1"/>
    <col min="4" max="4" width="12.42578125" customWidth="1"/>
    <col min="5" max="7" width="10" customWidth="1"/>
    <col min="8" max="8" width="10.85546875" customWidth="1"/>
    <col min="9" max="11" width="10" customWidth="1"/>
    <col min="12" max="12" width="11.5703125" customWidth="1"/>
    <col min="13" max="13" width="3.5703125" customWidth="1"/>
    <col min="14" max="17" width="9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51</v>
      </c>
    </row>
    <row r="4" spans="1:12" ht="12.75" customHeight="1" x14ac:dyDescent="0.35">
      <c r="A4" s="62"/>
    </row>
    <row r="5" spans="1:12" ht="17.25" x14ac:dyDescent="0.3">
      <c r="A5" s="500" t="s">
        <v>282</v>
      </c>
    </row>
    <row r="6" spans="1:12" ht="17.25" x14ac:dyDescent="0.3">
      <c r="A6" s="500" t="s">
        <v>283</v>
      </c>
    </row>
    <row r="8" spans="1:12" ht="20.25" customHeight="1" x14ac:dyDescent="0.25">
      <c r="A8" s="1425" t="s">
        <v>243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48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80</v>
      </c>
      <c r="B10" s="60"/>
      <c r="C10" s="59"/>
      <c r="D10" s="48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2000</v>
      </c>
      <c r="D11" s="481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200</v>
      </c>
      <c r="E12" s="51"/>
      <c r="H12" s="48"/>
      <c r="K12" s="48"/>
      <c r="L12" s="48"/>
    </row>
    <row r="13" spans="1:12" ht="20.25" customHeight="1" x14ac:dyDescent="0.25">
      <c r="A13" s="480"/>
      <c r="B13" s="480"/>
      <c r="C13" s="50">
        <f>SUM(C11:C12)</f>
        <v>2200</v>
      </c>
      <c r="E13" s="51"/>
      <c r="H13" s="48"/>
      <c r="K13" s="48"/>
      <c r="L13" s="48"/>
    </row>
    <row r="14" spans="1:12" ht="20.25" customHeight="1" x14ac:dyDescent="0.25">
      <c r="A14" s="1426" t="s">
        <v>31</v>
      </c>
      <c r="B14" s="1426"/>
      <c r="C14" s="189">
        <v>792</v>
      </c>
      <c r="D14" s="52" t="s">
        <v>30</v>
      </c>
      <c r="E14" s="51"/>
      <c r="H14" s="48"/>
      <c r="K14" s="48"/>
      <c r="L14" s="48"/>
    </row>
    <row r="15" spans="1:12" ht="20.25" customHeight="1" x14ac:dyDescent="0.25">
      <c r="A15" s="480"/>
      <c r="B15" s="480"/>
      <c r="C15" s="50">
        <f>SUM(C13:C14)</f>
        <v>2992</v>
      </c>
      <c r="D15" s="52"/>
      <c r="E15" s="51"/>
      <c r="H15" s="48"/>
      <c r="K15" s="48"/>
      <c r="L15" s="48"/>
    </row>
    <row r="16" spans="1:12" ht="20.25" customHeight="1" x14ac:dyDescent="0.25">
      <c r="A16" s="1426" t="s">
        <v>244</v>
      </c>
      <c r="B16" s="1426"/>
      <c r="C16" s="49">
        <v>120</v>
      </c>
      <c r="D16" s="52"/>
      <c r="E16" s="51"/>
      <c r="H16" s="48"/>
      <c r="K16" s="48"/>
      <c r="L16" s="48"/>
    </row>
    <row r="17" spans="1:17" ht="20.25" customHeight="1" thickBot="1" x14ac:dyDescent="0.3">
      <c r="A17" s="360"/>
      <c r="B17" s="360"/>
      <c r="C17" s="45">
        <f>SUM(C15:C16)</f>
        <v>3112</v>
      </c>
      <c r="D17" s="1437" t="s">
        <v>27</v>
      </c>
      <c r="E17" s="1437"/>
      <c r="F17" s="96"/>
      <c r="H17" s="48"/>
      <c r="K17" s="48"/>
      <c r="L17" s="48"/>
    </row>
    <row r="18" spans="1:17" ht="16.5" thickTop="1" x14ac:dyDescent="0.25">
      <c r="D18" s="1438">
        <f>C17/12+1</f>
        <v>260.33333333333331</v>
      </c>
      <c r="E18" s="1438"/>
      <c r="F18" s="94"/>
    </row>
    <row r="19" spans="1:17" s="93" customFormat="1" ht="15" customHeight="1" thickBot="1" x14ac:dyDescent="0.3">
      <c r="D19" s="95"/>
      <c r="E19" s="95"/>
      <c r="F19" s="94"/>
    </row>
    <row r="20" spans="1:17" ht="18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20</v>
      </c>
      <c r="H20" s="1404"/>
      <c r="I20" s="1392" t="s">
        <v>19</v>
      </c>
      <c r="J20" s="1400" t="s">
        <v>18</v>
      </c>
      <c r="K20" s="1392" t="s">
        <v>17</v>
      </c>
      <c r="L20" s="1394" t="s">
        <v>15</v>
      </c>
      <c r="N20" s="1408" t="s">
        <v>21</v>
      </c>
      <c r="O20" s="1402" t="s">
        <v>20</v>
      </c>
      <c r="P20" s="1404"/>
      <c r="Q20" s="1392" t="s">
        <v>19</v>
      </c>
    </row>
    <row r="21" spans="1:17" ht="35.25" customHeight="1" thickBot="1" x14ac:dyDescent="0.3">
      <c r="A21" s="1431"/>
      <c r="B21" s="1433"/>
      <c r="C21" s="1393"/>
      <c r="D21" s="1401"/>
      <c r="E21" s="1393"/>
      <c r="F21" s="1434"/>
      <c r="G21" s="479" t="s">
        <v>20</v>
      </c>
      <c r="H21" s="479" t="s">
        <v>16</v>
      </c>
      <c r="I21" s="1393"/>
      <c r="J21" s="1401"/>
      <c r="K21" s="1393"/>
      <c r="L21" s="1395"/>
      <c r="N21" s="1434"/>
      <c r="O21" s="551" t="s">
        <v>20</v>
      </c>
      <c r="P21" s="551" t="s">
        <v>16</v>
      </c>
      <c r="Q21" s="1393"/>
    </row>
    <row r="22" spans="1:17" ht="20.25" customHeight="1" x14ac:dyDescent="0.25">
      <c r="A22" s="1389">
        <v>2022</v>
      </c>
      <c r="B22" s="37">
        <v>1</v>
      </c>
      <c r="C22" s="482" t="s">
        <v>3</v>
      </c>
      <c r="D22" s="35" t="str">
        <f t="array" ref="D22:D33">TRANSPOSE('[1]2022-2023'!$F$58:$Q$58)</f>
        <v>25/10/22</v>
      </c>
      <c r="E22" s="34">
        <f>C17</f>
        <v>3112</v>
      </c>
      <c r="F22" s="32">
        <v>167.33</v>
      </c>
      <c r="G22" s="32">
        <v>16.670000000000002</v>
      </c>
      <c r="H22" s="31">
        <v>10</v>
      </c>
      <c r="I22" s="32">
        <v>66</v>
      </c>
      <c r="J22" s="33">
        <f t="shared" ref="J22:J33" si="0">F22+I22+G22+H22</f>
        <v>260</v>
      </c>
      <c r="K22" s="32">
        <f>E22-I22-G22-F22-H22</f>
        <v>2852</v>
      </c>
      <c r="L22" s="30">
        <f>I22</f>
        <v>66</v>
      </c>
      <c r="N22" s="309">
        <v>0</v>
      </c>
      <c r="O22" s="310">
        <v>0</v>
      </c>
      <c r="P22" s="310">
        <v>0</v>
      </c>
      <c r="Q22" s="311">
        <v>0</v>
      </c>
    </row>
    <row r="23" spans="1:17" ht="20.25" customHeight="1" x14ac:dyDescent="0.25">
      <c r="A23" s="1390"/>
      <c r="B23" s="29">
        <v>2</v>
      </c>
      <c r="C23" s="483" t="s">
        <v>14</v>
      </c>
      <c r="D23" s="27" t="str">
        <v>17/11/22</v>
      </c>
      <c r="E23" s="26">
        <f t="shared" ref="E23:E33" si="1">K22</f>
        <v>2852</v>
      </c>
      <c r="F23" s="24">
        <v>167.33</v>
      </c>
      <c r="G23" s="24">
        <v>16.670000000000002</v>
      </c>
      <c r="H23" s="23">
        <v>10</v>
      </c>
      <c r="I23" s="24">
        <v>66</v>
      </c>
      <c r="J23" s="25">
        <f t="shared" si="0"/>
        <v>260</v>
      </c>
      <c r="K23" s="24">
        <f t="shared" ref="K23:K33" si="2">E23-I23-G23-F23-H23</f>
        <v>2592</v>
      </c>
      <c r="L23" s="22">
        <f t="shared" ref="L23:L33" si="3">L22+I23</f>
        <v>132</v>
      </c>
      <c r="N23" s="312">
        <v>0</v>
      </c>
      <c r="O23" s="313">
        <v>0</v>
      </c>
      <c r="P23" s="313">
        <v>0</v>
      </c>
      <c r="Q23" s="314">
        <v>0</v>
      </c>
    </row>
    <row r="24" spans="1:17" ht="63.75" customHeight="1" thickBot="1" x14ac:dyDescent="0.3">
      <c r="A24" s="1391"/>
      <c r="B24" s="21">
        <v>3</v>
      </c>
      <c r="C24" s="484" t="s">
        <v>13</v>
      </c>
      <c r="D24" s="248" t="str">
        <v>19/12/22
-rm100
17/01/23
-rm160</v>
      </c>
      <c r="E24" s="18">
        <f t="shared" si="1"/>
        <v>2592</v>
      </c>
      <c r="F24" s="16">
        <v>167.33</v>
      </c>
      <c r="G24" s="16">
        <v>16.670000000000002</v>
      </c>
      <c r="H24" s="15">
        <v>10</v>
      </c>
      <c r="I24" s="16">
        <v>66</v>
      </c>
      <c r="J24" s="17">
        <f t="shared" si="0"/>
        <v>260</v>
      </c>
      <c r="K24" s="16">
        <f t="shared" si="2"/>
        <v>2332</v>
      </c>
      <c r="L24" s="14">
        <f t="shared" si="3"/>
        <v>198</v>
      </c>
      <c r="N24" s="304" t="s">
        <v>422</v>
      </c>
      <c r="O24" s="305" t="s">
        <v>423</v>
      </c>
      <c r="P24" s="305" t="s">
        <v>424</v>
      </c>
      <c r="Q24" s="306" t="s">
        <v>425</v>
      </c>
    </row>
    <row r="25" spans="1:17" ht="20.25" customHeight="1" x14ac:dyDescent="0.25">
      <c r="A25" s="1389">
        <v>2023</v>
      </c>
      <c r="B25" s="37">
        <v>4</v>
      </c>
      <c r="C25" s="482" t="s">
        <v>12</v>
      </c>
      <c r="D25" s="35" t="str">
        <v>17/01/23</v>
      </c>
      <c r="E25" s="34">
        <f t="shared" si="1"/>
        <v>2332</v>
      </c>
      <c r="F25" s="32">
        <v>167.33</v>
      </c>
      <c r="G25" s="32">
        <v>16.670000000000002</v>
      </c>
      <c r="H25" s="31">
        <v>10</v>
      </c>
      <c r="I25" s="32">
        <v>66</v>
      </c>
      <c r="J25" s="33">
        <f t="shared" si="0"/>
        <v>260</v>
      </c>
      <c r="K25" s="32">
        <f t="shared" si="2"/>
        <v>2072</v>
      </c>
      <c r="L25" s="30">
        <f t="shared" si="3"/>
        <v>264</v>
      </c>
    </row>
    <row r="26" spans="1:17" ht="20.25" customHeight="1" x14ac:dyDescent="0.25">
      <c r="A26" s="1390"/>
      <c r="B26" s="29">
        <v>5</v>
      </c>
      <c r="C26" s="483" t="s">
        <v>11</v>
      </c>
      <c r="D26" s="27" t="str">
        <v>24/02/23</v>
      </c>
      <c r="E26" s="26">
        <f t="shared" si="1"/>
        <v>2072</v>
      </c>
      <c r="F26" s="24">
        <v>167.33</v>
      </c>
      <c r="G26" s="24">
        <v>16.670000000000002</v>
      </c>
      <c r="H26" s="23">
        <v>10</v>
      </c>
      <c r="I26" s="24">
        <v>66</v>
      </c>
      <c r="J26" s="25">
        <f t="shared" si="0"/>
        <v>260</v>
      </c>
      <c r="K26" s="24">
        <f t="shared" si="2"/>
        <v>1812</v>
      </c>
      <c r="L26" s="22">
        <f t="shared" si="3"/>
        <v>330</v>
      </c>
    </row>
    <row r="27" spans="1:17" ht="20.25" customHeight="1" x14ac:dyDescent="0.25">
      <c r="A27" s="1390"/>
      <c r="B27" s="29">
        <v>6</v>
      </c>
      <c r="C27" s="483" t="s">
        <v>10</v>
      </c>
      <c r="D27" s="27" t="str">
        <v>27/03/23</v>
      </c>
      <c r="E27" s="26">
        <f t="shared" si="1"/>
        <v>1812</v>
      </c>
      <c r="F27" s="24">
        <v>167.33</v>
      </c>
      <c r="G27" s="24">
        <v>16.670000000000002</v>
      </c>
      <c r="H27" s="23">
        <v>10</v>
      </c>
      <c r="I27" s="24">
        <v>66</v>
      </c>
      <c r="J27" s="25">
        <f t="shared" si="0"/>
        <v>260</v>
      </c>
      <c r="K27" s="24">
        <f t="shared" si="2"/>
        <v>1552</v>
      </c>
      <c r="L27" s="22">
        <f t="shared" si="3"/>
        <v>396</v>
      </c>
    </row>
    <row r="28" spans="1:17" ht="20.25" customHeight="1" x14ac:dyDescent="0.25">
      <c r="A28" s="1390"/>
      <c r="B28" s="29">
        <v>7</v>
      </c>
      <c r="C28" s="483" t="s">
        <v>9</v>
      </c>
      <c r="D28" s="27" t="str">
        <v>17/04/23</v>
      </c>
      <c r="E28" s="26">
        <f t="shared" si="1"/>
        <v>1552</v>
      </c>
      <c r="F28" s="24">
        <v>167.33</v>
      </c>
      <c r="G28" s="24">
        <v>16.670000000000002</v>
      </c>
      <c r="H28" s="23">
        <v>10</v>
      </c>
      <c r="I28" s="24">
        <v>66</v>
      </c>
      <c r="J28" s="25">
        <f t="shared" si="0"/>
        <v>260</v>
      </c>
      <c r="K28" s="24">
        <f t="shared" si="2"/>
        <v>1292</v>
      </c>
      <c r="L28" s="22">
        <f t="shared" si="3"/>
        <v>462</v>
      </c>
    </row>
    <row r="29" spans="1:17" ht="20.25" customHeight="1" x14ac:dyDescent="0.25">
      <c r="A29" s="1390"/>
      <c r="B29" s="29">
        <v>8</v>
      </c>
      <c r="C29" s="483" t="s">
        <v>8</v>
      </c>
      <c r="D29" s="27" t="str">
        <v>28/04/23</v>
      </c>
      <c r="E29" s="26">
        <f t="shared" si="1"/>
        <v>1292</v>
      </c>
      <c r="F29" s="24">
        <v>167.33</v>
      </c>
      <c r="G29" s="24">
        <v>16.670000000000002</v>
      </c>
      <c r="H29" s="23">
        <v>10</v>
      </c>
      <c r="I29" s="24">
        <v>66</v>
      </c>
      <c r="J29" s="25">
        <f t="shared" si="0"/>
        <v>260</v>
      </c>
      <c r="K29" s="24">
        <f t="shared" si="2"/>
        <v>1032</v>
      </c>
      <c r="L29" s="22">
        <f t="shared" si="3"/>
        <v>528</v>
      </c>
    </row>
    <row r="30" spans="1:17" ht="20.25" customHeight="1" x14ac:dyDescent="0.25">
      <c r="A30" s="1390"/>
      <c r="B30" s="29">
        <v>9</v>
      </c>
      <c r="C30" s="483" t="s">
        <v>7</v>
      </c>
      <c r="D30" s="27" t="str">
        <v>28/04/23</v>
      </c>
      <c r="E30" s="26">
        <f t="shared" si="1"/>
        <v>1032</v>
      </c>
      <c r="F30" s="24">
        <v>167.33</v>
      </c>
      <c r="G30" s="24">
        <v>16.670000000000002</v>
      </c>
      <c r="H30" s="23">
        <v>10</v>
      </c>
      <c r="I30" s="24">
        <v>66</v>
      </c>
      <c r="J30" s="25">
        <f t="shared" si="0"/>
        <v>260</v>
      </c>
      <c r="K30" s="24">
        <f t="shared" si="2"/>
        <v>772</v>
      </c>
      <c r="L30" s="22">
        <f>L29+I30</f>
        <v>594</v>
      </c>
    </row>
    <row r="31" spans="1:17" ht="20.25" customHeight="1" x14ac:dyDescent="0.25">
      <c r="A31" s="1390"/>
      <c r="B31" s="29">
        <v>10</v>
      </c>
      <c r="C31" s="483" t="s">
        <v>6</v>
      </c>
      <c r="D31" s="27" t="str">
        <v>28/04/23</v>
      </c>
      <c r="E31" s="26">
        <f t="shared" si="1"/>
        <v>772</v>
      </c>
      <c r="F31" s="24">
        <v>167.33</v>
      </c>
      <c r="G31" s="24">
        <v>16.670000000000002</v>
      </c>
      <c r="H31" s="23">
        <v>10</v>
      </c>
      <c r="I31" s="24">
        <v>66</v>
      </c>
      <c r="J31" s="25">
        <f t="shared" si="0"/>
        <v>260</v>
      </c>
      <c r="K31" s="24">
        <f t="shared" si="2"/>
        <v>512</v>
      </c>
      <c r="L31" s="22">
        <f t="shared" si="3"/>
        <v>660</v>
      </c>
    </row>
    <row r="32" spans="1:17" ht="20.25" customHeight="1" x14ac:dyDescent="0.25">
      <c r="A32" s="1390"/>
      <c r="B32" s="29">
        <v>11</v>
      </c>
      <c r="C32" s="483" t="s">
        <v>5</v>
      </c>
      <c r="D32" s="27" t="str">
        <v>28/04/23</v>
      </c>
      <c r="E32" s="26">
        <f t="shared" si="1"/>
        <v>512</v>
      </c>
      <c r="F32" s="24">
        <v>167.33</v>
      </c>
      <c r="G32" s="24">
        <v>16.670000000000002</v>
      </c>
      <c r="H32" s="23">
        <v>10</v>
      </c>
      <c r="I32" s="24">
        <v>66</v>
      </c>
      <c r="J32" s="25">
        <f t="shared" si="0"/>
        <v>260</v>
      </c>
      <c r="K32" s="24">
        <f t="shared" si="2"/>
        <v>252</v>
      </c>
      <c r="L32" s="22">
        <f t="shared" si="3"/>
        <v>726</v>
      </c>
    </row>
    <row r="33" spans="1:12" ht="20.25" customHeight="1" thickBot="1" x14ac:dyDescent="0.3">
      <c r="A33" s="1391"/>
      <c r="B33" s="21">
        <v>12</v>
      </c>
      <c r="C33" s="484" t="s">
        <v>4</v>
      </c>
      <c r="D33" s="19" t="str">
        <v>28/04/23</v>
      </c>
      <c r="E33" s="18">
        <f t="shared" si="1"/>
        <v>252</v>
      </c>
      <c r="F33" s="16">
        <v>167.37</v>
      </c>
      <c r="G33" s="16">
        <v>16.63</v>
      </c>
      <c r="H33" s="15">
        <v>10</v>
      </c>
      <c r="I33" s="16">
        <v>66</v>
      </c>
      <c r="J33" s="17">
        <f t="shared" si="0"/>
        <v>260</v>
      </c>
      <c r="K33" s="16">
        <f t="shared" si="2"/>
        <v>-8</v>
      </c>
      <c r="L33" s="14">
        <f t="shared" si="3"/>
        <v>792</v>
      </c>
    </row>
    <row r="34" spans="1:12" x14ac:dyDescent="0.25">
      <c r="D34" s="68"/>
      <c r="E34" s="68"/>
      <c r="F34" s="67">
        <f>SUM(F22:F33)</f>
        <v>2008</v>
      </c>
      <c r="G34" s="67">
        <f>SUM(G22:G33)</f>
        <v>200.00000000000006</v>
      </c>
      <c r="H34" s="67">
        <f t="shared" ref="H34:I34" si="4">SUM(H22:H33)</f>
        <v>120</v>
      </c>
      <c r="I34" s="67">
        <f t="shared" si="4"/>
        <v>792</v>
      </c>
    </row>
    <row r="35" spans="1:12" x14ac:dyDescent="0.25">
      <c r="D35" s="1420" t="s">
        <v>2</v>
      </c>
      <c r="E35" s="1420"/>
      <c r="F35" s="79">
        <f>SUM(F22:F25)</f>
        <v>669.32</v>
      </c>
      <c r="G35" s="79">
        <f t="shared" ref="G35:I35" si="5">SUM(G22:G25)</f>
        <v>66.680000000000007</v>
      </c>
      <c r="H35" s="79">
        <f t="shared" si="5"/>
        <v>40</v>
      </c>
      <c r="I35" s="79">
        <f t="shared" si="5"/>
        <v>264</v>
      </c>
    </row>
    <row r="36" spans="1:12" x14ac:dyDescent="0.25">
      <c r="D36" s="1421" t="s">
        <v>1</v>
      </c>
      <c r="E36" s="1421"/>
      <c r="F36" s="78">
        <f>SUM(F34-F35)</f>
        <v>1338.6799999999998</v>
      </c>
      <c r="G36" s="78">
        <f>SUM(G34-G35)</f>
        <v>133.32000000000005</v>
      </c>
      <c r="H36" s="78">
        <f t="shared" ref="H36:I36" si="6">SUM(H34-H35)</f>
        <v>80</v>
      </c>
      <c r="I36" s="78">
        <f t="shared" si="6"/>
        <v>528</v>
      </c>
    </row>
    <row r="38" spans="1:12" ht="15.75" x14ac:dyDescent="0.25">
      <c r="C38" s="76"/>
      <c r="D38" s="1435" t="s">
        <v>42</v>
      </c>
      <c r="E38" s="1435"/>
      <c r="F38" s="1423">
        <f>SUM(F36:I36)</f>
        <v>2080</v>
      </c>
      <c r="G38" s="1423"/>
      <c r="H38" s="485"/>
    </row>
    <row r="39" spans="1:12" ht="16.5" thickBot="1" x14ac:dyDescent="0.3">
      <c r="C39" s="76"/>
      <c r="D39" s="1435" t="s">
        <v>41</v>
      </c>
      <c r="E39" s="1435"/>
      <c r="F39" s="1436">
        <v>-8</v>
      </c>
      <c r="G39" s="1436"/>
      <c r="H39" s="485"/>
    </row>
    <row r="40" spans="1:12" ht="17.25" thickTop="1" thickBot="1" x14ac:dyDescent="0.3">
      <c r="C40" s="1415" t="s">
        <v>0</v>
      </c>
      <c r="D40" s="1415"/>
      <c r="E40" s="1416"/>
      <c r="F40" s="1417">
        <f>SUM(F38:H39)</f>
        <v>2072</v>
      </c>
      <c r="G40" s="1419"/>
      <c r="H40" s="486"/>
    </row>
    <row r="41" spans="1:12" ht="15.75" thickTop="1" x14ac:dyDescent="0.25"/>
  </sheetData>
  <mergeCells count="31">
    <mergeCell ref="N20:N21"/>
    <mergeCell ref="O20:P20"/>
    <mergeCell ref="Q20:Q21"/>
    <mergeCell ref="D17:E17"/>
    <mergeCell ref="A8:L8"/>
    <mergeCell ref="A11:B11"/>
    <mergeCell ref="A12:B12"/>
    <mergeCell ref="A14:B14"/>
    <mergeCell ref="A16:B16"/>
    <mergeCell ref="D18:E18"/>
    <mergeCell ref="A20:A21"/>
    <mergeCell ref="C20:C21"/>
    <mergeCell ref="B20:B21"/>
    <mergeCell ref="E20:E21"/>
    <mergeCell ref="D20:D21"/>
    <mergeCell ref="L20:L21"/>
    <mergeCell ref="K20:K21"/>
    <mergeCell ref="J20:J21"/>
    <mergeCell ref="I20:I21"/>
    <mergeCell ref="F20:F21"/>
    <mergeCell ref="G20:H20"/>
    <mergeCell ref="A25:A33"/>
    <mergeCell ref="A22:A24"/>
    <mergeCell ref="F40:G40"/>
    <mergeCell ref="F39:G39"/>
    <mergeCell ref="F38:G38"/>
    <mergeCell ref="D38:E38"/>
    <mergeCell ref="D39:E39"/>
    <mergeCell ref="C40:E40"/>
    <mergeCell ref="D35:E35"/>
    <mergeCell ref="D36:E36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66"/>
  <sheetViews>
    <sheetView zoomScaleNormal="100" workbookViewId="0">
      <selection activeCell="I15" sqref="I15"/>
    </sheetView>
  </sheetViews>
  <sheetFormatPr defaultRowHeight="15" x14ac:dyDescent="0.25"/>
  <cols>
    <col min="3" max="3" width="12.140625" bestFit="1" customWidth="1"/>
    <col min="4" max="4" width="12.42578125" customWidth="1"/>
    <col min="5" max="7" width="10" customWidth="1"/>
    <col min="8" max="8" width="10.85546875" customWidth="1"/>
    <col min="9" max="11" width="10" customWidth="1"/>
    <col min="12" max="12" width="11.5703125" customWidth="1"/>
  </cols>
  <sheetData>
    <row r="1" spans="1:12" ht="21" x14ac:dyDescent="0.35">
      <c r="A1" s="63" t="s">
        <v>40</v>
      </c>
    </row>
    <row r="3" spans="1:12" ht="21" x14ac:dyDescent="0.35">
      <c r="A3" s="62" t="s">
        <v>398</v>
      </c>
    </row>
    <row r="4" spans="1:12" ht="12.6" customHeight="1" x14ac:dyDescent="0.35">
      <c r="A4" s="62"/>
    </row>
    <row r="5" spans="1:12" ht="17.25" x14ac:dyDescent="0.3">
      <c r="A5" s="500" t="s">
        <v>399</v>
      </c>
    </row>
    <row r="6" spans="1:12" ht="17.25" x14ac:dyDescent="0.3">
      <c r="A6" s="500" t="s">
        <v>400</v>
      </c>
    </row>
    <row r="8" spans="1:12" ht="20.25" customHeight="1" x14ac:dyDescent="0.25">
      <c r="A8" s="1425" t="s">
        <v>401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565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565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4000</v>
      </c>
      <c r="D11" s="565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200</v>
      </c>
      <c r="D12" s="487" t="s">
        <v>238</v>
      </c>
      <c r="E12" s="51"/>
      <c r="H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200</v>
      </c>
      <c r="D13" s="330" t="s">
        <v>32</v>
      </c>
      <c r="E13" s="51"/>
      <c r="H13" s="48"/>
      <c r="K13" s="48"/>
      <c r="L13" s="48"/>
    </row>
    <row r="14" spans="1:12" ht="20.25" customHeight="1" x14ac:dyDescent="0.25">
      <c r="A14" s="563"/>
      <c r="B14" s="563"/>
      <c r="C14" s="50">
        <f>SUM(C11:C13)</f>
        <v>4400</v>
      </c>
      <c r="E14" s="51"/>
      <c r="H14" s="48"/>
      <c r="K14" s="48"/>
      <c r="L14" s="48"/>
    </row>
    <row r="15" spans="1:12" ht="20.25" customHeight="1" x14ac:dyDescent="0.25">
      <c r="A15" s="1426" t="s">
        <v>31</v>
      </c>
      <c r="B15" s="1426"/>
      <c r="C15" s="189">
        <v>4752</v>
      </c>
      <c r="D15" s="52" t="s">
        <v>30</v>
      </c>
      <c r="E15" s="51"/>
      <c r="H15" s="48"/>
      <c r="K15" s="48"/>
      <c r="L15" s="48"/>
    </row>
    <row r="16" spans="1:12" ht="20.25" customHeight="1" x14ac:dyDescent="0.25">
      <c r="A16" s="563"/>
      <c r="B16" s="563"/>
      <c r="C16" s="50">
        <f>SUM(C14:C15)</f>
        <v>9152</v>
      </c>
      <c r="D16" s="52"/>
      <c r="E16" s="51"/>
      <c r="H16" s="48"/>
      <c r="K16" s="48"/>
      <c r="L16" s="48"/>
    </row>
    <row r="17" spans="1:12" ht="20.25" customHeight="1" x14ac:dyDescent="0.25">
      <c r="A17" s="1426" t="s">
        <v>247</v>
      </c>
      <c r="B17" s="1426"/>
      <c r="C17" s="49">
        <v>360</v>
      </c>
      <c r="D17" s="52"/>
      <c r="E17" s="51"/>
      <c r="H17" s="48"/>
      <c r="K17" s="48"/>
      <c r="L17" s="48"/>
    </row>
    <row r="18" spans="1:12" ht="20.25" customHeight="1" thickBot="1" x14ac:dyDescent="0.3">
      <c r="A18" s="360"/>
      <c r="B18" s="360"/>
      <c r="C18" s="45">
        <f>SUM(C16:C17)</f>
        <v>9512</v>
      </c>
      <c r="D18" s="1437" t="s">
        <v>27</v>
      </c>
      <c r="E18" s="1437"/>
      <c r="F18" s="96"/>
      <c r="H18" s="48"/>
      <c r="K18" s="48"/>
      <c r="L18" s="48"/>
    </row>
    <row r="19" spans="1:12" ht="16.5" thickTop="1" x14ac:dyDescent="0.25">
      <c r="D19" s="1438">
        <f>C18/36+1</f>
        <v>265.22222222222223</v>
      </c>
      <c r="E19" s="1438"/>
      <c r="F19" s="94"/>
    </row>
    <row r="20" spans="1:12" s="93" customFormat="1" ht="15" customHeight="1" thickBot="1" x14ac:dyDescent="0.3">
      <c r="D20" s="95"/>
      <c r="E20" s="95"/>
      <c r="F20" s="94"/>
    </row>
    <row r="21" spans="1:12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4"/>
      <c r="I21" s="1392" t="s">
        <v>19</v>
      </c>
      <c r="J21" s="1400" t="s">
        <v>18</v>
      </c>
      <c r="K21" s="1392" t="s">
        <v>17</v>
      </c>
      <c r="L21" s="1394" t="s">
        <v>15</v>
      </c>
    </row>
    <row r="22" spans="1:12" ht="35.25" customHeight="1" thickBot="1" x14ac:dyDescent="0.3">
      <c r="A22" s="1431"/>
      <c r="B22" s="1433"/>
      <c r="C22" s="1393"/>
      <c r="D22" s="1401"/>
      <c r="E22" s="1393"/>
      <c r="F22" s="1434"/>
      <c r="G22" s="564" t="s">
        <v>20</v>
      </c>
      <c r="H22" s="564" t="s">
        <v>16</v>
      </c>
      <c r="I22" s="1393"/>
      <c r="J22" s="1401"/>
      <c r="K22" s="1393"/>
      <c r="L22" s="1395"/>
    </row>
    <row r="23" spans="1:12" ht="20.25" customHeight="1" x14ac:dyDescent="0.25">
      <c r="A23" s="1389">
        <v>2023</v>
      </c>
      <c r="B23" s="37">
        <v>1</v>
      </c>
      <c r="C23" s="566" t="s">
        <v>12</v>
      </c>
      <c r="D23" s="35" t="str">
        <f t="array" ref="D23:D58">TRANSPOSE('[1]2022-2023'!$F$114:$AO$114)</f>
        <v>27/01/23</v>
      </c>
      <c r="E23" s="34">
        <f>C18</f>
        <v>9512</v>
      </c>
      <c r="F23" s="32">
        <v>117.44</v>
      </c>
      <c r="G23" s="32">
        <v>5.56</v>
      </c>
      <c r="H23" s="31">
        <v>10</v>
      </c>
      <c r="I23" s="32">
        <v>132</v>
      </c>
      <c r="J23" s="33">
        <f t="shared" ref="J23:J34" si="0">F23+I23+G23+H23</f>
        <v>265</v>
      </c>
      <c r="K23" s="32">
        <f>E23-I23-G23-F23-H23</f>
        <v>9247</v>
      </c>
      <c r="L23" s="30">
        <f>I23</f>
        <v>132</v>
      </c>
    </row>
    <row r="24" spans="1:12" ht="20.25" customHeight="1" x14ac:dyDescent="0.25">
      <c r="A24" s="1390"/>
      <c r="B24" s="29">
        <v>2</v>
      </c>
      <c r="C24" s="567" t="s">
        <v>11</v>
      </c>
      <c r="D24" s="27" t="str">
        <v>24/02/23</v>
      </c>
      <c r="E24" s="26">
        <f t="shared" ref="E24:E58" si="1">K23</f>
        <v>9247</v>
      </c>
      <c r="F24" s="24">
        <v>117.44</v>
      </c>
      <c r="G24" s="24">
        <v>5.56</v>
      </c>
      <c r="H24" s="23">
        <v>10</v>
      </c>
      <c r="I24" s="24">
        <v>132</v>
      </c>
      <c r="J24" s="25">
        <f t="shared" si="0"/>
        <v>265</v>
      </c>
      <c r="K24" s="24">
        <f t="shared" ref="K24:K34" si="2">E24-I24-G24-F24-H24</f>
        <v>8982</v>
      </c>
      <c r="L24" s="22">
        <f>L23+I24</f>
        <v>264</v>
      </c>
    </row>
    <row r="25" spans="1:12" ht="20.25" customHeight="1" x14ac:dyDescent="0.25">
      <c r="A25" s="1390"/>
      <c r="B25" s="29">
        <v>3</v>
      </c>
      <c r="C25" s="567" t="s">
        <v>10</v>
      </c>
      <c r="D25" s="27" t="str">
        <v>24/03/23</v>
      </c>
      <c r="E25" s="26">
        <f t="shared" si="1"/>
        <v>8982</v>
      </c>
      <c r="F25" s="24">
        <v>117.44</v>
      </c>
      <c r="G25" s="24">
        <v>5.56</v>
      </c>
      <c r="H25" s="23">
        <v>10</v>
      </c>
      <c r="I25" s="24">
        <v>132</v>
      </c>
      <c r="J25" s="25">
        <f t="shared" si="0"/>
        <v>265</v>
      </c>
      <c r="K25" s="24">
        <f t="shared" si="2"/>
        <v>8717</v>
      </c>
      <c r="L25" s="22">
        <f>L24+I25</f>
        <v>396</v>
      </c>
    </row>
    <row r="26" spans="1:12" ht="20.25" customHeight="1" x14ac:dyDescent="0.25">
      <c r="A26" s="1390"/>
      <c r="B26" s="29">
        <v>4</v>
      </c>
      <c r="C26" s="567" t="s">
        <v>9</v>
      </c>
      <c r="D26" s="27" t="str">
        <v>25/04/23</v>
      </c>
      <c r="E26" s="26">
        <f t="shared" si="1"/>
        <v>8717</v>
      </c>
      <c r="F26" s="24">
        <v>117.44</v>
      </c>
      <c r="G26" s="24">
        <v>5.56</v>
      </c>
      <c r="H26" s="23">
        <v>10</v>
      </c>
      <c r="I26" s="24">
        <v>132</v>
      </c>
      <c r="J26" s="25">
        <f t="shared" si="0"/>
        <v>265</v>
      </c>
      <c r="K26" s="24">
        <f t="shared" si="2"/>
        <v>8452</v>
      </c>
      <c r="L26" s="22">
        <f>L25+I26</f>
        <v>528</v>
      </c>
    </row>
    <row r="27" spans="1:12" ht="20.25" customHeight="1" x14ac:dyDescent="0.25">
      <c r="A27" s="1390"/>
      <c r="B27" s="29">
        <v>5</v>
      </c>
      <c r="C27" s="567" t="s">
        <v>8</v>
      </c>
      <c r="D27" s="27" t="str">
        <v>25/05/23</v>
      </c>
      <c r="E27" s="26">
        <f t="shared" si="1"/>
        <v>8452</v>
      </c>
      <c r="F27" s="24">
        <v>117.44</v>
      </c>
      <c r="G27" s="24">
        <v>5.56</v>
      </c>
      <c r="H27" s="23">
        <v>10</v>
      </c>
      <c r="I27" s="24">
        <v>132</v>
      </c>
      <c r="J27" s="25">
        <f t="shared" si="0"/>
        <v>265</v>
      </c>
      <c r="K27" s="24">
        <f t="shared" si="2"/>
        <v>8187</v>
      </c>
      <c r="L27" s="22">
        <f>L26+I27</f>
        <v>660</v>
      </c>
    </row>
    <row r="28" spans="1:12" ht="20.25" customHeight="1" x14ac:dyDescent="0.25">
      <c r="A28" s="1390"/>
      <c r="B28" s="29">
        <v>6</v>
      </c>
      <c r="C28" s="567" t="s">
        <v>7</v>
      </c>
      <c r="D28" s="27" t="str">
        <v>23/06/23</v>
      </c>
      <c r="E28" s="26">
        <f t="shared" si="1"/>
        <v>8187</v>
      </c>
      <c r="F28" s="24">
        <v>117.44</v>
      </c>
      <c r="G28" s="24">
        <v>5.56</v>
      </c>
      <c r="H28" s="23">
        <v>10</v>
      </c>
      <c r="I28" s="24">
        <v>132</v>
      </c>
      <c r="J28" s="25">
        <f t="shared" si="0"/>
        <v>265</v>
      </c>
      <c r="K28" s="24">
        <f t="shared" si="2"/>
        <v>7922</v>
      </c>
      <c r="L28" s="22">
        <f>L27+I28</f>
        <v>792</v>
      </c>
    </row>
    <row r="29" spans="1:12" ht="20.25" customHeight="1" x14ac:dyDescent="0.25">
      <c r="A29" s="1390"/>
      <c r="B29" s="29">
        <v>7</v>
      </c>
      <c r="C29" s="567" t="s">
        <v>6</v>
      </c>
      <c r="D29" s="27" t="str">
        <v>25/07/23</v>
      </c>
      <c r="E29" s="26">
        <f t="shared" si="1"/>
        <v>7922</v>
      </c>
      <c r="F29" s="24">
        <v>117.44</v>
      </c>
      <c r="G29" s="24">
        <v>5.56</v>
      </c>
      <c r="H29" s="23">
        <v>10</v>
      </c>
      <c r="I29" s="24">
        <v>132</v>
      </c>
      <c r="J29" s="25">
        <f t="shared" si="0"/>
        <v>265</v>
      </c>
      <c r="K29" s="24">
        <f t="shared" si="2"/>
        <v>7657</v>
      </c>
      <c r="L29" s="22">
        <f t="shared" ref="L29:L35" si="3">L28+I29</f>
        <v>924</v>
      </c>
    </row>
    <row r="30" spans="1:12" ht="20.25" customHeight="1" x14ac:dyDescent="0.25">
      <c r="A30" s="1390"/>
      <c r="B30" s="29">
        <v>8</v>
      </c>
      <c r="C30" s="567" t="s">
        <v>5</v>
      </c>
      <c r="D30" s="27" t="str">
        <v>25/08/23</v>
      </c>
      <c r="E30" s="26">
        <f t="shared" si="1"/>
        <v>7657</v>
      </c>
      <c r="F30" s="24">
        <v>117.44</v>
      </c>
      <c r="G30" s="24">
        <v>5.56</v>
      </c>
      <c r="H30" s="23">
        <v>10</v>
      </c>
      <c r="I30" s="24">
        <v>132</v>
      </c>
      <c r="J30" s="25">
        <f t="shared" si="0"/>
        <v>265</v>
      </c>
      <c r="K30" s="24">
        <f t="shared" si="2"/>
        <v>7392</v>
      </c>
      <c r="L30" s="22">
        <f t="shared" si="3"/>
        <v>1056</v>
      </c>
    </row>
    <row r="31" spans="1:12" ht="20.25" customHeight="1" x14ac:dyDescent="0.25">
      <c r="A31" s="1390"/>
      <c r="B31" s="29">
        <v>9</v>
      </c>
      <c r="C31" s="567" t="s">
        <v>4</v>
      </c>
      <c r="D31" s="27" t="str">
        <v>25/09/23</v>
      </c>
      <c r="E31" s="26">
        <f t="shared" si="1"/>
        <v>7392</v>
      </c>
      <c r="F31" s="24">
        <v>117.44</v>
      </c>
      <c r="G31" s="24">
        <v>5.56</v>
      </c>
      <c r="H31" s="23">
        <v>10</v>
      </c>
      <c r="I31" s="24">
        <v>132</v>
      </c>
      <c r="J31" s="25">
        <f t="shared" si="0"/>
        <v>265</v>
      </c>
      <c r="K31" s="24">
        <f t="shared" si="2"/>
        <v>7127</v>
      </c>
      <c r="L31" s="22">
        <f t="shared" si="3"/>
        <v>1188</v>
      </c>
    </row>
    <row r="32" spans="1:12" ht="20.25" customHeight="1" x14ac:dyDescent="0.25">
      <c r="A32" s="1390"/>
      <c r="B32" s="29">
        <v>10</v>
      </c>
      <c r="C32" s="567" t="s">
        <v>3</v>
      </c>
      <c r="D32" s="27" t="str">
        <v>25/10/23</v>
      </c>
      <c r="E32" s="26">
        <f t="shared" si="1"/>
        <v>7127</v>
      </c>
      <c r="F32" s="24">
        <v>117.44</v>
      </c>
      <c r="G32" s="24">
        <v>5.56</v>
      </c>
      <c r="H32" s="23">
        <v>10</v>
      </c>
      <c r="I32" s="24">
        <v>132</v>
      </c>
      <c r="J32" s="25">
        <f t="shared" si="0"/>
        <v>265</v>
      </c>
      <c r="K32" s="24">
        <f t="shared" si="2"/>
        <v>6862</v>
      </c>
      <c r="L32" s="22">
        <f t="shared" si="3"/>
        <v>1320</v>
      </c>
    </row>
    <row r="33" spans="1:12" ht="20.25" customHeight="1" x14ac:dyDescent="0.25">
      <c r="A33" s="1390"/>
      <c r="B33" s="29">
        <v>11</v>
      </c>
      <c r="C33" s="567" t="s">
        <v>14</v>
      </c>
      <c r="D33" s="27" t="str">
        <v>24/11/23</v>
      </c>
      <c r="E33" s="26">
        <f t="shared" si="1"/>
        <v>6862</v>
      </c>
      <c r="F33" s="24">
        <v>117.44</v>
      </c>
      <c r="G33" s="24">
        <v>5.56</v>
      </c>
      <c r="H33" s="23">
        <v>10</v>
      </c>
      <c r="I33" s="24">
        <v>132</v>
      </c>
      <c r="J33" s="25">
        <f t="shared" si="0"/>
        <v>265</v>
      </c>
      <c r="K33" s="24">
        <f t="shared" si="2"/>
        <v>6597</v>
      </c>
      <c r="L33" s="22">
        <f t="shared" si="3"/>
        <v>1452</v>
      </c>
    </row>
    <row r="34" spans="1:12" ht="20.25" customHeight="1" thickBot="1" x14ac:dyDescent="0.3">
      <c r="A34" s="1391"/>
      <c r="B34" s="21">
        <v>12</v>
      </c>
      <c r="C34" s="568" t="s">
        <v>13</v>
      </c>
      <c r="D34" s="19" t="str">
        <v>22/12/23</v>
      </c>
      <c r="E34" s="18">
        <f t="shared" si="1"/>
        <v>6597</v>
      </c>
      <c r="F34" s="16">
        <v>117.44</v>
      </c>
      <c r="G34" s="16">
        <v>5.56</v>
      </c>
      <c r="H34" s="15">
        <v>10</v>
      </c>
      <c r="I34" s="16">
        <v>132</v>
      </c>
      <c r="J34" s="17">
        <f t="shared" si="0"/>
        <v>265</v>
      </c>
      <c r="K34" s="16">
        <f t="shared" si="2"/>
        <v>6332</v>
      </c>
      <c r="L34" s="14">
        <f t="shared" si="3"/>
        <v>1584</v>
      </c>
    </row>
    <row r="35" spans="1:12" ht="20.25" customHeight="1" x14ac:dyDescent="0.25">
      <c r="A35" s="1389">
        <v>2024</v>
      </c>
      <c r="B35" s="37">
        <v>13</v>
      </c>
      <c r="C35" s="566" t="s">
        <v>12</v>
      </c>
      <c r="D35" s="35" t="str">
        <v>24/01/24</v>
      </c>
      <c r="E35" s="34">
        <f t="shared" si="1"/>
        <v>6332</v>
      </c>
      <c r="F35" s="32">
        <v>117.44</v>
      </c>
      <c r="G35" s="32">
        <v>5.56</v>
      </c>
      <c r="H35" s="31">
        <v>10</v>
      </c>
      <c r="I35" s="32">
        <v>132</v>
      </c>
      <c r="J35" s="33">
        <f t="shared" ref="J35:J58" si="4">F35+I35+G35+H35</f>
        <v>265</v>
      </c>
      <c r="K35" s="32">
        <f t="shared" ref="K35:K58" si="5">E35-I35-G35-F35-H35</f>
        <v>6067</v>
      </c>
      <c r="L35" s="30">
        <f t="shared" si="3"/>
        <v>1716</v>
      </c>
    </row>
    <row r="36" spans="1:12" ht="20.25" customHeight="1" x14ac:dyDescent="0.25">
      <c r="A36" s="1390"/>
      <c r="B36" s="29">
        <v>14</v>
      </c>
      <c r="C36" s="567" t="s">
        <v>11</v>
      </c>
      <c r="D36" s="27" t="str">
        <v>23/02/24</v>
      </c>
      <c r="E36" s="26">
        <f t="shared" si="1"/>
        <v>6067</v>
      </c>
      <c r="F36" s="24">
        <v>117.44</v>
      </c>
      <c r="G36" s="24">
        <v>5.56</v>
      </c>
      <c r="H36" s="23">
        <v>10</v>
      </c>
      <c r="I36" s="24">
        <v>132</v>
      </c>
      <c r="J36" s="25">
        <f t="shared" si="4"/>
        <v>265</v>
      </c>
      <c r="K36" s="24">
        <f t="shared" si="5"/>
        <v>5802</v>
      </c>
      <c r="L36" s="22">
        <f t="shared" ref="L36:L58" si="6">L35+I36</f>
        <v>1848</v>
      </c>
    </row>
    <row r="37" spans="1:12" ht="20.25" customHeight="1" x14ac:dyDescent="0.25">
      <c r="A37" s="1390"/>
      <c r="B37" s="29">
        <v>15</v>
      </c>
      <c r="C37" s="567" t="s">
        <v>10</v>
      </c>
      <c r="D37" s="27" t="str">
        <v>25/03/24</v>
      </c>
      <c r="E37" s="26">
        <f t="shared" si="1"/>
        <v>5802</v>
      </c>
      <c r="F37" s="24">
        <v>117.44</v>
      </c>
      <c r="G37" s="24">
        <v>5.56</v>
      </c>
      <c r="H37" s="23">
        <v>10</v>
      </c>
      <c r="I37" s="24">
        <v>132</v>
      </c>
      <c r="J37" s="25">
        <f t="shared" si="4"/>
        <v>265</v>
      </c>
      <c r="K37" s="24">
        <f t="shared" si="5"/>
        <v>5537</v>
      </c>
      <c r="L37" s="22">
        <f t="shared" si="6"/>
        <v>1980</v>
      </c>
    </row>
    <row r="38" spans="1:12" ht="20.25" customHeight="1" x14ac:dyDescent="0.25">
      <c r="A38" s="1390"/>
      <c r="B38" s="29">
        <v>16</v>
      </c>
      <c r="C38" s="567" t="s">
        <v>9</v>
      </c>
      <c r="D38" s="27" t="str">
        <v>25/04/24</v>
      </c>
      <c r="E38" s="26">
        <f t="shared" si="1"/>
        <v>5537</v>
      </c>
      <c r="F38" s="24">
        <v>117.44</v>
      </c>
      <c r="G38" s="24">
        <v>5.56</v>
      </c>
      <c r="H38" s="23">
        <v>10</v>
      </c>
      <c r="I38" s="24">
        <v>132</v>
      </c>
      <c r="J38" s="25">
        <f t="shared" si="4"/>
        <v>265</v>
      </c>
      <c r="K38" s="24">
        <f t="shared" si="5"/>
        <v>5272</v>
      </c>
      <c r="L38" s="22">
        <f t="shared" si="6"/>
        <v>2112</v>
      </c>
    </row>
    <row r="39" spans="1:12" ht="20.25" customHeight="1" x14ac:dyDescent="0.25">
      <c r="A39" s="1390"/>
      <c r="B39" s="29">
        <v>17</v>
      </c>
      <c r="C39" s="567" t="s">
        <v>8</v>
      </c>
      <c r="D39" s="27" t="str">
        <v>24/05/24</v>
      </c>
      <c r="E39" s="26">
        <f t="shared" si="1"/>
        <v>5272</v>
      </c>
      <c r="F39" s="24">
        <v>117.44</v>
      </c>
      <c r="G39" s="24">
        <v>5.56</v>
      </c>
      <c r="H39" s="23">
        <v>10</v>
      </c>
      <c r="I39" s="24">
        <v>132</v>
      </c>
      <c r="J39" s="25">
        <f t="shared" si="4"/>
        <v>265</v>
      </c>
      <c r="K39" s="24">
        <f t="shared" si="5"/>
        <v>5007</v>
      </c>
      <c r="L39" s="22">
        <f t="shared" si="6"/>
        <v>2244</v>
      </c>
    </row>
    <row r="40" spans="1:12" ht="20.25" customHeight="1" x14ac:dyDescent="0.25">
      <c r="A40" s="1390"/>
      <c r="B40" s="29">
        <v>18</v>
      </c>
      <c r="C40" s="567" t="s">
        <v>7</v>
      </c>
      <c r="D40" s="27" t="str">
        <v>25/06/24</v>
      </c>
      <c r="E40" s="26">
        <f t="shared" si="1"/>
        <v>5007</v>
      </c>
      <c r="F40" s="24">
        <v>117.44</v>
      </c>
      <c r="G40" s="24">
        <v>5.56</v>
      </c>
      <c r="H40" s="23">
        <v>10</v>
      </c>
      <c r="I40" s="24">
        <v>132</v>
      </c>
      <c r="J40" s="25">
        <f t="shared" si="4"/>
        <v>265</v>
      </c>
      <c r="K40" s="24">
        <f t="shared" si="5"/>
        <v>4742</v>
      </c>
      <c r="L40" s="22">
        <f t="shared" si="6"/>
        <v>2376</v>
      </c>
    </row>
    <row r="41" spans="1:12" ht="20.25" customHeight="1" x14ac:dyDescent="0.25">
      <c r="A41" s="1390"/>
      <c r="B41" s="29">
        <v>19</v>
      </c>
      <c r="C41" s="567" t="s">
        <v>6</v>
      </c>
      <c r="D41" s="27" t="str">
        <v>25/07/24</v>
      </c>
      <c r="E41" s="26">
        <f t="shared" si="1"/>
        <v>4742</v>
      </c>
      <c r="F41" s="24">
        <v>117.44</v>
      </c>
      <c r="G41" s="24">
        <v>5.56</v>
      </c>
      <c r="H41" s="23">
        <v>10</v>
      </c>
      <c r="I41" s="24">
        <v>132</v>
      </c>
      <c r="J41" s="25">
        <f t="shared" si="4"/>
        <v>265</v>
      </c>
      <c r="K41" s="24">
        <f t="shared" si="5"/>
        <v>4477</v>
      </c>
      <c r="L41" s="22">
        <f t="shared" si="6"/>
        <v>2508</v>
      </c>
    </row>
    <row r="42" spans="1:12" ht="20.25" customHeight="1" x14ac:dyDescent="0.25">
      <c r="A42" s="1390"/>
      <c r="B42" s="29">
        <v>20</v>
      </c>
      <c r="C42" s="567" t="s">
        <v>5</v>
      </c>
      <c r="D42" s="27" t="str">
        <v>23/08/24</v>
      </c>
      <c r="E42" s="26">
        <f t="shared" si="1"/>
        <v>4477</v>
      </c>
      <c r="F42" s="24">
        <v>117.44</v>
      </c>
      <c r="G42" s="24">
        <v>5.56</v>
      </c>
      <c r="H42" s="23">
        <v>10</v>
      </c>
      <c r="I42" s="24">
        <v>132</v>
      </c>
      <c r="J42" s="25">
        <f t="shared" si="4"/>
        <v>265</v>
      </c>
      <c r="K42" s="24">
        <f t="shared" si="5"/>
        <v>4212</v>
      </c>
      <c r="L42" s="22">
        <f t="shared" si="6"/>
        <v>2640</v>
      </c>
    </row>
    <row r="43" spans="1:12" ht="20.25" customHeight="1" x14ac:dyDescent="0.25">
      <c r="A43" s="1390"/>
      <c r="B43" s="29">
        <v>21</v>
      </c>
      <c r="C43" s="567" t="s">
        <v>4</v>
      </c>
      <c r="D43" s="27" t="str">
        <v>25/09/24</v>
      </c>
      <c r="E43" s="26">
        <f t="shared" si="1"/>
        <v>4212</v>
      </c>
      <c r="F43" s="24">
        <v>117.44</v>
      </c>
      <c r="G43" s="24">
        <v>5.56</v>
      </c>
      <c r="H43" s="23">
        <v>10</v>
      </c>
      <c r="I43" s="24">
        <v>132</v>
      </c>
      <c r="J43" s="25">
        <f t="shared" si="4"/>
        <v>265</v>
      </c>
      <c r="K43" s="24">
        <f t="shared" si="5"/>
        <v>3947</v>
      </c>
      <c r="L43" s="22">
        <f t="shared" si="6"/>
        <v>2772</v>
      </c>
    </row>
    <row r="44" spans="1:12" ht="20.25" customHeight="1" x14ac:dyDescent="0.25">
      <c r="A44" s="1390"/>
      <c r="B44" s="29">
        <v>22</v>
      </c>
      <c r="C44" s="567" t="s">
        <v>3</v>
      </c>
      <c r="D44" s="27" t="str">
        <v>24/10/24</v>
      </c>
      <c r="E44" s="26">
        <f t="shared" si="1"/>
        <v>3947</v>
      </c>
      <c r="F44" s="24">
        <v>117.44</v>
      </c>
      <c r="G44" s="24">
        <v>5.56</v>
      </c>
      <c r="H44" s="23">
        <v>10</v>
      </c>
      <c r="I44" s="24">
        <v>132</v>
      </c>
      <c r="J44" s="25">
        <f t="shared" si="4"/>
        <v>265</v>
      </c>
      <c r="K44" s="24">
        <f t="shared" si="5"/>
        <v>3682</v>
      </c>
      <c r="L44" s="22">
        <f t="shared" si="6"/>
        <v>2904</v>
      </c>
    </row>
    <row r="45" spans="1:12" ht="20.25" customHeight="1" x14ac:dyDescent="0.25">
      <c r="A45" s="1390"/>
      <c r="B45" s="29">
        <v>23</v>
      </c>
      <c r="C45" s="567" t="s">
        <v>14</v>
      </c>
      <c r="D45" s="27" t="str">
        <v>25/11/24</v>
      </c>
      <c r="E45" s="26">
        <f t="shared" si="1"/>
        <v>3682</v>
      </c>
      <c r="F45" s="24">
        <v>117.44</v>
      </c>
      <c r="G45" s="24">
        <v>5.56</v>
      </c>
      <c r="H45" s="23">
        <v>10</v>
      </c>
      <c r="I45" s="24">
        <v>132</v>
      </c>
      <c r="J45" s="25">
        <f t="shared" si="4"/>
        <v>265</v>
      </c>
      <c r="K45" s="24">
        <f t="shared" si="5"/>
        <v>3417</v>
      </c>
      <c r="L45" s="22">
        <f t="shared" si="6"/>
        <v>3036</v>
      </c>
    </row>
    <row r="46" spans="1:12" ht="20.25" customHeight="1" thickBot="1" x14ac:dyDescent="0.3">
      <c r="A46" s="1391"/>
      <c r="B46" s="21">
        <v>24</v>
      </c>
      <c r="C46" s="568" t="s">
        <v>13</v>
      </c>
      <c r="D46" s="19" t="str">
        <v>24/12/24</v>
      </c>
      <c r="E46" s="18">
        <f t="shared" si="1"/>
        <v>3417</v>
      </c>
      <c r="F46" s="16">
        <v>117.44</v>
      </c>
      <c r="G46" s="16">
        <v>5.56</v>
      </c>
      <c r="H46" s="15">
        <v>10</v>
      </c>
      <c r="I46" s="16">
        <v>132</v>
      </c>
      <c r="J46" s="17">
        <f t="shared" si="4"/>
        <v>265</v>
      </c>
      <c r="K46" s="16">
        <f t="shared" si="5"/>
        <v>3152</v>
      </c>
      <c r="L46" s="14">
        <f t="shared" si="6"/>
        <v>3168</v>
      </c>
    </row>
    <row r="47" spans="1:12" ht="20.25" customHeight="1" x14ac:dyDescent="0.25">
      <c r="A47" s="1389">
        <v>2025</v>
      </c>
      <c r="B47" s="37">
        <v>25</v>
      </c>
      <c r="C47" s="566" t="s">
        <v>12</v>
      </c>
      <c r="D47" s="35" t="str">
        <v>24/01/25</v>
      </c>
      <c r="E47" s="34">
        <f t="shared" si="1"/>
        <v>3152</v>
      </c>
      <c r="F47" s="32">
        <v>117.44</v>
      </c>
      <c r="G47" s="32">
        <v>5.56</v>
      </c>
      <c r="H47" s="31">
        <v>10</v>
      </c>
      <c r="I47" s="32">
        <v>132</v>
      </c>
      <c r="J47" s="33">
        <f t="shared" si="4"/>
        <v>265</v>
      </c>
      <c r="K47" s="32">
        <f t="shared" si="5"/>
        <v>2887</v>
      </c>
      <c r="L47" s="30">
        <f t="shared" si="6"/>
        <v>3300</v>
      </c>
    </row>
    <row r="48" spans="1:12" ht="20.25" customHeight="1" x14ac:dyDescent="0.25">
      <c r="A48" s="1390"/>
      <c r="B48" s="29">
        <v>26</v>
      </c>
      <c r="C48" s="567" t="s">
        <v>11</v>
      </c>
      <c r="D48" s="27" t="str">
        <v>25/02/25</v>
      </c>
      <c r="E48" s="26">
        <f t="shared" si="1"/>
        <v>2887</v>
      </c>
      <c r="F48" s="24">
        <v>117.44</v>
      </c>
      <c r="G48" s="24">
        <v>5.56</v>
      </c>
      <c r="H48" s="23">
        <v>10</v>
      </c>
      <c r="I48" s="24">
        <v>132</v>
      </c>
      <c r="J48" s="25">
        <f t="shared" si="4"/>
        <v>265</v>
      </c>
      <c r="K48" s="24">
        <f t="shared" si="5"/>
        <v>2622</v>
      </c>
      <c r="L48" s="22">
        <f t="shared" si="6"/>
        <v>3432</v>
      </c>
    </row>
    <row r="49" spans="1:12" ht="20.25" customHeight="1" x14ac:dyDescent="0.25">
      <c r="A49" s="1390"/>
      <c r="B49" s="29">
        <v>27</v>
      </c>
      <c r="C49" s="567" t="s">
        <v>10</v>
      </c>
      <c r="D49" s="27" t="str">
        <v>25/03/25</v>
      </c>
      <c r="E49" s="26">
        <f t="shared" si="1"/>
        <v>2622</v>
      </c>
      <c r="F49" s="24">
        <v>117.44</v>
      </c>
      <c r="G49" s="24">
        <v>5.56</v>
      </c>
      <c r="H49" s="23">
        <v>10</v>
      </c>
      <c r="I49" s="24">
        <v>132</v>
      </c>
      <c r="J49" s="25">
        <f t="shared" si="4"/>
        <v>265</v>
      </c>
      <c r="K49" s="24">
        <f t="shared" si="5"/>
        <v>2357</v>
      </c>
      <c r="L49" s="22">
        <f t="shared" si="6"/>
        <v>3564</v>
      </c>
    </row>
    <row r="50" spans="1:12" ht="20.25" customHeight="1" x14ac:dyDescent="0.25">
      <c r="A50" s="1390"/>
      <c r="B50" s="29">
        <v>28</v>
      </c>
      <c r="C50" s="567" t="s">
        <v>9</v>
      </c>
      <c r="D50" s="27" t="str">
        <v>25/04/25</v>
      </c>
      <c r="E50" s="26">
        <f t="shared" si="1"/>
        <v>2357</v>
      </c>
      <c r="F50" s="24">
        <v>117.44</v>
      </c>
      <c r="G50" s="24">
        <v>5.56</v>
      </c>
      <c r="H50" s="23">
        <v>10</v>
      </c>
      <c r="I50" s="24">
        <v>132</v>
      </c>
      <c r="J50" s="25">
        <f t="shared" si="4"/>
        <v>265</v>
      </c>
      <c r="K50" s="24">
        <f t="shared" si="5"/>
        <v>2092</v>
      </c>
      <c r="L50" s="22">
        <f t="shared" si="6"/>
        <v>3696</v>
      </c>
    </row>
    <row r="51" spans="1:12" ht="20.25" customHeight="1" x14ac:dyDescent="0.25">
      <c r="A51" s="1390"/>
      <c r="B51" s="29">
        <v>29</v>
      </c>
      <c r="C51" s="567" t="s">
        <v>8</v>
      </c>
      <c r="D51" s="27" t="str">
        <v>23/05/25</v>
      </c>
      <c r="E51" s="26">
        <f t="shared" si="1"/>
        <v>2092</v>
      </c>
      <c r="F51" s="24">
        <v>117.44</v>
      </c>
      <c r="G51" s="24">
        <v>5.56</v>
      </c>
      <c r="H51" s="23">
        <v>10</v>
      </c>
      <c r="I51" s="24">
        <v>132</v>
      </c>
      <c r="J51" s="25">
        <f t="shared" si="4"/>
        <v>265</v>
      </c>
      <c r="K51" s="24">
        <f t="shared" si="5"/>
        <v>1827</v>
      </c>
      <c r="L51" s="22">
        <f t="shared" si="6"/>
        <v>3828</v>
      </c>
    </row>
    <row r="52" spans="1:12" ht="20.25" customHeight="1" x14ac:dyDescent="0.25">
      <c r="A52" s="1390"/>
      <c r="B52" s="29">
        <v>30</v>
      </c>
      <c r="C52" s="567" t="s">
        <v>7</v>
      </c>
      <c r="D52" s="27" t="str">
        <v>27/06/25</v>
      </c>
      <c r="E52" s="26">
        <f t="shared" si="1"/>
        <v>1827</v>
      </c>
      <c r="F52" s="24">
        <v>117.44</v>
      </c>
      <c r="G52" s="24">
        <v>5.56</v>
      </c>
      <c r="H52" s="23">
        <v>10</v>
      </c>
      <c r="I52" s="24">
        <v>132</v>
      </c>
      <c r="J52" s="25">
        <f t="shared" si="4"/>
        <v>265</v>
      </c>
      <c r="K52" s="24">
        <f t="shared" si="5"/>
        <v>1562</v>
      </c>
      <c r="L52" s="22">
        <f t="shared" si="6"/>
        <v>3960</v>
      </c>
    </row>
    <row r="53" spans="1:12" ht="20.25" customHeight="1" x14ac:dyDescent="0.25">
      <c r="A53" s="1390"/>
      <c r="B53" s="29">
        <v>31</v>
      </c>
      <c r="C53" s="567" t="s">
        <v>6</v>
      </c>
      <c r="D53" s="27" t="str">
        <v>25/07/25</v>
      </c>
      <c r="E53" s="26">
        <f t="shared" si="1"/>
        <v>1562</v>
      </c>
      <c r="F53" s="24">
        <v>117.44</v>
      </c>
      <c r="G53" s="24">
        <v>5.56</v>
      </c>
      <c r="H53" s="23">
        <v>10</v>
      </c>
      <c r="I53" s="24">
        <v>132</v>
      </c>
      <c r="J53" s="25">
        <f t="shared" si="4"/>
        <v>265</v>
      </c>
      <c r="K53" s="24">
        <f t="shared" si="5"/>
        <v>1297</v>
      </c>
      <c r="L53" s="22">
        <f t="shared" si="6"/>
        <v>4092</v>
      </c>
    </row>
    <row r="54" spans="1:12" ht="20.25" customHeight="1" x14ac:dyDescent="0.25">
      <c r="A54" s="1390"/>
      <c r="B54" s="29">
        <v>32</v>
      </c>
      <c r="C54" s="567" t="s">
        <v>5</v>
      </c>
      <c r="D54" s="27" t="str">
        <v>25/08/25</v>
      </c>
      <c r="E54" s="26">
        <f t="shared" si="1"/>
        <v>1297</v>
      </c>
      <c r="F54" s="24">
        <v>117.44</v>
      </c>
      <c r="G54" s="24">
        <v>5.56</v>
      </c>
      <c r="H54" s="23">
        <v>10</v>
      </c>
      <c r="I54" s="24">
        <v>132</v>
      </c>
      <c r="J54" s="25">
        <f t="shared" si="4"/>
        <v>265</v>
      </c>
      <c r="K54" s="24">
        <f t="shared" si="5"/>
        <v>1032</v>
      </c>
      <c r="L54" s="22">
        <f t="shared" si="6"/>
        <v>4224</v>
      </c>
    </row>
    <row r="55" spans="1:12" ht="20.25" customHeight="1" x14ac:dyDescent="0.25">
      <c r="A55" s="1390"/>
      <c r="B55" s="29">
        <v>33</v>
      </c>
      <c r="C55" s="567" t="s">
        <v>4</v>
      </c>
      <c r="D55" s="27" t="str">
        <v>25/09/25</v>
      </c>
      <c r="E55" s="26">
        <f t="shared" si="1"/>
        <v>1032</v>
      </c>
      <c r="F55" s="24">
        <v>117.44</v>
      </c>
      <c r="G55" s="24">
        <v>5.56</v>
      </c>
      <c r="H55" s="23">
        <v>10</v>
      </c>
      <c r="I55" s="24">
        <v>132</v>
      </c>
      <c r="J55" s="25">
        <f t="shared" si="4"/>
        <v>265</v>
      </c>
      <c r="K55" s="24">
        <f t="shared" si="5"/>
        <v>767</v>
      </c>
      <c r="L55" s="22">
        <f t="shared" si="6"/>
        <v>4356</v>
      </c>
    </row>
    <row r="56" spans="1:12" ht="20.25" customHeight="1" x14ac:dyDescent="0.25">
      <c r="A56" s="1390"/>
      <c r="B56" s="29">
        <v>34</v>
      </c>
      <c r="C56" s="567" t="s">
        <v>3</v>
      </c>
      <c r="D56" s="27" t="str">
        <v>08/10/25</v>
      </c>
      <c r="E56" s="26">
        <f t="shared" si="1"/>
        <v>767</v>
      </c>
      <c r="F56" s="24">
        <v>117.44</v>
      </c>
      <c r="G56" s="24">
        <v>5.56</v>
      </c>
      <c r="H56" s="23">
        <v>10</v>
      </c>
      <c r="I56" s="24">
        <v>132</v>
      </c>
      <c r="J56" s="25">
        <f t="shared" si="4"/>
        <v>265</v>
      </c>
      <c r="K56" s="24">
        <f t="shared" si="5"/>
        <v>502</v>
      </c>
      <c r="L56" s="22">
        <f t="shared" si="6"/>
        <v>4488</v>
      </c>
    </row>
    <row r="57" spans="1:12" ht="20.25" customHeight="1" x14ac:dyDescent="0.25">
      <c r="A57" s="1390"/>
      <c r="B57" s="29">
        <v>35</v>
      </c>
      <c r="C57" s="567" t="s">
        <v>14</v>
      </c>
      <c r="D57" s="27" t="str">
        <v>08/10/25</v>
      </c>
      <c r="E57" s="26">
        <f t="shared" si="1"/>
        <v>502</v>
      </c>
      <c r="F57" s="24">
        <v>117.44</v>
      </c>
      <c r="G57" s="24">
        <v>5.56</v>
      </c>
      <c r="H57" s="23">
        <v>10</v>
      </c>
      <c r="I57" s="24">
        <v>132</v>
      </c>
      <c r="J57" s="25">
        <f t="shared" si="4"/>
        <v>265</v>
      </c>
      <c r="K57" s="24">
        <f t="shared" si="5"/>
        <v>237</v>
      </c>
      <c r="L57" s="22">
        <f t="shared" si="6"/>
        <v>4620</v>
      </c>
    </row>
    <row r="58" spans="1:12" ht="20.25" customHeight="1" thickBot="1" x14ac:dyDescent="0.3">
      <c r="A58" s="1391"/>
      <c r="B58" s="21">
        <v>36</v>
      </c>
      <c r="C58" s="568" t="s">
        <v>13</v>
      </c>
      <c r="D58" s="19" t="str">
        <v>08/10/25</v>
      </c>
      <c r="E58" s="18">
        <f t="shared" si="1"/>
        <v>237</v>
      </c>
      <c r="F58" s="16">
        <v>117.6</v>
      </c>
      <c r="G58" s="16">
        <v>5.4</v>
      </c>
      <c r="H58" s="15">
        <v>10</v>
      </c>
      <c r="I58" s="16">
        <v>132</v>
      </c>
      <c r="J58" s="17">
        <f t="shared" si="4"/>
        <v>265</v>
      </c>
      <c r="K58" s="16">
        <f t="shared" si="5"/>
        <v>-28</v>
      </c>
      <c r="L58" s="14">
        <f t="shared" si="6"/>
        <v>4752</v>
      </c>
    </row>
    <row r="59" spans="1:12" x14ac:dyDescent="0.25">
      <c r="D59" s="68"/>
      <c r="E59" s="68"/>
      <c r="F59" s="67">
        <f>SUM(F23:F58)</f>
        <v>4228.0000000000018</v>
      </c>
      <c r="G59" s="67">
        <f>SUM(G23:G58)</f>
        <v>200.00000000000006</v>
      </c>
      <c r="H59" s="67">
        <f>SUM(H23:H58)</f>
        <v>360</v>
      </c>
      <c r="I59" s="67">
        <f>SUM(I23:I58)</f>
        <v>4752</v>
      </c>
    </row>
    <row r="60" spans="1:12" x14ac:dyDescent="0.25">
      <c r="D60" s="1420" t="s">
        <v>2</v>
      </c>
      <c r="E60" s="1420"/>
      <c r="F60" s="79">
        <f>SUM(F23)</f>
        <v>117.44</v>
      </c>
      <c r="G60" s="79">
        <f t="shared" ref="G60:I60" si="7">SUM(G23)</f>
        <v>5.56</v>
      </c>
      <c r="H60" s="79">
        <f t="shared" si="7"/>
        <v>10</v>
      </c>
      <c r="I60" s="79">
        <f t="shared" si="7"/>
        <v>132</v>
      </c>
    </row>
    <row r="61" spans="1:12" x14ac:dyDescent="0.25">
      <c r="D61" s="1421" t="s">
        <v>1</v>
      </c>
      <c r="E61" s="1421"/>
      <c r="F61" s="78">
        <f>SUM(F59-F60)</f>
        <v>4110.5600000000022</v>
      </c>
      <c r="G61" s="78">
        <f>SUM(G59-G60)</f>
        <v>194.44000000000005</v>
      </c>
      <c r="H61" s="78">
        <f t="shared" ref="H61:I61" si="8">SUM(H59-H60)</f>
        <v>350</v>
      </c>
      <c r="I61" s="78">
        <f t="shared" si="8"/>
        <v>4620</v>
      </c>
    </row>
    <row r="63" spans="1:12" ht="15.75" x14ac:dyDescent="0.25">
      <c r="C63" s="76"/>
      <c r="D63" s="1435" t="s">
        <v>42</v>
      </c>
      <c r="E63" s="1435"/>
      <c r="F63" s="1423">
        <f>SUM(F61:I61)</f>
        <v>9275.0000000000018</v>
      </c>
      <c r="G63" s="1423"/>
      <c r="H63" s="485"/>
    </row>
    <row r="64" spans="1:12" ht="16.5" thickBot="1" x14ac:dyDescent="0.3">
      <c r="C64" s="76"/>
      <c r="D64" s="1435" t="s">
        <v>41</v>
      </c>
      <c r="E64" s="1435"/>
      <c r="F64" s="1436">
        <v>-28</v>
      </c>
      <c r="G64" s="1436"/>
      <c r="H64" s="485"/>
    </row>
    <row r="65" spans="3:8" ht="17.25" thickTop="1" thickBot="1" x14ac:dyDescent="0.3">
      <c r="C65" s="1415" t="s">
        <v>0</v>
      </c>
      <c r="D65" s="1415"/>
      <c r="E65" s="1416"/>
      <c r="F65" s="1417">
        <f>SUM(F63:H64)</f>
        <v>9247.0000000000018</v>
      </c>
      <c r="G65" s="1419"/>
      <c r="H65" s="486"/>
    </row>
    <row r="66" spans="3:8" ht="15.75" thickTop="1" x14ac:dyDescent="0.25"/>
  </sheetData>
  <mergeCells count="30">
    <mergeCell ref="A17:B17"/>
    <mergeCell ref="A8:L8"/>
    <mergeCell ref="A11:B11"/>
    <mergeCell ref="A12:B12"/>
    <mergeCell ref="A13:B13"/>
    <mergeCell ref="A15:B15"/>
    <mergeCell ref="K21:K22"/>
    <mergeCell ref="L21:L22"/>
    <mergeCell ref="D18:E18"/>
    <mergeCell ref="D19:E19"/>
    <mergeCell ref="A21:A22"/>
    <mergeCell ref="B21:B22"/>
    <mergeCell ref="C21:C22"/>
    <mergeCell ref="D21:D22"/>
    <mergeCell ref="E21:E22"/>
    <mergeCell ref="A23:A34"/>
    <mergeCell ref="F21:F22"/>
    <mergeCell ref="G21:H21"/>
    <mergeCell ref="I21:I22"/>
    <mergeCell ref="J21:J22"/>
    <mergeCell ref="A47:A58"/>
    <mergeCell ref="D60:E60"/>
    <mergeCell ref="D61:E61"/>
    <mergeCell ref="D63:E63"/>
    <mergeCell ref="A35:A46"/>
    <mergeCell ref="F63:G63"/>
    <mergeCell ref="D64:E64"/>
    <mergeCell ref="F64:G64"/>
    <mergeCell ref="C65:E65"/>
    <mergeCell ref="F65:G65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Q65"/>
  <sheetViews>
    <sheetView topLeftCell="A37" zoomScaleNormal="100" workbookViewId="0">
      <selection activeCell="A3" sqref="A3:A6"/>
    </sheetView>
  </sheetViews>
  <sheetFormatPr defaultRowHeight="15" x14ac:dyDescent="0.25"/>
  <cols>
    <col min="3" max="3" width="12.140625" bestFit="1" customWidth="1"/>
    <col min="4" max="4" width="12.42578125" customWidth="1"/>
    <col min="5" max="7" width="10" customWidth="1"/>
    <col min="8" max="8" width="10.85546875" customWidth="1"/>
    <col min="9" max="11" width="10" customWidth="1"/>
    <col min="12" max="12" width="11.5703125" customWidth="1"/>
    <col min="13" max="13" width="7" customWidth="1"/>
  </cols>
  <sheetData>
    <row r="1" spans="1:12" ht="21" x14ac:dyDescent="0.35">
      <c r="A1" s="63" t="s">
        <v>40</v>
      </c>
    </row>
    <row r="3" spans="1:12" ht="21" x14ac:dyDescent="0.35">
      <c r="A3" s="62" t="s">
        <v>398</v>
      </c>
    </row>
    <row r="4" spans="1:12" ht="12.6" customHeight="1" x14ac:dyDescent="0.35">
      <c r="A4" s="62"/>
    </row>
    <row r="5" spans="1:12" ht="17.25" x14ac:dyDescent="0.3">
      <c r="A5" s="500" t="s">
        <v>399</v>
      </c>
    </row>
    <row r="6" spans="1:12" ht="17.25" x14ac:dyDescent="0.3">
      <c r="A6" s="500" t="s">
        <v>400</v>
      </c>
    </row>
    <row r="8" spans="1:12" ht="20.25" customHeight="1" x14ac:dyDescent="0.25">
      <c r="A8" s="1425" t="s">
        <v>667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702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702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2000</v>
      </c>
      <c r="D11" s="702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240</v>
      </c>
      <c r="D12" s="330"/>
      <c r="E12" s="51"/>
      <c r="H12" s="48"/>
      <c r="K12" s="48"/>
      <c r="L12" s="48"/>
    </row>
    <row r="13" spans="1:12" ht="20.25" customHeight="1" x14ac:dyDescent="0.25">
      <c r="A13" s="700"/>
      <c r="B13" s="700"/>
      <c r="C13" s="50">
        <f>SUM(C11:C12)</f>
        <v>2240</v>
      </c>
      <c r="E13" s="51"/>
      <c r="H13" s="48"/>
      <c r="K13" s="48"/>
      <c r="L13" s="48"/>
    </row>
    <row r="14" spans="1:12" ht="20.25" customHeight="1" x14ac:dyDescent="0.25">
      <c r="A14" s="1426" t="s">
        <v>31</v>
      </c>
      <c r="B14" s="1426"/>
      <c r="C14" s="189">
        <v>3225.6</v>
      </c>
      <c r="D14" s="52" t="s">
        <v>75</v>
      </c>
      <c r="E14" s="51"/>
      <c r="H14" s="48"/>
      <c r="K14" s="48"/>
      <c r="L14" s="48"/>
    </row>
    <row r="15" spans="1:12" ht="20.25" customHeight="1" x14ac:dyDescent="0.25">
      <c r="A15" s="700"/>
      <c r="B15" s="700"/>
      <c r="C15" s="50">
        <f>SUM(C13:C14)</f>
        <v>5465.6</v>
      </c>
      <c r="D15" s="52"/>
      <c r="E15" s="51"/>
      <c r="H15" s="48"/>
      <c r="K15" s="48"/>
      <c r="L15" s="48"/>
    </row>
    <row r="16" spans="1:12" ht="20.25" customHeight="1" x14ac:dyDescent="0.25">
      <c r="A16" s="1426" t="s">
        <v>668</v>
      </c>
      <c r="B16" s="1426"/>
      <c r="C16" s="49">
        <v>468</v>
      </c>
      <c r="D16" s="52"/>
      <c r="E16" s="51"/>
      <c r="H16" s="48"/>
      <c r="K16" s="48"/>
      <c r="L16" s="48"/>
    </row>
    <row r="17" spans="1:17" ht="20.25" customHeight="1" thickBot="1" x14ac:dyDescent="0.3">
      <c r="A17" s="360"/>
      <c r="B17" s="360"/>
      <c r="C17" s="45">
        <f>SUM(C15:C16)</f>
        <v>5933.6</v>
      </c>
      <c r="D17" s="1437" t="s">
        <v>27</v>
      </c>
      <c r="E17" s="1437"/>
      <c r="F17" s="96"/>
      <c r="H17" s="48"/>
      <c r="K17" s="48"/>
      <c r="L17" s="48"/>
    </row>
    <row r="18" spans="1:17" ht="16.5" thickTop="1" x14ac:dyDescent="0.25">
      <c r="D18" s="1438">
        <f>C17/36</f>
        <v>164.82222222222222</v>
      </c>
      <c r="E18" s="1438"/>
      <c r="F18" s="94"/>
    </row>
    <row r="19" spans="1:17" s="93" customFormat="1" ht="15" customHeight="1" thickBot="1" x14ac:dyDescent="0.3">
      <c r="D19" s="95"/>
      <c r="E19" s="95"/>
      <c r="F19" s="94"/>
    </row>
    <row r="20" spans="1:17" ht="18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20</v>
      </c>
      <c r="H20" s="1404"/>
      <c r="I20" s="1392" t="s">
        <v>19</v>
      </c>
      <c r="J20" s="1400" t="s">
        <v>18</v>
      </c>
      <c r="K20" s="1392" t="s">
        <v>17</v>
      </c>
      <c r="L20" s="1394" t="s">
        <v>15</v>
      </c>
      <c r="N20" s="1408" t="s">
        <v>21</v>
      </c>
      <c r="O20" s="1402" t="s">
        <v>20</v>
      </c>
      <c r="P20" s="1404"/>
      <c r="Q20" s="1392" t="s">
        <v>19</v>
      </c>
    </row>
    <row r="21" spans="1:17" ht="35.25" customHeight="1" thickBot="1" x14ac:dyDescent="0.3">
      <c r="A21" s="1431"/>
      <c r="B21" s="1433"/>
      <c r="C21" s="1393"/>
      <c r="D21" s="1401"/>
      <c r="E21" s="1393"/>
      <c r="F21" s="1434"/>
      <c r="G21" s="701" t="s">
        <v>20</v>
      </c>
      <c r="H21" s="701" t="s">
        <v>16</v>
      </c>
      <c r="I21" s="1393"/>
      <c r="J21" s="1401"/>
      <c r="K21" s="1393"/>
      <c r="L21" s="1395"/>
      <c r="N21" s="1434"/>
      <c r="O21" s="764" t="s">
        <v>20</v>
      </c>
      <c r="P21" s="764" t="s">
        <v>16</v>
      </c>
      <c r="Q21" s="1393"/>
    </row>
    <row r="22" spans="1:17" ht="20.25" customHeight="1" x14ac:dyDescent="0.25">
      <c r="A22" s="1389">
        <v>2023</v>
      </c>
      <c r="B22" s="37">
        <v>1</v>
      </c>
      <c r="C22" s="705" t="s">
        <v>3</v>
      </c>
      <c r="D22" s="35" t="str">
        <f t="array" ref="D22:D57">TRANSPOSE('[1]2023-2024'!$F$88:$AO$88)</f>
        <v>25/10/23</v>
      </c>
      <c r="E22" s="34">
        <f>C17</f>
        <v>5933.6</v>
      </c>
      <c r="F22" s="32">
        <v>55.73</v>
      </c>
      <c r="G22" s="32">
        <v>6.67</v>
      </c>
      <c r="H22" s="31">
        <v>13</v>
      </c>
      <c r="I22" s="32">
        <v>89.6</v>
      </c>
      <c r="J22" s="33">
        <f t="shared" ref="J22:J57" si="0">F22+I22+G22+H22</f>
        <v>164.99999999999997</v>
      </c>
      <c r="K22" s="32">
        <f>E22-I22-G22-F22-H22</f>
        <v>5768.6</v>
      </c>
      <c r="L22" s="30">
        <f>I22</f>
        <v>89.6</v>
      </c>
      <c r="N22" s="309">
        <v>0</v>
      </c>
      <c r="O22" s="310">
        <v>0</v>
      </c>
      <c r="P22" s="310">
        <v>0</v>
      </c>
      <c r="Q22" s="311">
        <v>0</v>
      </c>
    </row>
    <row r="23" spans="1:17" ht="20.25" customHeight="1" x14ac:dyDescent="0.25">
      <c r="A23" s="1390"/>
      <c r="B23" s="29">
        <v>2</v>
      </c>
      <c r="C23" s="704" t="s">
        <v>14</v>
      </c>
      <c r="D23" s="27" t="str">
        <v>24/11/23</v>
      </c>
      <c r="E23" s="26">
        <f t="shared" ref="E23:E57" si="1">K22</f>
        <v>5768.6</v>
      </c>
      <c r="F23" s="24">
        <v>55.73</v>
      </c>
      <c r="G23" s="24">
        <v>6.67</v>
      </c>
      <c r="H23" s="23">
        <v>13</v>
      </c>
      <c r="I23" s="24">
        <v>89.6</v>
      </c>
      <c r="J23" s="25">
        <f t="shared" si="0"/>
        <v>164.99999999999997</v>
      </c>
      <c r="K23" s="24">
        <f t="shared" ref="K23:K57" si="2">E23-I23-G23-F23-H23</f>
        <v>5603.6</v>
      </c>
      <c r="L23" s="22">
        <f>L22+I23</f>
        <v>179.2</v>
      </c>
      <c r="N23" s="312">
        <v>0</v>
      </c>
      <c r="O23" s="313">
        <v>0</v>
      </c>
      <c r="P23" s="313">
        <v>0</v>
      </c>
      <c r="Q23" s="314">
        <v>0</v>
      </c>
    </row>
    <row r="24" spans="1:17" ht="30.75" thickBot="1" x14ac:dyDescent="0.3">
      <c r="A24" s="1391"/>
      <c r="B24" s="21">
        <v>3</v>
      </c>
      <c r="C24" s="703" t="s">
        <v>13</v>
      </c>
      <c r="D24" s="248" t="str">
        <v>22/12/23</v>
      </c>
      <c r="E24" s="18">
        <f t="shared" si="1"/>
        <v>5603.6</v>
      </c>
      <c r="F24" s="16">
        <v>55.73</v>
      </c>
      <c r="G24" s="16">
        <v>6.67</v>
      </c>
      <c r="H24" s="15">
        <v>13</v>
      </c>
      <c r="I24" s="16">
        <v>89.6</v>
      </c>
      <c r="J24" s="17">
        <f t="shared" si="0"/>
        <v>164.99999999999997</v>
      </c>
      <c r="K24" s="16">
        <f t="shared" si="2"/>
        <v>5438.6</v>
      </c>
      <c r="L24" s="14">
        <f>L23+I24</f>
        <v>268.79999999999995</v>
      </c>
      <c r="N24" s="617" t="s">
        <v>800</v>
      </c>
      <c r="O24" s="618" t="s">
        <v>801</v>
      </c>
      <c r="P24" s="618" t="s">
        <v>802</v>
      </c>
      <c r="Q24" s="619" t="s">
        <v>803</v>
      </c>
    </row>
    <row r="25" spans="1:17" ht="20.25" customHeight="1" x14ac:dyDescent="0.25">
      <c r="A25" s="1389">
        <v>2024</v>
      </c>
      <c r="B25" s="37">
        <v>4</v>
      </c>
      <c r="C25" s="705" t="s">
        <v>12</v>
      </c>
      <c r="D25" s="35" t="str">
        <v>24/01/24</v>
      </c>
      <c r="E25" s="34">
        <f t="shared" si="1"/>
        <v>5438.6</v>
      </c>
      <c r="F25" s="32">
        <v>55.73</v>
      </c>
      <c r="G25" s="32">
        <v>6.67</v>
      </c>
      <c r="H25" s="31">
        <v>13</v>
      </c>
      <c r="I25" s="32">
        <v>89.6</v>
      </c>
      <c r="J25" s="33">
        <f t="shared" si="0"/>
        <v>164.99999999999997</v>
      </c>
      <c r="K25" s="32">
        <f t="shared" si="2"/>
        <v>5273.6</v>
      </c>
      <c r="L25" s="30">
        <f>L24+I25</f>
        <v>358.4</v>
      </c>
    </row>
    <row r="26" spans="1:17" ht="20.25" customHeight="1" x14ac:dyDescent="0.25">
      <c r="A26" s="1390"/>
      <c r="B26" s="29">
        <v>5</v>
      </c>
      <c r="C26" s="704" t="s">
        <v>11</v>
      </c>
      <c r="D26" s="27" t="str">
        <v>23/02/24</v>
      </c>
      <c r="E26" s="26">
        <f t="shared" si="1"/>
        <v>5273.6</v>
      </c>
      <c r="F26" s="24">
        <v>55.73</v>
      </c>
      <c r="G26" s="24">
        <v>6.67</v>
      </c>
      <c r="H26" s="23">
        <v>13</v>
      </c>
      <c r="I26" s="24">
        <v>89.6</v>
      </c>
      <c r="J26" s="25">
        <f t="shared" si="0"/>
        <v>164.99999999999997</v>
      </c>
      <c r="K26" s="24">
        <f t="shared" si="2"/>
        <v>5108.6000000000004</v>
      </c>
      <c r="L26" s="22">
        <f>L25+I26</f>
        <v>448</v>
      </c>
    </row>
    <row r="27" spans="1:17" ht="20.25" customHeight="1" x14ac:dyDescent="0.25">
      <c r="A27" s="1390"/>
      <c r="B27" s="29">
        <v>6</v>
      </c>
      <c r="C27" s="704" t="s">
        <v>10</v>
      </c>
      <c r="D27" s="27" t="str">
        <v>25/03/24</v>
      </c>
      <c r="E27" s="26">
        <f t="shared" si="1"/>
        <v>5108.6000000000004</v>
      </c>
      <c r="F27" s="24">
        <v>55.73</v>
      </c>
      <c r="G27" s="24">
        <v>6.67</v>
      </c>
      <c r="H27" s="23">
        <v>13</v>
      </c>
      <c r="I27" s="24">
        <v>89.6</v>
      </c>
      <c r="J27" s="25">
        <f t="shared" si="0"/>
        <v>164.99999999999997</v>
      </c>
      <c r="K27" s="24">
        <f t="shared" si="2"/>
        <v>4943.6000000000004</v>
      </c>
      <c r="L27" s="22">
        <f>L26+I27</f>
        <v>537.6</v>
      </c>
    </row>
    <row r="28" spans="1:17" ht="20.25" customHeight="1" x14ac:dyDescent="0.25">
      <c r="A28" s="1390"/>
      <c r="B28" s="29">
        <v>7</v>
      </c>
      <c r="C28" s="704" t="s">
        <v>9</v>
      </c>
      <c r="D28" s="27" t="str">
        <v>25/04/24</v>
      </c>
      <c r="E28" s="26">
        <f t="shared" si="1"/>
        <v>4943.6000000000004</v>
      </c>
      <c r="F28" s="24">
        <v>55.73</v>
      </c>
      <c r="G28" s="24">
        <v>6.67</v>
      </c>
      <c r="H28" s="23">
        <v>13</v>
      </c>
      <c r="I28" s="24">
        <v>89.6</v>
      </c>
      <c r="J28" s="25">
        <f t="shared" si="0"/>
        <v>164.99999999999997</v>
      </c>
      <c r="K28" s="24">
        <f t="shared" si="2"/>
        <v>4778.6000000000004</v>
      </c>
      <c r="L28" s="22">
        <f t="shared" ref="L28:L57" si="3">L27+I28</f>
        <v>627.20000000000005</v>
      </c>
    </row>
    <row r="29" spans="1:17" ht="20.25" customHeight="1" x14ac:dyDescent="0.25">
      <c r="A29" s="1390"/>
      <c r="B29" s="29">
        <v>8</v>
      </c>
      <c r="C29" s="704" t="s">
        <v>8</v>
      </c>
      <c r="D29" s="27" t="str">
        <v>24/05/24</v>
      </c>
      <c r="E29" s="26">
        <f t="shared" si="1"/>
        <v>4778.6000000000004</v>
      </c>
      <c r="F29" s="24">
        <v>55.73</v>
      </c>
      <c r="G29" s="24">
        <v>6.67</v>
      </c>
      <c r="H29" s="23">
        <v>13</v>
      </c>
      <c r="I29" s="24">
        <v>89.6</v>
      </c>
      <c r="J29" s="25">
        <f t="shared" si="0"/>
        <v>164.99999999999997</v>
      </c>
      <c r="K29" s="24">
        <f t="shared" si="2"/>
        <v>4613.6000000000004</v>
      </c>
      <c r="L29" s="22">
        <f t="shared" si="3"/>
        <v>716.80000000000007</v>
      </c>
    </row>
    <row r="30" spans="1:17" ht="20.25" customHeight="1" x14ac:dyDescent="0.25">
      <c r="A30" s="1390"/>
      <c r="B30" s="29">
        <v>9</v>
      </c>
      <c r="C30" s="704" t="s">
        <v>7</v>
      </c>
      <c r="D30" s="27" t="str">
        <v>25/06/24</v>
      </c>
      <c r="E30" s="26">
        <f t="shared" si="1"/>
        <v>4613.6000000000004</v>
      </c>
      <c r="F30" s="24">
        <v>55.73</v>
      </c>
      <c r="G30" s="24">
        <v>6.67</v>
      </c>
      <c r="H30" s="23">
        <v>13</v>
      </c>
      <c r="I30" s="24">
        <v>89.6</v>
      </c>
      <c r="J30" s="25">
        <f t="shared" si="0"/>
        <v>164.99999999999997</v>
      </c>
      <c r="K30" s="24">
        <f t="shared" si="2"/>
        <v>4448.6000000000004</v>
      </c>
      <c r="L30" s="22">
        <f t="shared" si="3"/>
        <v>806.40000000000009</v>
      </c>
    </row>
    <row r="31" spans="1:17" ht="20.25" customHeight="1" x14ac:dyDescent="0.25">
      <c r="A31" s="1390"/>
      <c r="B31" s="29">
        <v>10</v>
      </c>
      <c r="C31" s="704" t="s">
        <v>6</v>
      </c>
      <c r="D31" s="27" t="str">
        <v>25/07/24</v>
      </c>
      <c r="E31" s="26">
        <f t="shared" si="1"/>
        <v>4448.6000000000004</v>
      </c>
      <c r="F31" s="24">
        <v>55.73</v>
      </c>
      <c r="G31" s="24">
        <v>6.67</v>
      </c>
      <c r="H31" s="23">
        <v>13</v>
      </c>
      <c r="I31" s="24">
        <v>89.6</v>
      </c>
      <c r="J31" s="25">
        <f t="shared" si="0"/>
        <v>164.99999999999997</v>
      </c>
      <c r="K31" s="24">
        <f t="shared" si="2"/>
        <v>4283.6000000000004</v>
      </c>
      <c r="L31" s="22">
        <f t="shared" si="3"/>
        <v>896.00000000000011</v>
      </c>
    </row>
    <row r="32" spans="1:17" ht="20.25" customHeight="1" x14ac:dyDescent="0.25">
      <c r="A32" s="1390"/>
      <c r="B32" s="29">
        <v>11</v>
      </c>
      <c r="C32" s="704" t="s">
        <v>5</v>
      </c>
      <c r="D32" s="27" t="str">
        <v>23/08/24</v>
      </c>
      <c r="E32" s="26">
        <f t="shared" si="1"/>
        <v>4283.6000000000004</v>
      </c>
      <c r="F32" s="24">
        <v>55.73</v>
      </c>
      <c r="G32" s="24">
        <v>6.67</v>
      </c>
      <c r="H32" s="23">
        <v>13</v>
      </c>
      <c r="I32" s="24">
        <v>89.6</v>
      </c>
      <c r="J32" s="25">
        <f t="shared" si="0"/>
        <v>164.99999999999997</v>
      </c>
      <c r="K32" s="24">
        <f t="shared" si="2"/>
        <v>4118.6000000000004</v>
      </c>
      <c r="L32" s="22">
        <f t="shared" si="3"/>
        <v>985.60000000000014</v>
      </c>
    </row>
    <row r="33" spans="1:12" ht="20.25" customHeight="1" x14ac:dyDescent="0.25">
      <c r="A33" s="1390"/>
      <c r="B33" s="29">
        <v>12</v>
      </c>
      <c r="C33" s="704" t="s">
        <v>4</v>
      </c>
      <c r="D33" s="27" t="str">
        <v>25/09/24</v>
      </c>
      <c r="E33" s="26">
        <f t="shared" si="1"/>
        <v>4118.6000000000004</v>
      </c>
      <c r="F33" s="24">
        <v>55.73</v>
      </c>
      <c r="G33" s="24">
        <v>6.67</v>
      </c>
      <c r="H33" s="23">
        <v>13</v>
      </c>
      <c r="I33" s="24">
        <v>89.6</v>
      </c>
      <c r="J33" s="25">
        <f t="shared" si="0"/>
        <v>164.99999999999997</v>
      </c>
      <c r="K33" s="24">
        <f t="shared" si="2"/>
        <v>3953.6000000000004</v>
      </c>
      <c r="L33" s="22">
        <f t="shared" si="3"/>
        <v>1075.2</v>
      </c>
    </row>
    <row r="34" spans="1:12" ht="20.25" customHeight="1" x14ac:dyDescent="0.25">
      <c r="A34" s="1390"/>
      <c r="B34" s="29">
        <v>13</v>
      </c>
      <c r="C34" s="704" t="s">
        <v>3</v>
      </c>
      <c r="D34" s="27" t="str">
        <v>26/10/24</v>
      </c>
      <c r="E34" s="26">
        <f t="shared" si="1"/>
        <v>3953.6000000000004</v>
      </c>
      <c r="F34" s="24">
        <v>55.73</v>
      </c>
      <c r="G34" s="24">
        <v>6.67</v>
      </c>
      <c r="H34" s="23">
        <v>13</v>
      </c>
      <c r="I34" s="24">
        <v>89.6</v>
      </c>
      <c r="J34" s="25">
        <f t="shared" si="0"/>
        <v>164.99999999999997</v>
      </c>
      <c r="K34" s="24">
        <f t="shared" si="2"/>
        <v>3788.6000000000004</v>
      </c>
      <c r="L34" s="22">
        <f t="shared" si="3"/>
        <v>1164.8</v>
      </c>
    </row>
    <row r="35" spans="1:12" ht="20.25" customHeight="1" x14ac:dyDescent="0.25">
      <c r="A35" s="1390"/>
      <c r="B35" s="29">
        <v>14</v>
      </c>
      <c r="C35" s="704" t="s">
        <v>14</v>
      </c>
      <c r="D35" s="27" t="str">
        <v>25/11/24</v>
      </c>
      <c r="E35" s="26">
        <f t="shared" si="1"/>
        <v>3788.6000000000004</v>
      </c>
      <c r="F35" s="24">
        <v>55.73</v>
      </c>
      <c r="G35" s="24">
        <v>6.67</v>
      </c>
      <c r="H35" s="23">
        <v>13</v>
      </c>
      <c r="I35" s="24">
        <v>89.6</v>
      </c>
      <c r="J35" s="25">
        <f t="shared" si="0"/>
        <v>164.99999999999997</v>
      </c>
      <c r="K35" s="24">
        <f t="shared" si="2"/>
        <v>3623.6000000000004</v>
      </c>
      <c r="L35" s="22">
        <f t="shared" si="3"/>
        <v>1254.3999999999999</v>
      </c>
    </row>
    <row r="36" spans="1:12" ht="20.25" customHeight="1" thickBot="1" x14ac:dyDescent="0.3">
      <c r="A36" s="1391"/>
      <c r="B36" s="21">
        <v>15</v>
      </c>
      <c r="C36" s="703" t="s">
        <v>13</v>
      </c>
      <c r="D36" s="19" t="str">
        <v>24/12/24</v>
      </c>
      <c r="E36" s="18">
        <f t="shared" si="1"/>
        <v>3623.6000000000004</v>
      </c>
      <c r="F36" s="16">
        <v>55.73</v>
      </c>
      <c r="G36" s="16">
        <v>6.67</v>
      </c>
      <c r="H36" s="15">
        <v>13</v>
      </c>
      <c r="I36" s="16">
        <v>89.6</v>
      </c>
      <c r="J36" s="17">
        <f t="shared" si="0"/>
        <v>164.99999999999997</v>
      </c>
      <c r="K36" s="16">
        <f t="shared" si="2"/>
        <v>3458.6000000000004</v>
      </c>
      <c r="L36" s="14">
        <f t="shared" si="3"/>
        <v>1343.9999999999998</v>
      </c>
    </row>
    <row r="37" spans="1:12" ht="20.25" customHeight="1" x14ac:dyDescent="0.25">
      <c r="A37" s="1389">
        <v>2025</v>
      </c>
      <c r="B37" s="37">
        <v>16</v>
      </c>
      <c r="C37" s="705" t="s">
        <v>12</v>
      </c>
      <c r="D37" s="35" t="str">
        <v>24/01/25</v>
      </c>
      <c r="E37" s="34">
        <f t="shared" si="1"/>
        <v>3458.6000000000004</v>
      </c>
      <c r="F37" s="32">
        <v>55.73</v>
      </c>
      <c r="G37" s="32">
        <v>6.67</v>
      </c>
      <c r="H37" s="31">
        <v>13</v>
      </c>
      <c r="I37" s="32">
        <v>89.6</v>
      </c>
      <c r="J37" s="33">
        <f t="shared" si="0"/>
        <v>164.99999999999997</v>
      </c>
      <c r="K37" s="32">
        <f t="shared" si="2"/>
        <v>3293.6000000000004</v>
      </c>
      <c r="L37" s="30">
        <f t="shared" si="3"/>
        <v>1433.5999999999997</v>
      </c>
    </row>
    <row r="38" spans="1:12" ht="20.25" customHeight="1" x14ac:dyDescent="0.25">
      <c r="A38" s="1390"/>
      <c r="B38" s="29">
        <v>17</v>
      </c>
      <c r="C38" s="704" t="s">
        <v>11</v>
      </c>
      <c r="D38" s="27" t="str">
        <v>25/02/25</v>
      </c>
      <c r="E38" s="26">
        <f t="shared" si="1"/>
        <v>3293.6000000000004</v>
      </c>
      <c r="F38" s="24">
        <v>55.73</v>
      </c>
      <c r="G38" s="24">
        <v>6.67</v>
      </c>
      <c r="H38" s="23">
        <v>13</v>
      </c>
      <c r="I38" s="24">
        <v>89.6</v>
      </c>
      <c r="J38" s="25">
        <f t="shared" si="0"/>
        <v>164.99999999999997</v>
      </c>
      <c r="K38" s="24">
        <f t="shared" si="2"/>
        <v>3128.6000000000004</v>
      </c>
      <c r="L38" s="22">
        <f t="shared" si="3"/>
        <v>1523.1999999999996</v>
      </c>
    </row>
    <row r="39" spans="1:12" ht="20.25" customHeight="1" x14ac:dyDescent="0.25">
      <c r="A39" s="1390"/>
      <c r="B39" s="29">
        <v>18</v>
      </c>
      <c r="C39" s="704" t="s">
        <v>10</v>
      </c>
      <c r="D39" s="27" t="str">
        <v>25/03/25</v>
      </c>
      <c r="E39" s="26">
        <f t="shared" si="1"/>
        <v>3128.6000000000004</v>
      </c>
      <c r="F39" s="24">
        <v>55.73</v>
      </c>
      <c r="G39" s="24">
        <v>6.67</v>
      </c>
      <c r="H39" s="23">
        <v>13</v>
      </c>
      <c r="I39" s="24">
        <v>89.6</v>
      </c>
      <c r="J39" s="25">
        <f t="shared" si="0"/>
        <v>164.99999999999997</v>
      </c>
      <c r="K39" s="24">
        <f t="shared" si="2"/>
        <v>2963.6000000000004</v>
      </c>
      <c r="L39" s="22">
        <f t="shared" si="3"/>
        <v>1612.7999999999995</v>
      </c>
    </row>
    <row r="40" spans="1:12" ht="20.25" customHeight="1" x14ac:dyDescent="0.25">
      <c r="A40" s="1390"/>
      <c r="B40" s="29">
        <v>19</v>
      </c>
      <c r="C40" s="704" t="s">
        <v>9</v>
      </c>
      <c r="D40" s="27" t="str">
        <v>25/04/25</v>
      </c>
      <c r="E40" s="26">
        <f t="shared" si="1"/>
        <v>2963.6000000000004</v>
      </c>
      <c r="F40" s="24">
        <v>55.73</v>
      </c>
      <c r="G40" s="24">
        <v>6.67</v>
      </c>
      <c r="H40" s="23">
        <v>13</v>
      </c>
      <c r="I40" s="24">
        <v>89.6</v>
      </c>
      <c r="J40" s="25">
        <f t="shared" si="0"/>
        <v>164.99999999999997</v>
      </c>
      <c r="K40" s="24">
        <f t="shared" si="2"/>
        <v>2798.6000000000004</v>
      </c>
      <c r="L40" s="22">
        <f t="shared" si="3"/>
        <v>1702.3999999999994</v>
      </c>
    </row>
    <row r="41" spans="1:12" ht="20.25" customHeight="1" x14ac:dyDescent="0.25">
      <c r="A41" s="1390"/>
      <c r="B41" s="29">
        <v>20</v>
      </c>
      <c r="C41" s="704" t="s">
        <v>8</v>
      </c>
      <c r="D41" s="27" t="str">
        <v>23/05/25</v>
      </c>
      <c r="E41" s="26">
        <f t="shared" si="1"/>
        <v>2798.6000000000004</v>
      </c>
      <c r="F41" s="24">
        <v>55.73</v>
      </c>
      <c r="G41" s="24">
        <v>6.67</v>
      </c>
      <c r="H41" s="23">
        <v>13</v>
      </c>
      <c r="I41" s="24">
        <v>89.6</v>
      </c>
      <c r="J41" s="25">
        <f t="shared" si="0"/>
        <v>164.99999999999997</v>
      </c>
      <c r="K41" s="24">
        <f t="shared" si="2"/>
        <v>2633.6000000000004</v>
      </c>
      <c r="L41" s="22">
        <f t="shared" si="3"/>
        <v>1791.9999999999993</v>
      </c>
    </row>
    <row r="42" spans="1:12" ht="20.25" customHeight="1" x14ac:dyDescent="0.25">
      <c r="A42" s="1390"/>
      <c r="B42" s="29">
        <v>21</v>
      </c>
      <c r="C42" s="704" t="s">
        <v>7</v>
      </c>
      <c r="D42" s="27" t="str">
        <v>27/06/25</v>
      </c>
      <c r="E42" s="26">
        <f t="shared" si="1"/>
        <v>2633.6000000000004</v>
      </c>
      <c r="F42" s="24">
        <v>55.73</v>
      </c>
      <c r="G42" s="24">
        <v>6.67</v>
      </c>
      <c r="H42" s="23">
        <v>13</v>
      </c>
      <c r="I42" s="24">
        <v>89.6</v>
      </c>
      <c r="J42" s="25">
        <f t="shared" si="0"/>
        <v>164.99999999999997</v>
      </c>
      <c r="K42" s="24">
        <f t="shared" si="2"/>
        <v>2468.6000000000004</v>
      </c>
      <c r="L42" s="22">
        <f t="shared" si="3"/>
        <v>1881.5999999999992</v>
      </c>
    </row>
    <row r="43" spans="1:12" ht="20.25" customHeight="1" x14ac:dyDescent="0.25">
      <c r="A43" s="1390"/>
      <c r="B43" s="29">
        <v>22</v>
      </c>
      <c r="C43" s="704" t="s">
        <v>6</v>
      </c>
      <c r="D43" s="27" t="str">
        <v>25/07/25</v>
      </c>
      <c r="E43" s="26">
        <f t="shared" si="1"/>
        <v>2468.6000000000004</v>
      </c>
      <c r="F43" s="24">
        <v>55.73</v>
      </c>
      <c r="G43" s="24">
        <v>6.67</v>
      </c>
      <c r="H43" s="23">
        <v>13</v>
      </c>
      <c r="I43" s="24">
        <v>89.6</v>
      </c>
      <c r="J43" s="25">
        <f t="shared" si="0"/>
        <v>164.99999999999997</v>
      </c>
      <c r="K43" s="24">
        <f t="shared" si="2"/>
        <v>2303.6000000000004</v>
      </c>
      <c r="L43" s="22">
        <f t="shared" si="3"/>
        <v>1971.1999999999991</v>
      </c>
    </row>
    <row r="44" spans="1:12" ht="20.25" customHeight="1" x14ac:dyDescent="0.25">
      <c r="A44" s="1390"/>
      <c r="B44" s="29">
        <v>23</v>
      </c>
      <c r="C44" s="704" t="s">
        <v>5</v>
      </c>
      <c r="D44" s="27" t="str">
        <v>25/08/25</v>
      </c>
      <c r="E44" s="26">
        <f t="shared" si="1"/>
        <v>2303.6000000000004</v>
      </c>
      <c r="F44" s="24">
        <v>55.73</v>
      </c>
      <c r="G44" s="24">
        <v>6.67</v>
      </c>
      <c r="H44" s="23">
        <v>13</v>
      </c>
      <c r="I44" s="24">
        <v>89.6</v>
      </c>
      <c r="J44" s="25">
        <f t="shared" si="0"/>
        <v>164.99999999999997</v>
      </c>
      <c r="K44" s="24">
        <f t="shared" si="2"/>
        <v>2138.6000000000004</v>
      </c>
      <c r="L44" s="22">
        <f t="shared" si="3"/>
        <v>2060.7999999999993</v>
      </c>
    </row>
    <row r="45" spans="1:12" ht="20.25" customHeight="1" x14ac:dyDescent="0.25">
      <c r="A45" s="1390"/>
      <c r="B45" s="29">
        <v>24</v>
      </c>
      <c r="C45" s="704" t="s">
        <v>4</v>
      </c>
      <c r="D45" s="27" t="str">
        <v>25/09/25</v>
      </c>
      <c r="E45" s="26">
        <f t="shared" si="1"/>
        <v>2138.6000000000004</v>
      </c>
      <c r="F45" s="24">
        <v>55.73</v>
      </c>
      <c r="G45" s="24">
        <v>6.67</v>
      </c>
      <c r="H45" s="23">
        <v>13</v>
      </c>
      <c r="I45" s="24">
        <v>89.6</v>
      </c>
      <c r="J45" s="25">
        <f t="shared" si="0"/>
        <v>164.99999999999997</v>
      </c>
      <c r="K45" s="24">
        <f t="shared" si="2"/>
        <v>1973.6000000000004</v>
      </c>
      <c r="L45" s="22">
        <f t="shared" si="3"/>
        <v>2150.3999999999992</v>
      </c>
    </row>
    <row r="46" spans="1:12" ht="20.25" customHeight="1" x14ac:dyDescent="0.25">
      <c r="A46" s="1390"/>
      <c r="B46" s="29">
        <v>25</v>
      </c>
      <c r="C46" s="704" t="s">
        <v>3</v>
      </c>
      <c r="D46" s="27" t="str">
        <v>24/10/25</v>
      </c>
      <c r="E46" s="26">
        <f t="shared" si="1"/>
        <v>1973.6000000000004</v>
      </c>
      <c r="F46" s="24">
        <v>55.73</v>
      </c>
      <c r="G46" s="24">
        <v>6.67</v>
      </c>
      <c r="H46" s="23">
        <v>13</v>
      </c>
      <c r="I46" s="24">
        <v>89.6</v>
      </c>
      <c r="J46" s="25">
        <f t="shared" si="0"/>
        <v>164.99999999999997</v>
      </c>
      <c r="K46" s="24">
        <f t="shared" si="2"/>
        <v>1808.6000000000004</v>
      </c>
      <c r="L46" s="22">
        <f t="shared" si="3"/>
        <v>2239.9999999999991</v>
      </c>
    </row>
    <row r="47" spans="1:12" ht="20.25" customHeight="1" x14ac:dyDescent="0.25">
      <c r="A47" s="1390"/>
      <c r="B47" s="29">
        <v>26</v>
      </c>
      <c r="C47" s="704" t="s">
        <v>14</v>
      </c>
      <c r="D47" s="27" t="str">
        <v>25/11/25</v>
      </c>
      <c r="E47" s="26">
        <f t="shared" si="1"/>
        <v>1808.6000000000004</v>
      </c>
      <c r="F47" s="24">
        <v>55.73</v>
      </c>
      <c r="G47" s="24">
        <v>6.67</v>
      </c>
      <c r="H47" s="23">
        <v>13</v>
      </c>
      <c r="I47" s="24">
        <v>89.6</v>
      </c>
      <c r="J47" s="25">
        <f t="shared" si="0"/>
        <v>164.99999999999997</v>
      </c>
      <c r="K47" s="24">
        <f t="shared" si="2"/>
        <v>1643.6000000000004</v>
      </c>
      <c r="L47" s="22">
        <f t="shared" si="3"/>
        <v>2329.599999999999</v>
      </c>
    </row>
    <row r="48" spans="1:12" ht="20.25" customHeight="1" thickBot="1" x14ac:dyDescent="0.3">
      <c r="A48" s="1391"/>
      <c r="B48" s="21">
        <v>27</v>
      </c>
      <c r="C48" s="703" t="s">
        <v>13</v>
      </c>
      <c r="D48" s="19" t="str">
        <v>26/12/25</v>
      </c>
      <c r="E48" s="18">
        <f t="shared" si="1"/>
        <v>1643.6000000000004</v>
      </c>
      <c r="F48" s="16">
        <v>55.73</v>
      </c>
      <c r="G48" s="16">
        <v>6.67</v>
      </c>
      <c r="H48" s="15">
        <v>13</v>
      </c>
      <c r="I48" s="16">
        <v>89.6</v>
      </c>
      <c r="J48" s="17">
        <f t="shared" si="0"/>
        <v>164.99999999999997</v>
      </c>
      <c r="K48" s="16">
        <f t="shared" si="2"/>
        <v>1478.6000000000004</v>
      </c>
      <c r="L48" s="14">
        <f t="shared" si="3"/>
        <v>2419.1999999999989</v>
      </c>
    </row>
    <row r="49" spans="1:12" ht="20.25" customHeight="1" x14ac:dyDescent="0.25">
      <c r="A49" s="1389">
        <v>2026</v>
      </c>
      <c r="B49" s="37">
        <v>28</v>
      </c>
      <c r="C49" s="705" t="s">
        <v>12</v>
      </c>
      <c r="D49" s="35" t="str">
        <v>24/01/26</v>
      </c>
      <c r="E49" s="34">
        <f t="shared" si="1"/>
        <v>1478.6000000000004</v>
      </c>
      <c r="F49" s="32">
        <v>55.73</v>
      </c>
      <c r="G49" s="32">
        <v>6.67</v>
      </c>
      <c r="H49" s="31">
        <v>13</v>
      </c>
      <c r="I49" s="32">
        <v>89.6</v>
      </c>
      <c r="J49" s="33">
        <f t="shared" si="0"/>
        <v>164.99999999999997</v>
      </c>
      <c r="K49" s="32">
        <f t="shared" si="2"/>
        <v>1313.6000000000004</v>
      </c>
      <c r="L49" s="30">
        <f t="shared" si="3"/>
        <v>2508.7999999999988</v>
      </c>
    </row>
    <row r="50" spans="1:12" ht="20.25" customHeight="1" x14ac:dyDescent="0.25">
      <c r="A50" s="1390"/>
      <c r="B50" s="29">
        <v>29</v>
      </c>
      <c r="C50" s="704" t="s">
        <v>11</v>
      </c>
      <c r="D50" s="27" t="str">
        <v>27/02/26</v>
      </c>
      <c r="E50" s="26">
        <f t="shared" si="1"/>
        <v>1313.6000000000004</v>
      </c>
      <c r="F50" s="24">
        <v>55.73</v>
      </c>
      <c r="G50" s="24">
        <v>6.67</v>
      </c>
      <c r="H50" s="23">
        <v>13</v>
      </c>
      <c r="I50" s="24">
        <v>89.6</v>
      </c>
      <c r="J50" s="25">
        <f t="shared" si="0"/>
        <v>164.99999999999997</v>
      </c>
      <c r="K50" s="24">
        <f t="shared" si="2"/>
        <v>1148.6000000000004</v>
      </c>
      <c r="L50" s="22">
        <f t="shared" si="3"/>
        <v>2598.3999999999987</v>
      </c>
    </row>
    <row r="51" spans="1:12" ht="20.25" customHeight="1" x14ac:dyDescent="0.25">
      <c r="A51" s="1390"/>
      <c r="B51" s="29">
        <v>30</v>
      </c>
      <c r="C51" s="704" t="s">
        <v>10</v>
      </c>
      <c r="D51" s="27" t="str">
        <v>19/03/26</v>
      </c>
      <c r="E51" s="26">
        <f t="shared" si="1"/>
        <v>1148.6000000000004</v>
      </c>
      <c r="F51" s="24">
        <v>55.73</v>
      </c>
      <c r="G51" s="24">
        <v>6.67</v>
      </c>
      <c r="H51" s="23">
        <v>13</v>
      </c>
      <c r="I51" s="24">
        <v>89.6</v>
      </c>
      <c r="J51" s="25">
        <f t="shared" si="0"/>
        <v>164.99999999999997</v>
      </c>
      <c r="K51" s="24">
        <f t="shared" si="2"/>
        <v>983.60000000000036</v>
      </c>
      <c r="L51" s="22">
        <f t="shared" si="3"/>
        <v>2687.9999999999986</v>
      </c>
    </row>
    <row r="52" spans="1:12" ht="20.25" customHeight="1" x14ac:dyDescent="0.25">
      <c r="A52" s="1390"/>
      <c r="B52" s="29">
        <v>31</v>
      </c>
      <c r="C52" s="704" t="s">
        <v>9</v>
      </c>
      <c r="D52" s="27" t="str">
        <v/>
      </c>
      <c r="E52" s="26">
        <f t="shared" si="1"/>
        <v>983.60000000000036</v>
      </c>
      <c r="F52" s="24">
        <v>55.73</v>
      </c>
      <c r="G52" s="24">
        <v>6.67</v>
      </c>
      <c r="H52" s="23">
        <v>13</v>
      </c>
      <c r="I52" s="24">
        <v>89.6</v>
      </c>
      <c r="J52" s="25">
        <f t="shared" si="0"/>
        <v>164.99999999999997</v>
      </c>
      <c r="K52" s="24">
        <f t="shared" si="2"/>
        <v>818.60000000000036</v>
      </c>
      <c r="L52" s="22">
        <f t="shared" si="3"/>
        <v>2777.5999999999985</v>
      </c>
    </row>
    <row r="53" spans="1:12" ht="20.25" customHeight="1" x14ac:dyDescent="0.25">
      <c r="A53" s="1390"/>
      <c r="B53" s="29">
        <v>32</v>
      </c>
      <c r="C53" s="704" t="s">
        <v>8</v>
      </c>
      <c r="D53" s="27" t="str">
        <v/>
      </c>
      <c r="E53" s="26">
        <f t="shared" si="1"/>
        <v>818.60000000000036</v>
      </c>
      <c r="F53" s="24">
        <v>55.73</v>
      </c>
      <c r="G53" s="24">
        <v>6.67</v>
      </c>
      <c r="H53" s="23">
        <v>13</v>
      </c>
      <c r="I53" s="24">
        <v>89.6</v>
      </c>
      <c r="J53" s="25">
        <f t="shared" si="0"/>
        <v>164.99999999999997</v>
      </c>
      <c r="K53" s="24">
        <f t="shared" si="2"/>
        <v>653.60000000000036</v>
      </c>
      <c r="L53" s="22">
        <f t="shared" si="3"/>
        <v>2867.1999999999985</v>
      </c>
    </row>
    <row r="54" spans="1:12" ht="20.25" customHeight="1" x14ac:dyDescent="0.25">
      <c r="A54" s="1390"/>
      <c r="B54" s="29">
        <v>33</v>
      </c>
      <c r="C54" s="704" t="s">
        <v>7</v>
      </c>
      <c r="D54" s="27" t="str">
        <v/>
      </c>
      <c r="E54" s="26">
        <f t="shared" si="1"/>
        <v>653.60000000000036</v>
      </c>
      <c r="F54" s="24">
        <v>55.73</v>
      </c>
      <c r="G54" s="24">
        <v>6.67</v>
      </c>
      <c r="H54" s="23">
        <v>13</v>
      </c>
      <c r="I54" s="24">
        <v>89.6</v>
      </c>
      <c r="J54" s="25">
        <f t="shared" si="0"/>
        <v>164.99999999999997</v>
      </c>
      <c r="K54" s="24">
        <f t="shared" si="2"/>
        <v>488.60000000000036</v>
      </c>
      <c r="L54" s="22">
        <f t="shared" si="3"/>
        <v>2956.7999999999984</v>
      </c>
    </row>
    <row r="55" spans="1:12" ht="20.25" customHeight="1" x14ac:dyDescent="0.25">
      <c r="A55" s="1390"/>
      <c r="B55" s="29">
        <v>34</v>
      </c>
      <c r="C55" s="704" t="s">
        <v>6</v>
      </c>
      <c r="D55" s="27" t="str">
        <v/>
      </c>
      <c r="E55" s="26">
        <f t="shared" si="1"/>
        <v>488.60000000000036</v>
      </c>
      <c r="F55" s="24">
        <v>55.73</v>
      </c>
      <c r="G55" s="24">
        <v>6.67</v>
      </c>
      <c r="H55" s="23">
        <v>13</v>
      </c>
      <c r="I55" s="24">
        <v>89.6</v>
      </c>
      <c r="J55" s="25">
        <f t="shared" si="0"/>
        <v>164.99999999999997</v>
      </c>
      <c r="K55" s="24">
        <f t="shared" si="2"/>
        <v>323.60000000000031</v>
      </c>
      <c r="L55" s="22">
        <f t="shared" si="3"/>
        <v>3046.3999999999983</v>
      </c>
    </row>
    <row r="56" spans="1:12" ht="20.25" customHeight="1" x14ac:dyDescent="0.25">
      <c r="A56" s="1390"/>
      <c r="B56" s="29">
        <v>35</v>
      </c>
      <c r="C56" s="704" t="s">
        <v>5</v>
      </c>
      <c r="D56" s="27" t="str">
        <v/>
      </c>
      <c r="E56" s="26">
        <f t="shared" si="1"/>
        <v>323.60000000000031</v>
      </c>
      <c r="F56" s="24">
        <v>55.73</v>
      </c>
      <c r="G56" s="24">
        <v>6.67</v>
      </c>
      <c r="H56" s="23">
        <v>13</v>
      </c>
      <c r="I56" s="24">
        <v>89.6</v>
      </c>
      <c r="J56" s="25">
        <f t="shared" si="0"/>
        <v>164.99999999999997</v>
      </c>
      <c r="K56" s="24">
        <f t="shared" si="2"/>
        <v>158.60000000000034</v>
      </c>
      <c r="L56" s="22">
        <f t="shared" si="3"/>
        <v>3135.9999999999982</v>
      </c>
    </row>
    <row r="57" spans="1:12" ht="20.25" customHeight="1" thickBot="1" x14ac:dyDescent="0.3">
      <c r="A57" s="1391"/>
      <c r="B57" s="21">
        <v>36</v>
      </c>
      <c r="C57" s="703" t="s">
        <v>4</v>
      </c>
      <c r="D57" s="19" t="str">
        <v/>
      </c>
      <c r="E57" s="18">
        <f t="shared" si="1"/>
        <v>158.60000000000034</v>
      </c>
      <c r="F57" s="16">
        <v>55.85</v>
      </c>
      <c r="G57" s="16">
        <v>6.55</v>
      </c>
      <c r="H57" s="15">
        <v>13</v>
      </c>
      <c r="I57" s="16">
        <v>89.6</v>
      </c>
      <c r="J57" s="17">
        <f t="shared" si="0"/>
        <v>165</v>
      </c>
      <c r="K57" s="16">
        <f t="shared" si="2"/>
        <v>-6.3999999999996575</v>
      </c>
      <c r="L57" s="14">
        <f t="shared" si="3"/>
        <v>3225.5999999999981</v>
      </c>
    </row>
    <row r="58" spans="1:12" x14ac:dyDescent="0.25">
      <c r="D58" s="68"/>
      <c r="E58" s="68"/>
      <c r="F58" s="67">
        <f>SUM(F22:F57)</f>
        <v>2006.4000000000003</v>
      </c>
      <c r="G58" s="67">
        <f>SUM(G22:G57)</f>
        <v>239.99999999999983</v>
      </c>
      <c r="H58" s="67">
        <f>SUM(H22:H57)</f>
        <v>468</v>
      </c>
      <c r="I58" s="67">
        <f>SUM(I22:I57)</f>
        <v>3225.5999999999981</v>
      </c>
    </row>
    <row r="59" spans="1:12" x14ac:dyDescent="0.25">
      <c r="D59" s="1420" t="s">
        <v>2</v>
      </c>
      <c r="E59" s="1420"/>
      <c r="F59" s="79">
        <v>0</v>
      </c>
      <c r="G59" s="79">
        <v>0</v>
      </c>
      <c r="H59" s="79">
        <v>0</v>
      </c>
      <c r="I59" s="79">
        <v>0</v>
      </c>
    </row>
    <row r="60" spans="1:12" x14ac:dyDescent="0.25">
      <c r="D60" s="1421" t="s">
        <v>1</v>
      </c>
      <c r="E60" s="1421"/>
      <c r="F60" s="78">
        <f>SUM(F58-F59)</f>
        <v>2006.4000000000003</v>
      </c>
      <c r="G60" s="78">
        <f>SUM(G58-G59)</f>
        <v>239.99999999999983</v>
      </c>
      <c r="H60" s="78">
        <f t="shared" ref="H60:I60" si="4">SUM(H58-H59)</f>
        <v>468</v>
      </c>
      <c r="I60" s="78">
        <f t="shared" si="4"/>
        <v>3225.5999999999981</v>
      </c>
    </row>
    <row r="62" spans="1:12" ht="15.75" x14ac:dyDescent="0.25">
      <c r="C62" s="76"/>
      <c r="D62" s="1435" t="s">
        <v>42</v>
      </c>
      <c r="E62" s="1435"/>
      <c r="F62" s="1423">
        <f>SUM(F60:I60)</f>
        <v>5939.9999999999982</v>
      </c>
      <c r="G62" s="1423"/>
      <c r="H62" s="485"/>
    </row>
    <row r="63" spans="1:12" ht="16.5" thickBot="1" x14ac:dyDescent="0.3">
      <c r="C63" s="76"/>
      <c r="D63" s="1435" t="s">
        <v>41</v>
      </c>
      <c r="E63" s="1435"/>
      <c r="F63" s="1436">
        <v>-6.4</v>
      </c>
      <c r="G63" s="1436"/>
      <c r="H63" s="485"/>
    </row>
    <row r="64" spans="1:12" ht="17.25" thickTop="1" thickBot="1" x14ac:dyDescent="0.3">
      <c r="C64" s="1415" t="s">
        <v>0</v>
      </c>
      <c r="D64" s="1415"/>
      <c r="E64" s="1416"/>
      <c r="F64" s="1417">
        <f>SUM(F62:H63)</f>
        <v>5933.5999999999985</v>
      </c>
      <c r="G64" s="1419"/>
      <c r="H64" s="486"/>
    </row>
    <row r="65" ht="15.75" thickTop="1" x14ac:dyDescent="0.25"/>
  </sheetData>
  <mergeCells count="33">
    <mergeCell ref="F62:G62"/>
    <mergeCell ref="D63:E63"/>
    <mergeCell ref="F63:G63"/>
    <mergeCell ref="C64:E64"/>
    <mergeCell ref="F64:G64"/>
    <mergeCell ref="A49:A57"/>
    <mergeCell ref="D59:E59"/>
    <mergeCell ref="D60:E60"/>
    <mergeCell ref="D62:E62"/>
    <mergeCell ref="A37:A48"/>
    <mergeCell ref="A25:A36"/>
    <mergeCell ref="A22:A24"/>
    <mergeCell ref="F20:F21"/>
    <mergeCell ref="G20:H20"/>
    <mergeCell ref="I20:I21"/>
    <mergeCell ref="A20:A21"/>
    <mergeCell ref="B20:B21"/>
    <mergeCell ref="C20:C21"/>
    <mergeCell ref="N20:N21"/>
    <mergeCell ref="O20:P20"/>
    <mergeCell ref="Q20:Q21"/>
    <mergeCell ref="A8:L8"/>
    <mergeCell ref="A11:B11"/>
    <mergeCell ref="A12:B12"/>
    <mergeCell ref="A14:B14"/>
    <mergeCell ref="A16:B16"/>
    <mergeCell ref="J20:J21"/>
    <mergeCell ref="K20:K21"/>
    <mergeCell ref="L20:L21"/>
    <mergeCell ref="D17:E17"/>
    <mergeCell ref="D18:E18"/>
    <mergeCell ref="D20:D21"/>
    <mergeCell ref="E20:E21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/>
  <dimension ref="A1:M65"/>
  <sheetViews>
    <sheetView topLeftCell="A10" zoomScale="90" zoomScaleNormal="90" workbookViewId="0">
      <selection activeCell="D28" sqref="D28"/>
    </sheetView>
  </sheetViews>
  <sheetFormatPr defaultRowHeight="15" x14ac:dyDescent="0.25"/>
  <cols>
    <col min="2" max="2" width="9.140625" customWidth="1"/>
    <col min="3" max="3" width="12.140625" bestFit="1" customWidth="1"/>
    <col min="4" max="4" width="14" customWidth="1"/>
    <col min="5" max="9" width="10" customWidth="1"/>
    <col min="10" max="10" width="10.85546875" customWidth="1"/>
    <col min="11" max="11" width="10.14062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398</v>
      </c>
    </row>
    <row r="4" spans="1:12" ht="12.75" customHeight="1" x14ac:dyDescent="0.35">
      <c r="A4" s="62"/>
    </row>
    <row r="5" spans="1:12" ht="17.25" x14ac:dyDescent="0.3">
      <c r="A5" s="500" t="s">
        <v>399</v>
      </c>
    </row>
    <row r="6" spans="1:12" ht="17.25" x14ac:dyDescent="0.3">
      <c r="A6" s="500" t="s">
        <v>400</v>
      </c>
    </row>
    <row r="8" spans="1:12" ht="20.25" customHeight="1" x14ac:dyDescent="0.25">
      <c r="A8" s="1425" t="s">
        <v>1915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269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1269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3205</v>
      </c>
      <c r="D11" t="s">
        <v>1160</v>
      </c>
      <c r="E11" s="51"/>
      <c r="I11" s="48"/>
      <c r="J11" s="48"/>
      <c r="K11" s="48"/>
      <c r="L11" s="48"/>
    </row>
    <row r="12" spans="1:12" ht="20.25" customHeight="1" x14ac:dyDescent="0.25">
      <c r="A12" s="1426" t="s">
        <v>35</v>
      </c>
      <c r="B12" s="1426"/>
      <c r="C12" s="49">
        <v>795</v>
      </c>
      <c r="D12" t="s">
        <v>1916</v>
      </c>
      <c r="E12" s="51"/>
      <c r="I12" s="48"/>
      <c r="J12" s="48"/>
      <c r="K12" s="48"/>
      <c r="L12" s="48"/>
    </row>
    <row r="13" spans="1:12" ht="20.25" customHeight="1" x14ac:dyDescent="0.25">
      <c r="A13" s="1268"/>
      <c r="B13" s="1268"/>
      <c r="C13" s="54">
        <f>SUM(C11:C12)</f>
        <v>4000</v>
      </c>
      <c r="D13" s="1269"/>
      <c r="E13" s="51"/>
      <c r="I13" s="48"/>
      <c r="J13" s="48"/>
      <c r="K13" s="48"/>
      <c r="L13" s="48"/>
    </row>
    <row r="14" spans="1:12" ht="20.25" customHeight="1" x14ac:dyDescent="0.25">
      <c r="A14" s="1426" t="s">
        <v>33</v>
      </c>
      <c r="B14" s="1426"/>
      <c r="C14" s="54">
        <v>400</v>
      </c>
      <c r="D14" t="s">
        <v>32</v>
      </c>
      <c r="E14" s="51"/>
      <c r="I14" s="48"/>
      <c r="J14" s="48"/>
      <c r="K14" s="48"/>
      <c r="L14" s="48"/>
    </row>
    <row r="15" spans="1:12" ht="20.25" customHeight="1" x14ac:dyDescent="0.25">
      <c r="A15" s="1268"/>
      <c r="B15" s="1268"/>
      <c r="C15" s="50">
        <f>SUM(C13:C14)</f>
        <v>4400</v>
      </c>
      <c r="E15" s="51"/>
      <c r="I15" s="48"/>
      <c r="J15" s="48"/>
      <c r="K15" s="48"/>
      <c r="L15" s="48"/>
    </row>
    <row r="16" spans="1:12" ht="20.25" customHeight="1" x14ac:dyDescent="0.25">
      <c r="A16" s="1426" t="s">
        <v>31</v>
      </c>
      <c r="B16" s="1426"/>
      <c r="C16" s="49">
        <v>4752</v>
      </c>
      <c r="D16" s="52" t="s">
        <v>30</v>
      </c>
      <c r="I16" s="48"/>
      <c r="J16" s="48"/>
      <c r="K16" s="48"/>
      <c r="L16" s="48"/>
    </row>
    <row r="17" spans="1:12" ht="20.25" customHeight="1" x14ac:dyDescent="0.25">
      <c r="A17" s="1268"/>
      <c r="B17" s="1268"/>
      <c r="C17" s="50">
        <f>SUM(C15:C16)</f>
        <v>9152</v>
      </c>
      <c r="D17" s="52"/>
      <c r="I17" s="48"/>
      <c r="J17" s="48"/>
      <c r="K17" s="48"/>
      <c r="L17" s="48"/>
    </row>
    <row r="18" spans="1:12" ht="20.25" customHeight="1" x14ac:dyDescent="0.25">
      <c r="A18" s="1427" t="s">
        <v>1917</v>
      </c>
      <c r="B18" s="1427"/>
      <c r="C18" s="49">
        <v>360</v>
      </c>
      <c r="E18" s="1428" t="s">
        <v>239</v>
      </c>
      <c r="F18" s="1428"/>
      <c r="I18" s="48"/>
      <c r="J18" s="48"/>
      <c r="K18" s="48"/>
      <c r="L18" s="48"/>
    </row>
    <row r="19" spans="1:12" ht="20.25" customHeight="1" thickBot="1" x14ac:dyDescent="0.3">
      <c r="A19" s="1481"/>
      <c r="B19" s="1481"/>
      <c r="C19" s="45">
        <f>SUM(C17:C18)</f>
        <v>9512</v>
      </c>
      <c r="E19" s="1429">
        <f>C19/36+1</f>
        <v>265.22222222222223</v>
      </c>
      <c r="F19" s="1429"/>
      <c r="I19" s="48"/>
      <c r="J19" s="48"/>
      <c r="K19" s="48"/>
      <c r="L19" s="48"/>
    </row>
    <row r="20" spans="1:12" ht="20.25" customHeight="1" thickTop="1" thickBot="1" x14ac:dyDescent="0.3">
      <c r="A20" s="1270"/>
      <c r="B20" s="1270"/>
      <c r="C20" s="189"/>
      <c r="I20" s="48"/>
      <c r="J20" s="48"/>
      <c r="K20" s="48"/>
      <c r="L20" s="48"/>
    </row>
    <row r="21" spans="1:12" ht="30.75" customHeight="1" thickBot="1" x14ac:dyDescent="0.3">
      <c r="A21" s="1271" t="s">
        <v>26</v>
      </c>
      <c r="B21" s="1272" t="s">
        <v>25</v>
      </c>
      <c r="C21" s="1274" t="s">
        <v>24</v>
      </c>
      <c r="D21" s="1275" t="s">
        <v>23</v>
      </c>
      <c r="E21" s="1274" t="s">
        <v>22</v>
      </c>
      <c r="F21" s="39" t="s">
        <v>21</v>
      </c>
      <c r="G21" s="659" t="s">
        <v>20</v>
      </c>
      <c r="H21" s="1274" t="s">
        <v>19</v>
      </c>
      <c r="I21" s="1275" t="s">
        <v>18</v>
      </c>
      <c r="J21" s="1274" t="s">
        <v>17</v>
      </c>
      <c r="K21" s="39" t="s">
        <v>16</v>
      </c>
      <c r="L21" s="1273" t="s">
        <v>15</v>
      </c>
    </row>
    <row r="22" spans="1:12" ht="20.25" customHeight="1" x14ac:dyDescent="0.25">
      <c r="A22" s="1389">
        <v>2025</v>
      </c>
      <c r="B22" s="37">
        <v>1</v>
      </c>
      <c r="C22" s="1279" t="s">
        <v>3</v>
      </c>
      <c r="D22" s="35" t="str">
        <f t="array" ref="D22:D57">TRANSPOSE('[1]2025-2026'!$F$113:$AO$113)</f>
        <v>24/10/25</v>
      </c>
      <c r="E22" s="34">
        <f>SUM(C17)</f>
        <v>9152</v>
      </c>
      <c r="F22" s="32">
        <v>111.89</v>
      </c>
      <c r="G22" s="32">
        <v>11.11</v>
      </c>
      <c r="H22" s="32">
        <v>132</v>
      </c>
      <c r="I22" s="33">
        <f t="shared" ref="I22:I23" si="0">F22+H22+G22+K22</f>
        <v>265</v>
      </c>
      <c r="J22" s="32">
        <f>E22-H22-G22-F22</f>
        <v>8897</v>
      </c>
      <c r="K22" s="31">
        <v>10</v>
      </c>
      <c r="L22" s="30">
        <f>H22</f>
        <v>132</v>
      </c>
    </row>
    <row r="23" spans="1:12" ht="20.25" customHeight="1" x14ac:dyDescent="0.25">
      <c r="A23" s="1390"/>
      <c r="B23" s="29">
        <v>2</v>
      </c>
      <c r="C23" s="1278" t="s">
        <v>14</v>
      </c>
      <c r="D23" s="83" t="str">
        <v>25/11/25</v>
      </c>
      <c r="E23" s="26">
        <f>J22</f>
        <v>8897</v>
      </c>
      <c r="F23" s="24">
        <v>111.89</v>
      </c>
      <c r="G23" s="24">
        <v>11.11</v>
      </c>
      <c r="H23" s="24">
        <v>132</v>
      </c>
      <c r="I23" s="25">
        <f t="shared" si="0"/>
        <v>265</v>
      </c>
      <c r="J23" s="24">
        <f t="shared" ref="J23:J57" si="1">E23-H23-G23-F23</f>
        <v>8642</v>
      </c>
      <c r="K23" s="23">
        <v>10</v>
      </c>
      <c r="L23" s="22">
        <f t="shared" ref="L23:L57" si="2">L22+H23</f>
        <v>264</v>
      </c>
    </row>
    <row r="24" spans="1:12" ht="20.25" customHeight="1" thickBot="1" x14ac:dyDescent="0.3">
      <c r="A24" s="1391"/>
      <c r="B24" s="21">
        <v>3</v>
      </c>
      <c r="C24" s="1277" t="s">
        <v>13</v>
      </c>
      <c r="D24" s="19" t="str">
        <v>26/12/25</v>
      </c>
      <c r="E24" s="18">
        <f>J23</f>
        <v>8642</v>
      </c>
      <c r="F24" s="16">
        <v>111.89</v>
      </c>
      <c r="G24" s="16">
        <v>11.11</v>
      </c>
      <c r="H24" s="16">
        <v>132</v>
      </c>
      <c r="I24" s="17">
        <f t="shared" ref="I24:I57" si="3">F24+H24+G24+K24</f>
        <v>265</v>
      </c>
      <c r="J24" s="16">
        <f t="shared" si="1"/>
        <v>8387</v>
      </c>
      <c r="K24" s="15">
        <v>10</v>
      </c>
      <c r="L24" s="14">
        <f t="shared" si="2"/>
        <v>396</v>
      </c>
    </row>
    <row r="25" spans="1:12" ht="20.25" customHeight="1" x14ac:dyDescent="0.25">
      <c r="A25" s="1389">
        <v>2026</v>
      </c>
      <c r="B25" s="37">
        <v>4</v>
      </c>
      <c r="C25" s="1279" t="s">
        <v>12</v>
      </c>
      <c r="D25" s="35" t="str">
        <v>24/01/26</v>
      </c>
      <c r="E25" s="34">
        <f t="shared" ref="E25:E50" si="4">J24</f>
        <v>8387</v>
      </c>
      <c r="F25" s="32">
        <v>111.89</v>
      </c>
      <c r="G25" s="32">
        <v>11.11</v>
      </c>
      <c r="H25" s="32">
        <v>132</v>
      </c>
      <c r="I25" s="33">
        <f t="shared" si="3"/>
        <v>265</v>
      </c>
      <c r="J25" s="32">
        <f t="shared" ref="J25:J50" si="5">E25-H25-G25-F25</f>
        <v>8131.9999999999991</v>
      </c>
      <c r="K25" s="31">
        <v>10</v>
      </c>
      <c r="L25" s="30">
        <f t="shared" ref="L25:L50" si="6">L24+H25</f>
        <v>528</v>
      </c>
    </row>
    <row r="26" spans="1:12" ht="20.25" customHeight="1" x14ac:dyDescent="0.25">
      <c r="A26" s="1390"/>
      <c r="B26" s="29">
        <v>5</v>
      </c>
      <c r="C26" s="1278" t="s">
        <v>11</v>
      </c>
      <c r="D26" s="27" t="str">
        <v>27/02/26</v>
      </c>
      <c r="E26" s="26">
        <f t="shared" si="4"/>
        <v>8131.9999999999991</v>
      </c>
      <c r="F26" s="24">
        <v>111.89</v>
      </c>
      <c r="G26" s="24">
        <v>11.11</v>
      </c>
      <c r="H26" s="24">
        <v>132</v>
      </c>
      <c r="I26" s="25">
        <f t="shared" si="3"/>
        <v>265</v>
      </c>
      <c r="J26" s="24">
        <f t="shared" si="5"/>
        <v>7876.9999999999991</v>
      </c>
      <c r="K26" s="23">
        <v>10</v>
      </c>
      <c r="L26" s="22">
        <f t="shared" si="6"/>
        <v>660</v>
      </c>
    </row>
    <row r="27" spans="1:12" ht="20.25" customHeight="1" x14ac:dyDescent="0.25">
      <c r="A27" s="1390"/>
      <c r="B27" s="29">
        <v>6</v>
      </c>
      <c r="C27" s="1278" t="s">
        <v>10</v>
      </c>
      <c r="D27" s="27" t="str">
        <v>19/03/26</v>
      </c>
      <c r="E27" s="26">
        <f t="shared" si="4"/>
        <v>7876.9999999999991</v>
      </c>
      <c r="F27" s="24">
        <v>111.89</v>
      </c>
      <c r="G27" s="24">
        <v>11.11</v>
      </c>
      <c r="H27" s="24">
        <v>132</v>
      </c>
      <c r="I27" s="25">
        <f t="shared" si="3"/>
        <v>265</v>
      </c>
      <c r="J27" s="24">
        <f t="shared" si="5"/>
        <v>7621.9999999999991</v>
      </c>
      <c r="K27" s="23">
        <v>10</v>
      </c>
      <c r="L27" s="22">
        <f t="shared" si="6"/>
        <v>792</v>
      </c>
    </row>
    <row r="28" spans="1:12" ht="20.25" customHeight="1" x14ac:dyDescent="0.25">
      <c r="A28" s="1390"/>
      <c r="B28" s="29">
        <v>7</v>
      </c>
      <c r="C28" s="1278" t="s">
        <v>9</v>
      </c>
      <c r="D28" s="27" t="str">
        <v/>
      </c>
      <c r="E28" s="26">
        <f t="shared" si="4"/>
        <v>7621.9999999999991</v>
      </c>
      <c r="F28" s="24">
        <v>111.89</v>
      </c>
      <c r="G28" s="24">
        <v>11.11</v>
      </c>
      <c r="H28" s="24">
        <v>132</v>
      </c>
      <c r="I28" s="25">
        <f t="shared" si="3"/>
        <v>265</v>
      </c>
      <c r="J28" s="24">
        <f t="shared" si="5"/>
        <v>7366.9999999999991</v>
      </c>
      <c r="K28" s="23">
        <v>10</v>
      </c>
      <c r="L28" s="22">
        <f t="shared" si="6"/>
        <v>924</v>
      </c>
    </row>
    <row r="29" spans="1:12" ht="20.25" customHeight="1" x14ac:dyDescent="0.25">
      <c r="A29" s="1390"/>
      <c r="B29" s="29">
        <v>8</v>
      </c>
      <c r="C29" s="1278" t="s">
        <v>8</v>
      </c>
      <c r="D29" s="27" t="str">
        <v/>
      </c>
      <c r="E29" s="26">
        <f t="shared" si="4"/>
        <v>7366.9999999999991</v>
      </c>
      <c r="F29" s="24">
        <v>111.89</v>
      </c>
      <c r="G29" s="24">
        <v>11.11</v>
      </c>
      <c r="H29" s="24">
        <v>132</v>
      </c>
      <c r="I29" s="25">
        <f t="shared" si="3"/>
        <v>265</v>
      </c>
      <c r="J29" s="24">
        <f t="shared" si="5"/>
        <v>7111.9999999999991</v>
      </c>
      <c r="K29" s="23">
        <v>10</v>
      </c>
      <c r="L29" s="22">
        <f t="shared" si="6"/>
        <v>1056</v>
      </c>
    </row>
    <row r="30" spans="1:12" ht="20.25" customHeight="1" x14ac:dyDescent="0.25">
      <c r="A30" s="1390"/>
      <c r="B30" s="29">
        <v>9</v>
      </c>
      <c r="C30" s="1278" t="s">
        <v>7</v>
      </c>
      <c r="D30" s="27" t="str">
        <v/>
      </c>
      <c r="E30" s="26">
        <f t="shared" si="4"/>
        <v>7111.9999999999991</v>
      </c>
      <c r="F30" s="24">
        <v>111.89</v>
      </c>
      <c r="G30" s="24">
        <v>11.11</v>
      </c>
      <c r="H30" s="24">
        <v>132</v>
      </c>
      <c r="I30" s="25">
        <f t="shared" si="3"/>
        <v>265</v>
      </c>
      <c r="J30" s="24">
        <f t="shared" si="5"/>
        <v>6856.9999999999991</v>
      </c>
      <c r="K30" s="23">
        <v>10</v>
      </c>
      <c r="L30" s="22">
        <f t="shared" si="6"/>
        <v>1188</v>
      </c>
    </row>
    <row r="31" spans="1:12" ht="20.25" customHeight="1" x14ac:dyDescent="0.25">
      <c r="A31" s="1390"/>
      <c r="B31" s="29">
        <v>10</v>
      </c>
      <c r="C31" s="1278" t="s">
        <v>6</v>
      </c>
      <c r="D31" s="27" t="str">
        <v/>
      </c>
      <c r="E31" s="26">
        <f t="shared" si="4"/>
        <v>6856.9999999999991</v>
      </c>
      <c r="F31" s="24">
        <v>111.89</v>
      </c>
      <c r="G31" s="24">
        <v>11.11</v>
      </c>
      <c r="H31" s="24">
        <v>132</v>
      </c>
      <c r="I31" s="25">
        <f t="shared" si="3"/>
        <v>265</v>
      </c>
      <c r="J31" s="24">
        <f t="shared" si="5"/>
        <v>6601.9999999999991</v>
      </c>
      <c r="K31" s="23">
        <v>10</v>
      </c>
      <c r="L31" s="22">
        <f t="shared" si="6"/>
        <v>1320</v>
      </c>
    </row>
    <row r="32" spans="1:12" ht="20.25" customHeight="1" x14ac:dyDescent="0.25">
      <c r="A32" s="1390"/>
      <c r="B32" s="29">
        <v>11</v>
      </c>
      <c r="C32" s="1278" t="s">
        <v>5</v>
      </c>
      <c r="D32" s="27" t="str">
        <v/>
      </c>
      <c r="E32" s="26">
        <f t="shared" si="4"/>
        <v>6601.9999999999991</v>
      </c>
      <c r="F32" s="24">
        <v>111.89</v>
      </c>
      <c r="G32" s="24">
        <v>11.11</v>
      </c>
      <c r="H32" s="24">
        <v>132</v>
      </c>
      <c r="I32" s="25">
        <f t="shared" si="3"/>
        <v>265</v>
      </c>
      <c r="J32" s="24">
        <f t="shared" si="5"/>
        <v>6346.9999999999991</v>
      </c>
      <c r="K32" s="23">
        <v>10</v>
      </c>
      <c r="L32" s="22">
        <f t="shared" si="6"/>
        <v>1452</v>
      </c>
    </row>
    <row r="33" spans="1:12" ht="20.25" customHeight="1" x14ac:dyDescent="0.25">
      <c r="A33" s="1390"/>
      <c r="B33" s="29">
        <v>12</v>
      </c>
      <c r="C33" s="1278" t="s">
        <v>4</v>
      </c>
      <c r="D33" s="27" t="str">
        <v/>
      </c>
      <c r="E33" s="26">
        <f t="shared" si="4"/>
        <v>6346.9999999999991</v>
      </c>
      <c r="F33" s="24">
        <v>111.89</v>
      </c>
      <c r="G33" s="24">
        <v>11.11</v>
      </c>
      <c r="H33" s="24">
        <v>132</v>
      </c>
      <c r="I33" s="25">
        <f t="shared" si="3"/>
        <v>265</v>
      </c>
      <c r="J33" s="24">
        <f t="shared" si="5"/>
        <v>6091.9999999999991</v>
      </c>
      <c r="K33" s="23">
        <v>10</v>
      </c>
      <c r="L33" s="22">
        <f t="shared" si="6"/>
        <v>1584</v>
      </c>
    </row>
    <row r="34" spans="1:12" ht="20.25" customHeight="1" x14ac:dyDescent="0.25">
      <c r="A34" s="1390"/>
      <c r="B34" s="29">
        <v>13</v>
      </c>
      <c r="C34" s="1278" t="s">
        <v>3</v>
      </c>
      <c r="D34" s="27" t="str">
        <v/>
      </c>
      <c r="E34" s="26">
        <f t="shared" si="4"/>
        <v>6091.9999999999991</v>
      </c>
      <c r="F34" s="24">
        <v>111.89</v>
      </c>
      <c r="G34" s="24">
        <v>11.11</v>
      </c>
      <c r="H34" s="24">
        <v>132</v>
      </c>
      <c r="I34" s="25">
        <f t="shared" si="3"/>
        <v>265</v>
      </c>
      <c r="J34" s="24">
        <f t="shared" si="5"/>
        <v>5836.9999999999991</v>
      </c>
      <c r="K34" s="23">
        <v>10</v>
      </c>
      <c r="L34" s="22">
        <f t="shared" si="6"/>
        <v>1716</v>
      </c>
    </row>
    <row r="35" spans="1:12" ht="20.25" customHeight="1" x14ac:dyDescent="0.25">
      <c r="A35" s="1390"/>
      <c r="B35" s="29">
        <v>14</v>
      </c>
      <c r="C35" s="1278" t="s">
        <v>14</v>
      </c>
      <c r="D35" s="27" t="str">
        <v/>
      </c>
      <c r="E35" s="26">
        <f t="shared" si="4"/>
        <v>5836.9999999999991</v>
      </c>
      <c r="F35" s="24">
        <v>111.89</v>
      </c>
      <c r="G35" s="24">
        <v>11.11</v>
      </c>
      <c r="H35" s="24">
        <v>132</v>
      </c>
      <c r="I35" s="25">
        <f t="shared" si="3"/>
        <v>265</v>
      </c>
      <c r="J35" s="24">
        <f t="shared" si="5"/>
        <v>5581.9999999999991</v>
      </c>
      <c r="K35" s="23">
        <v>10</v>
      </c>
      <c r="L35" s="22">
        <f t="shared" si="6"/>
        <v>1848</v>
      </c>
    </row>
    <row r="36" spans="1:12" ht="20.25" customHeight="1" thickBot="1" x14ac:dyDescent="0.3">
      <c r="A36" s="1391"/>
      <c r="B36" s="21">
        <v>15</v>
      </c>
      <c r="C36" s="1277" t="s">
        <v>13</v>
      </c>
      <c r="D36" s="19" t="str">
        <v/>
      </c>
      <c r="E36" s="18">
        <f t="shared" si="4"/>
        <v>5581.9999999999991</v>
      </c>
      <c r="F36" s="16">
        <v>111.89</v>
      </c>
      <c r="G36" s="16">
        <v>11.11</v>
      </c>
      <c r="H36" s="16">
        <v>132</v>
      </c>
      <c r="I36" s="17">
        <f t="shared" si="3"/>
        <v>265</v>
      </c>
      <c r="J36" s="16">
        <f t="shared" si="5"/>
        <v>5326.9999999999991</v>
      </c>
      <c r="K36" s="15">
        <v>10</v>
      </c>
      <c r="L36" s="14">
        <f t="shared" si="6"/>
        <v>1980</v>
      </c>
    </row>
    <row r="37" spans="1:12" ht="20.25" customHeight="1" x14ac:dyDescent="0.25">
      <c r="A37" s="1389">
        <v>2027</v>
      </c>
      <c r="B37" s="37">
        <v>16</v>
      </c>
      <c r="C37" s="1279" t="s">
        <v>12</v>
      </c>
      <c r="D37" s="35" t="str">
        <v/>
      </c>
      <c r="E37" s="34">
        <f t="shared" si="4"/>
        <v>5326.9999999999991</v>
      </c>
      <c r="F37" s="32">
        <v>111.89</v>
      </c>
      <c r="G37" s="32">
        <v>11.11</v>
      </c>
      <c r="H37" s="32">
        <v>132</v>
      </c>
      <c r="I37" s="33">
        <f t="shared" si="3"/>
        <v>265</v>
      </c>
      <c r="J37" s="32">
        <f t="shared" si="5"/>
        <v>5071.9999999999991</v>
      </c>
      <c r="K37" s="31">
        <v>10</v>
      </c>
      <c r="L37" s="30">
        <f t="shared" si="6"/>
        <v>2112</v>
      </c>
    </row>
    <row r="38" spans="1:12" ht="20.25" customHeight="1" x14ac:dyDescent="0.25">
      <c r="A38" s="1390"/>
      <c r="B38" s="29">
        <v>17</v>
      </c>
      <c r="C38" s="1278" t="s">
        <v>11</v>
      </c>
      <c r="D38" s="27" t="str">
        <v/>
      </c>
      <c r="E38" s="26">
        <f t="shared" si="4"/>
        <v>5071.9999999999991</v>
      </c>
      <c r="F38" s="24">
        <v>111.89</v>
      </c>
      <c r="G38" s="24">
        <v>11.11</v>
      </c>
      <c r="H38" s="24">
        <v>132</v>
      </c>
      <c r="I38" s="25">
        <f t="shared" si="3"/>
        <v>265</v>
      </c>
      <c r="J38" s="24">
        <f t="shared" si="5"/>
        <v>4816.9999999999991</v>
      </c>
      <c r="K38" s="23">
        <v>10</v>
      </c>
      <c r="L38" s="22">
        <f t="shared" si="6"/>
        <v>2244</v>
      </c>
    </row>
    <row r="39" spans="1:12" ht="20.25" customHeight="1" x14ac:dyDescent="0.25">
      <c r="A39" s="1390"/>
      <c r="B39" s="29">
        <v>18</v>
      </c>
      <c r="C39" s="1278" t="s">
        <v>10</v>
      </c>
      <c r="D39" s="27" t="str">
        <v/>
      </c>
      <c r="E39" s="26">
        <f t="shared" si="4"/>
        <v>4816.9999999999991</v>
      </c>
      <c r="F39" s="24">
        <v>111.89</v>
      </c>
      <c r="G39" s="24">
        <v>11.11</v>
      </c>
      <c r="H39" s="24">
        <v>132</v>
      </c>
      <c r="I39" s="25">
        <f t="shared" si="3"/>
        <v>265</v>
      </c>
      <c r="J39" s="24">
        <f t="shared" si="5"/>
        <v>4561.9999999999991</v>
      </c>
      <c r="K39" s="23">
        <v>10</v>
      </c>
      <c r="L39" s="22">
        <f t="shared" si="6"/>
        <v>2376</v>
      </c>
    </row>
    <row r="40" spans="1:12" ht="20.25" customHeight="1" x14ac:dyDescent="0.25">
      <c r="A40" s="1390"/>
      <c r="B40" s="29">
        <v>19</v>
      </c>
      <c r="C40" s="1278" t="s">
        <v>9</v>
      </c>
      <c r="D40" s="27" t="str">
        <v/>
      </c>
      <c r="E40" s="26">
        <f t="shared" si="4"/>
        <v>4561.9999999999991</v>
      </c>
      <c r="F40" s="24">
        <v>111.89</v>
      </c>
      <c r="G40" s="24">
        <v>11.11</v>
      </c>
      <c r="H40" s="24">
        <v>132</v>
      </c>
      <c r="I40" s="25">
        <f t="shared" si="3"/>
        <v>265</v>
      </c>
      <c r="J40" s="24">
        <f t="shared" si="5"/>
        <v>4306.9999999999991</v>
      </c>
      <c r="K40" s="23">
        <v>10</v>
      </c>
      <c r="L40" s="22">
        <f t="shared" si="6"/>
        <v>2508</v>
      </c>
    </row>
    <row r="41" spans="1:12" ht="20.25" customHeight="1" x14ac:dyDescent="0.25">
      <c r="A41" s="1390"/>
      <c r="B41" s="29">
        <v>20</v>
      </c>
      <c r="C41" s="1278" t="s">
        <v>8</v>
      </c>
      <c r="D41" s="27" t="str">
        <v/>
      </c>
      <c r="E41" s="26">
        <f t="shared" si="4"/>
        <v>4306.9999999999991</v>
      </c>
      <c r="F41" s="24">
        <v>111.89</v>
      </c>
      <c r="G41" s="24">
        <v>11.11</v>
      </c>
      <c r="H41" s="24">
        <v>132</v>
      </c>
      <c r="I41" s="25">
        <f t="shared" si="3"/>
        <v>265</v>
      </c>
      <c r="J41" s="24">
        <f t="shared" si="5"/>
        <v>4051.9999999999995</v>
      </c>
      <c r="K41" s="23">
        <v>10</v>
      </c>
      <c r="L41" s="22">
        <f t="shared" si="6"/>
        <v>2640</v>
      </c>
    </row>
    <row r="42" spans="1:12" ht="20.25" customHeight="1" x14ac:dyDescent="0.25">
      <c r="A42" s="1390"/>
      <c r="B42" s="29">
        <v>21</v>
      </c>
      <c r="C42" s="1278" t="s">
        <v>7</v>
      </c>
      <c r="D42" s="27" t="str">
        <v/>
      </c>
      <c r="E42" s="26">
        <f t="shared" si="4"/>
        <v>4051.9999999999995</v>
      </c>
      <c r="F42" s="24">
        <v>111.89</v>
      </c>
      <c r="G42" s="24">
        <v>11.11</v>
      </c>
      <c r="H42" s="24">
        <v>132</v>
      </c>
      <c r="I42" s="25">
        <f t="shared" si="3"/>
        <v>265</v>
      </c>
      <c r="J42" s="24">
        <f t="shared" si="5"/>
        <v>3796.9999999999995</v>
      </c>
      <c r="K42" s="23">
        <v>10</v>
      </c>
      <c r="L42" s="22">
        <f t="shared" si="6"/>
        <v>2772</v>
      </c>
    </row>
    <row r="43" spans="1:12" ht="20.25" customHeight="1" x14ac:dyDescent="0.25">
      <c r="A43" s="1390"/>
      <c r="B43" s="29">
        <v>22</v>
      </c>
      <c r="C43" s="1278" t="s">
        <v>6</v>
      </c>
      <c r="D43" s="27" t="str">
        <v/>
      </c>
      <c r="E43" s="26">
        <f t="shared" si="4"/>
        <v>3796.9999999999995</v>
      </c>
      <c r="F43" s="24">
        <v>111.89</v>
      </c>
      <c r="G43" s="24">
        <v>11.11</v>
      </c>
      <c r="H43" s="24">
        <v>132</v>
      </c>
      <c r="I43" s="25">
        <f t="shared" si="3"/>
        <v>265</v>
      </c>
      <c r="J43" s="24">
        <f t="shared" si="5"/>
        <v>3541.9999999999995</v>
      </c>
      <c r="K43" s="23">
        <v>10</v>
      </c>
      <c r="L43" s="22">
        <f t="shared" si="6"/>
        <v>2904</v>
      </c>
    </row>
    <row r="44" spans="1:12" ht="20.25" customHeight="1" x14ac:dyDescent="0.25">
      <c r="A44" s="1390"/>
      <c r="B44" s="29">
        <v>23</v>
      </c>
      <c r="C44" s="1278" t="s">
        <v>5</v>
      </c>
      <c r="D44" s="27" t="str">
        <v/>
      </c>
      <c r="E44" s="26">
        <f t="shared" si="4"/>
        <v>3541.9999999999995</v>
      </c>
      <c r="F44" s="24">
        <v>111.89</v>
      </c>
      <c r="G44" s="24">
        <v>11.11</v>
      </c>
      <c r="H44" s="24">
        <v>132</v>
      </c>
      <c r="I44" s="25">
        <f t="shared" si="3"/>
        <v>265</v>
      </c>
      <c r="J44" s="24">
        <f t="shared" si="5"/>
        <v>3286.9999999999995</v>
      </c>
      <c r="K44" s="23">
        <v>10</v>
      </c>
      <c r="L44" s="22">
        <f t="shared" si="6"/>
        <v>3036</v>
      </c>
    </row>
    <row r="45" spans="1:12" ht="20.25" customHeight="1" x14ac:dyDescent="0.25">
      <c r="A45" s="1390"/>
      <c r="B45" s="29">
        <v>24</v>
      </c>
      <c r="C45" s="1278" t="s">
        <v>4</v>
      </c>
      <c r="D45" s="27" t="str">
        <v/>
      </c>
      <c r="E45" s="26">
        <f t="shared" si="4"/>
        <v>3286.9999999999995</v>
      </c>
      <c r="F45" s="24">
        <v>111.89</v>
      </c>
      <c r="G45" s="24">
        <v>11.11</v>
      </c>
      <c r="H45" s="24">
        <v>132</v>
      </c>
      <c r="I45" s="25">
        <f t="shared" si="3"/>
        <v>265</v>
      </c>
      <c r="J45" s="24">
        <f t="shared" si="5"/>
        <v>3031.9999999999995</v>
      </c>
      <c r="K45" s="23">
        <v>10</v>
      </c>
      <c r="L45" s="22">
        <f t="shared" si="6"/>
        <v>3168</v>
      </c>
    </row>
    <row r="46" spans="1:12" ht="20.25" customHeight="1" x14ac:dyDescent="0.25">
      <c r="A46" s="1390"/>
      <c r="B46" s="29">
        <v>25</v>
      </c>
      <c r="C46" s="1278" t="s">
        <v>3</v>
      </c>
      <c r="D46" s="27" t="str">
        <v/>
      </c>
      <c r="E46" s="26">
        <f t="shared" si="4"/>
        <v>3031.9999999999995</v>
      </c>
      <c r="F46" s="24">
        <v>111.89</v>
      </c>
      <c r="G46" s="24">
        <v>11.11</v>
      </c>
      <c r="H46" s="24">
        <v>132</v>
      </c>
      <c r="I46" s="25">
        <f t="shared" si="3"/>
        <v>265</v>
      </c>
      <c r="J46" s="24">
        <f t="shared" si="5"/>
        <v>2776.9999999999995</v>
      </c>
      <c r="K46" s="23">
        <v>10</v>
      </c>
      <c r="L46" s="22">
        <f t="shared" si="6"/>
        <v>3300</v>
      </c>
    </row>
    <row r="47" spans="1:12" ht="20.25" customHeight="1" x14ac:dyDescent="0.25">
      <c r="A47" s="1390"/>
      <c r="B47" s="29">
        <v>26</v>
      </c>
      <c r="C47" s="1278" t="s">
        <v>14</v>
      </c>
      <c r="D47" s="27" t="str">
        <v/>
      </c>
      <c r="E47" s="26">
        <f t="shared" si="4"/>
        <v>2776.9999999999995</v>
      </c>
      <c r="F47" s="24">
        <v>111.89</v>
      </c>
      <c r="G47" s="24">
        <v>11.11</v>
      </c>
      <c r="H47" s="24">
        <v>132</v>
      </c>
      <c r="I47" s="25">
        <f t="shared" si="3"/>
        <v>265</v>
      </c>
      <c r="J47" s="24">
        <f t="shared" si="5"/>
        <v>2521.9999999999995</v>
      </c>
      <c r="K47" s="23">
        <v>10</v>
      </c>
      <c r="L47" s="22">
        <f t="shared" si="6"/>
        <v>3432</v>
      </c>
    </row>
    <row r="48" spans="1:12" ht="20.25" customHeight="1" thickBot="1" x14ac:dyDescent="0.3">
      <c r="A48" s="1391"/>
      <c r="B48" s="21">
        <v>27</v>
      </c>
      <c r="C48" s="1277" t="s">
        <v>13</v>
      </c>
      <c r="D48" s="19" t="str">
        <v/>
      </c>
      <c r="E48" s="18">
        <f t="shared" si="4"/>
        <v>2521.9999999999995</v>
      </c>
      <c r="F48" s="16">
        <v>111.89</v>
      </c>
      <c r="G48" s="16">
        <v>11.11</v>
      </c>
      <c r="H48" s="16">
        <v>132</v>
      </c>
      <c r="I48" s="17">
        <f t="shared" si="3"/>
        <v>265</v>
      </c>
      <c r="J48" s="16">
        <f t="shared" si="5"/>
        <v>2266.9999999999995</v>
      </c>
      <c r="K48" s="15">
        <v>10</v>
      </c>
      <c r="L48" s="14">
        <f t="shared" si="6"/>
        <v>3564</v>
      </c>
    </row>
    <row r="49" spans="1:13" ht="20.25" customHeight="1" x14ac:dyDescent="0.25">
      <c r="A49" s="1389">
        <v>2028</v>
      </c>
      <c r="B49" s="37">
        <v>28</v>
      </c>
      <c r="C49" s="1279" t="s">
        <v>12</v>
      </c>
      <c r="D49" s="35" t="str">
        <v/>
      </c>
      <c r="E49" s="34">
        <f t="shared" si="4"/>
        <v>2266.9999999999995</v>
      </c>
      <c r="F49" s="32">
        <v>111.89</v>
      </c>
      <c r="G49" s="32">
        <v>11.11</v>
      </c>
      <c r="H49" s="32">
        <v>132</v>
      </c>
      <c r="I49" s="33">
        <f t="shared" si="3"/>
        <v>265</v>
      </c>
      <c r="J49" s="32">
        <f t="shared" si="5"/>
        <v>2011.9999999999993</v>
      </c>
      <c r="K49" s="31">
        <v>10</v>
      </c>
      <c r="L49" s="30">
        <f t="shared" si="6"/>
        <v>3696</v>
      </c>
    </row>
    <row r="50" spans="1:13" ht="20.25" customHeight="1" x14ac:dyDescent="0.25">
      <c r="A50" s="1390"/>
      <c r="B50" s="29">
        <v>29</v>
      </c>
      <c r="C50" s="1278" t="s">
        <v>11</v>
      </c>
      <c r="D50" s="27" t="str">
        <v/>
      </c>
      <c r="E50" s="26">
        <f t="shared" si="4"/>
        <v>2011.9999999999993</v>
      </c>
      <c r="F50" s="24">
        <v>111.89</v>
      </c>
      <c r="G50" s="24">
        <v>11.11</v>
      </c>
      <c r="H50" s="24">
        <v>132</v>
      </c>
      <c r="I50" s="25">
        <f t="shared" si="3"/>
        <v>265</v>
      </c>
      <c r="J50" s="24">
        <f t="shared" si="5"/>
        <v>1756.9999999999993</v>
      </c>
      <c r="K50" s="23">
        <v>10</v>
      </c>
      <c r="L50" s="22">
        <f t="shared" si="6"/>
        <v>3828</v>
      </c>
    </row>
    <row r="51" spans="1:13" ht="20.25" customHeight="1" x14ac:dyDescent="0.25">
      <c r="A51" s="1390"/>
      <c r="B51" s="29">
        <v>30</v>
      </c>
      <c r="C51" s="1278" t="s">
        <v>10</v>
      </c>
      <c r="D51" s="27" t="str">
        <v/>
      </c>
      <c r="E51" s="26">
        <f t="shared" ref="E51:E57" si="7">J50</f>
        <v>1756.9999999999993</v>
      </c>
      <c r="F51" s="24">
        <v>111.89</v>
      </c>
      <c r="G51" s="24">
        <v>11.11</v>
      </c>
      <c r="H51" s="24">
        <v>132</v>
      </c>
      <c r="I51" s="25">
        <f t="shared" si="3"/>
        <v>265</v>
      </c>
      <c r="J51" s="24">
        <f t="shared" si="1"/>
        <v>1501.9999999999993</v>
      </c>
      <c r="K51" s="23">
        <v>10</v>
      </c>
      <c r="L51" s="22">
        <f t="shared" si="2"/>
        <v>3960</v>
      </c>
    </row>
    <row r="52" spans="1:13" ht="20.25" customHeight="1" x14ac:dyDescent="0.25">
      <c r="A52" s="1390"/>
      <c r="B52" s="29">
        <v>31</v>
      </c>
      <c r="C52" s="1278" t="s">
        <v>9</v>
      </c>
      <c r="D52" s="27" t="str">
        <v/>
      </c>
      <c r="E52" s="26">
        <f t="shared" si="7"/>
        <v>1501.9999999999993</v>
      </c>
      <c r="F52" s="24">
        <v>111.89</v>
      </c>
      <c r="G52" s="24">
        <v>11.11</v>
      </c>
      <c r="H52" s="24">
        <v>132</v>
      </c>
      <c r="I52" s="25">
        <f t="shared" si="3"/>
        <v>265</v>
      </c>
      <c r="J52" s="24">
        <f t="shared" si="1"/>
        <v>1246.9999999999993</v>
      </c>
      <c r="K52" s="23">
        <v>10</v>
      </c>
      <c r="L52" s="22">
        <f t="shared" si="2"/>
        <v>4092</v>
      </c>
    </row>
    <row r="53" spans="1:13" ht="20.25" customHeight="1" x14ac:dyDescent="0.25">
      <c r="A53" s="1390"/>
      <c r="B53" s="29">
        <v>32</v>
      </c>
      <c r="C53" s="1278" t="s">
        <v>8</v>
      </c>
      <c r="D53" s="27" t="str">
        <v/>
      </c>
      <c r="E53" s="26">
        <f>J52</f>
        <v>1246.9999999999993</v>
      </c>
      <c r="F53" s="24">
        <v>111.89</v>
      </c>
      <c r="G53" s="24">
        <v>11.11</v>
      </c>
      <c r="H53" s="24">
        <v>132</v>
      </c>
      <c r="I53" s="25">
        <f t="shared" si="3"/>
        <v>265</v>
      </c>
      <c r="J53" s="24">
        <f t="shared" si="1"/>
        <v>991.99999999999943</v>
      </c>
      <c r="K53" s="23">
        <v>10</v>
      </c>
      <c r="L53" s="22">
        <f t="shared" si="2"/>
        <v>4224</v>
      </c>
    </row>
    <row r="54" spans="1:13" ht="20.25" customHeight="1" x14ac:dyDescent="0.25">
      <c r="A54" s="1390"/>
      <c r="B54" s="29">
        <v>33</v>
      </c>
      <c r="C54" s="1278" t="s">
        <v>7</v>
      </c>
      <c r="D54" s="27" t="str">
        <v/>
      </c>
      <c r="E54" s="26">
        <f t="shared" si="7"/>
        <v>991.99999999999943</v>
      </c>
      <c r="F54" s="24">
        <v>111.89</v>
      </c>
      <c r="G54" s="24">
        <v>11.11</v>
      </c>
      <c r="H54" s="24">
        <v>132</v>
      </c>
      <c r="I54" s="25">
        <f t="shared" si="3"/>
        <v>265</v>
      </c>
      <c r="J54" s="24">
        <f t="shared" si="1"/>
        <v>736.99999999999943</v>
      </c>
      <c r="K54" s="23">
        <v>10</v>
      </c>
      <c r="L54" s="22">
        <f t="shared" si="2"/>
        <v>4356</v>
      </c>
    </row>
    <row r="55" spans="1:13" ht="20.25" customHeight="1" x14ac:dyDescent="0.25">
      <c r="A55" s="1390"/>
      <c r="B55" s="29">
        <v>34</v>
      </c>
      <c r="C55" s="1278" t="s">
        <v>6</v>
      </c>
      <c r="D55" s="83" t="str">
        <v/>
      </c>
      <c r="E55" s="26">
        <f t="shared" si="7"/>
        <v>736.99999999999943</v>
      </c>
      <c r="F55" s="24">
        <v>111.89</v>
      </c>
      <c r="G55" s="24">
        <v>11.11</v>
      </c>
      <c r="H55" s="24">
        <v>132</v>
      </c>
      <c r="I55" s="25">
        <f t="shared" si="3"/>
        <v>265</v>
      </c>
      <c r="J55" s="24">
        <f t="shared" si="1"/>
        <v>481.99999999999943</v>
      </c>
      <c r="K55" s="23">
        <v>10</v>
      </c>
      <c r="L55" s="22">
        <f t="shared" si="2"/>
        <v>4488</v>
      </c>
    </row>
    <row r="56" spans="1:13" ht="20.25" customHeight="1" x14ac:dyDescent="0.25">
      <c r="A56" s="1390"/>
      <c r="B56" s="29">
        <v>35</v>
      </c>
      <c r="C56" s="1278" t="s">
        <v>5</v>
      </c>
      <c r="D56" s="27" t="str">
        <v/>
      </c>
      <c r="E56" s="26">
        <f t="shared" si="7"/>
        <v>481.99999999999943</v>
      </c>
      <c r="F56" s="24">
        <v>111.89</v>
      </c>
      <c r="G56" s="24">
        <v>11.11</v>
      </c>
      <c r="H56" s="24">
        <v>132</v>
      </c>
      <c r="I56" s="25">
        <f t="shared" si="3"/>
        <v>265</v>
      </c>
      <c r="J56" s="24">
        <f t="shared" si="1"/>
        <v>226.99999999999943</v>
      </c>
      <c r="K56" s="23">
        <v>10</v>
      </c>
      <c r="L56" s="22">
        <f t="shared" si="2"/>
        <v>4620</v>
      </c>
    </row>
    <row r="57" spans="1:13" ht="20.25" customHeight="1" thickBot="1" x14ac:dyDescent="0.3">
      <c r="A57" s="1391"/>
      <c r="B57" s="21">
        <v>36</v>
      </c>
      <c r="C57" s="1277" t="s">
        <v>4</v>
      </c>
      <c r="D57" s="19" t="str">
        <v/>
      </c>
      <c r="E57" s="18">
        <f t="shared" si="7"/>
        <v>226.99999999999943</v>
      </c>
      <c r="F57" s="16">
        <v>111.85</v>
      </c>
      <c r="G57" s="16">
        <v>11.15</v>
      </c>
      <c r="H57" s="16">
        <v>132</v>
      </c>
      <c r="I57" s="17">
        <f t="shared" si="3"/>
        <v>265</v>
      </c>
      <c r="J57" s="16">
        <f t="shared" si="1"/>
        <v>-28.000000000000568</v>
      </c>
      <c r="K57" s="15">
        <v>10</v>
      </c>
      <c r="L57" s="14">
        <f t="shared" si="2"/>
        <v>4752</v>
      </c>
    </row>
    <row r="58" spans="1:13" x14ac:dyDescent="0.25">
      <c r="F58" s="99">
        <f>SUM(F22:F57)</f>
        <v>4027.9999999999986</v>
      </c>
      <c r="G58" s="99">
        <f>SUM(G22:G57)</f>
        <v>400.00000000000028</v>
      </c>
      <c r="H58" s="99">
        <f>SUM(H22:H57)</f>
        <v>4752</v>
      </c>
      <c r="K58" s="98">
        <f>SUM(K22:K57)</f>
        <v>360</v>
      </c>
    </row>
    <row r="59" spans="1:13" x14ac:dyDescent="0.25">
      <c r="D59" s="1420" t="s">
        <v>2</v>
      </c>
      <c r="E59" s="1420"/>
      <c r="F59" s="222">
        <v>0</v>
      </c>
      <c r="G59" s="222">
        <v>0</v>
      </c>
      <c r="H59" s="222">
        <v>0</v>
      </c>
      <c r="I59" s="56"/>
      <c r="J59" s="56"/>
      <c r="K59" s="222">
        <v>0</v>
      </c>
      <c r="L59" s="56"/>
      <c r="M59" s="56"/>
    </row>
    <row r="60" spans="1:13" x14ac:dyDescent="0.25">
      <c r="D60" s="1421" t="s">
        <v>1</v>
      </c>
      <c r="E60" s="1421"/>
      <c r="F60" s="65">
        <f>SUM(F58-F59)</f>
        <v>4027.9999999999986</v>
      </c>
      <c r="G60" s="65">
        <f>SUM(G58-G59)</f>
        <v>400.00000000000028</v>
      </c>
      <c r="H60" s="65">
        <f>SUM(H58-H59)</f>
        <v>4752</v>
      </c>
      <c r="K60" s="477">
        <f>SUM(K58-K59)</f>
        <v>360</v>
      </c>
    </row>
    <row r="61" spans="1:13" x14ac:dyDescent="0.25">
      <c r="J61" s="478"/>
      <c r="K61" s="478"/>
    </row>
    <row r="62" spans="1:13" ht="15.75" x14ac:dyDescent="0.25">
      <c r="C62" s="1276"/>
      <c r="D62" s="1422" t="s">
        <v>42</v>
      </c>
      <c r="E62" s="1422"/>
      <c r="F62" s="1423">
        <f>SUM(F60:H60)</f>
        <v>9180</v>
      </c>
      <c r="G62" s="1423"/>
    </row>
    <row r="63" spans="1:13" ht="16.5" thickBot="1" x14ac:dyDescent="0.3">
      <c r="C63" s="1276"/>
      <c r="D63" s="1422" t="s">
        <v>41</v>
      </c>
      <c r="E63" s="1422"/>
      <c r="F63" s="1436">
        <v>-28</v>
      </c>
      <c r="G63" s="1436"/>
    </row>
    <row r="64" spans="1:13" ht="17.25" thickTop="1" thickBot="1" x14ac:dyDescent="0.3">
      <c r="C64" s="1415" t="s">
        <v>0</v>
      </c>
      <c r="D64" s="1415"/>
      <c r="E64" s="1416"/>
      <c r="F64" s="1417">
        <f>SUM(F62:G63)</f>
        <v>9152</v>
      </c>
      <c r="G64" s="1419"/>
    </row>
    <row r="65" ht="15.75" thickTop="1" x14ac:dyDescent="0.25"/>
  </sheetData>
  <mergeCells count="21">
    <mergeCell ref="D62:E62"/>
    <mergeCell ref="F62:G62"/>
    <mergeCell ref="D63:E63"/>
    <mergeCell ref="F63:G63"/>
    <mergeCell ref="C64:E64"/>
    <mergeCell ref="F64:G64"/>
    <mergeCell ref="A19:B19"/>
    <mergeCell ref="E19:F19"/>
    <mergeCell ref="D59:E59"/>
    <mergeCell ref="D60:E60"/>
    <mergeCell ref="A49:A57"/>
    <mergeCell ref="A37:A48"/>
    <mergeCell ref="A25:A36"/>
    <mergeCell ref="A22:A24"/>
    <mergeCell ref="A18:B18"/>
    <mergeCell ref="E18:F18"/>
    <mergeCell ref="A8:L8"/>
    <mergeCell ref="A11:B11"/>
    <mergeCell ref="A12:B12"/>
    <mergeCell ref="A14:B14"/>
    <mergeCell ref="A16:B16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/>
  <dimension ref="A1:L75"/>
  <sheetViews>
    <sheetView topLeftCell="A3" zoomScale="90" zoomScaleNormal="90" workbookViewId="0">
      <selection activeCell="W18" sqref="W18"/>
    </sheetView>
  </sheetViews>
  <sheetFormatPr defaultRowHeight="15" x14ac:dyDescent="0.25"/>
  <cols>
    <col min="3" max="3" width="12.140625" bestFit="1" customWidth="1"/>
    <col min="4" max="4" width="13.140625" customWidth="1"/>
    <col min="5" max="5" width="11.42578125" customWidth="1"/>
    <col min="6" max="11" width="10" customWidth="1"/>
    <col min="12" max="12" width="10.42578125" customWidth="1"/>
  </cols>
  <sheetData>
    <row r="1" spans="1:12" ht="21" x14ac:dyDescent="0.35">
      <c r="A1" s="63" t="s">
        <v>40</v>
      </c>
    </row>
    <row r="3" spans="1:12" ht="21" x14ac:dyDescent="0.35">
      <c r="A3" s="62" t="s">
        <v>2118</v>
      </c>
    </row>
    <row r="4" spans="1:12" ht="12.6" customHeight="1" x14ac:dyDescent="0.35">
      <c r="A4" s="62"/>
    </row>
    <row r="5" spans="1:12" ht="17.25" x14ac:dyDescent="0.3">
      <c r="A5" s="500" t="s">
        <v>2119</v>
      </c>
    </row>
    <row r="6" spans="1:12" ht="17.25" x14ac:dyDescent="0.3">
      <c r="A6" s="500" t="s">
        <v>2120</v>
      </c>
    </row>
    <row r="8" spans="1:12" ht="20.25" customHeight="1" x14ac:dyDescent="0.25">
      <c r="A8" s="1425" t="s">
        <v>2121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</row>
    <row r="9" spans="1:12" ht="20.25" customHeight="1" x14ac:dyDescent="0.25">
      <c r="A9" s="59" t="s">
        <v>37</v>
      </c>
      <c r="B9" s="1359"/>
      <c r="C9" s="1359"/>
      <c r="D9" s="1359"/>
      <c r="E9" s="1359"/>
      <c r="F9" s="1359"/>
      <c r="G9" s="1359"/>
      <c r="H9" s="1359"/>
      <c r="I9" s="1359"/>
      <c r="J9" s="1359"/>
      <c r="K9" s="1359"/>
      <c r="L9" s="1359"/>
    </row>
    <row r="10" spans="1:12" ht="20.25" customHeight="1" x14ac:dyDescent="0.25">
      <c r="A10" s="61" t="s">
        <v>93</v>
      </c>
      <c r="B10" s="60"/>
      <c r="C10" s="59"/>
      <c r="D10" s="1342"/>
      <c r="E10" s="51"/>
      <c r="F10" s="58"/>
    </row>
    <row r="11" spans="1:12" ht="20.25" customHeight="1" x14ac:dyDescent="0.25">
      <c r="A11" s="1426" t="s">
        <v>35</v>
      </c>
      <c r="B11" s="1426"/>
      <c r="C11" s="54">
        <v>1500</v>
      </c>
      <c r="D11" s="1342"/>
      <c r="E11" s="51"/>
    </row>
    <row r="12" spans="1:12" ht="20.25" customHeight="1" x14ac:dyDescent="0.25">
      <c r="A12" s="1426" t="s">
        <v>33</v>
      </c>
      <c r="B12" s="1426"/>
      <c r="C12" s="54">
        <v>225</v>
      </c>
      <c r="D12" t="s">
        <v>32</v>
      </c>
      <c r="E12" s="51"/>
    </row>
    <row r="13" spans="1:12" ht="20.25" customHeight="1" x14ac:dyDescent="0.25">
      <c r="A13" s="1341"/>
      <c r="B13" s="1341"/>
      <c r="C13" s="50">
        <f>SUM(C11:C12)</f>
        <v>1725</v>
      </c>
      <c r="E13" s="51"/>
    </row>
    <row r="14" spans="1:12" ht="20.25" customHeight="1" x14ac:dyDescent="0.25">
      <c r="A14" s="1426" t="s">
        <v>31</v>
      </c>
      <c r="B14" s="1426"/>
      <c r="C14" s="49">
        <v>1863.12</v>
      </c>
      <c r="D14" s="52" t="s">
        <v>715</v>
      </c>
      <c r="E14" s="51"/>
      <c r="G14" s="1360"/>
      <c r="H14" s="1360"/>
      <c r="I14" s="1360"/>
      <c r="J14" s="93"/>
    </row>
    <row r="15" spans="1:12" ht="20.25" customHeight="1" x14ac:dyDescent="0.25">
      <c r="A15" s="360"/>
      <c r="B15" s="360"/>
      <c r="C15" s="50">
        <f>SUM(C13:C14)</f>
        <v>3588.12</v>
      </c>
      <c r="G15" s="146"/>
      <c r="H15" s="146"/>
      <c r="I15" s="146"/>
      <c r="J15" s="93"/>
    </row>
    <row r="16" spans="1:12" ht="20.25" customHeight="1" x14ac:dyDescent="0.25">
      <c r="A16" s="1427" t="s">
        <v>1770</v>
      </c>
      <c r="B16" s="1427"/>
      <c r="C16" s="54">
        <v>240</v>
      </c>
      <c r="E16" s="1428" t="s">
        <v>27</v>
      </c>
      <c r="F16" s="1428"/>
      <c r="G16" s="146"/>
      <c r="H16" s="146"/>
      <c r="I16" s="146"/>
      <c r="J16" s="93"/>
    </row>
    <row r="17" spans="1:12" ht="20.25" customHeight="1" thickBot="1" x14ac:dyDescent="0.3">
      <c r="A17" s="47"/>
      <c r="B17" s="46"/>
      <c r="C17" s="45">
        <f>SUM(C15:C16)</f>
        <v>3828.12</v>
      </c>
      <c r="E17" s="1429">
        <f>C17/24</f>
        <v>159.505</v>
      </c>
      <c r="F17" s="1429"/>
      <c r="G17" s="146"/>
      <c r="H17" s="146"/>
      <c r="I17" s="146"/>
      <c r="J17" s="93"/>
    </row>
    <row r="18" spans="1:12" ht="16.5" thickTop="1" x14ac:dyDescent="0.25">
      <c r="B18" s="1340"/>
      <c r="C18" s="1361"/>
      <c r="D18" s="93"/>
      <c r="E18" s="143"/>
      <c r="F18" s="143"/>
      <c r="G18" s="146"/>
      <c r="H18" s="146"/>
      <c r="I18" s="146"/>
      <c r="J18" s="93"/>
    </row>
    <row r="19" spans="1:12" ht="18.75" customHeight="1" thickBot="1" x14ac:dyDescent="0.3">
      <c r="C19" s="93"/>
      <c r="D19" s="93"/>
      <c r="E19" s="93"/>
      <c r="F19" s="93"/>
      <c r="G19" s="93"/>
    </row>
    <row r="20" spans="1:12" ht="30.75" thickBot="1" x14ac:dyDescent="0.3">
      <c r="A20" s="1345" t="s">
        <v>26</v>
      </c>
      <c r="B20" s="1346" t="s">
        <v>25</v>
      </c>
      <c r="C20" s="142" t="s">
        <v>24</v>
      </c>
      <c r="D20" s="1344" t="s">
        <v>23</v>
      </c>
      <c r="E20" s="1343" t="s">
        <v>22</v>
      </c>
      <c r="F20" s="39" t="s">
        <v>21</v>
      </c>
      <c r="G20" s="39" t="s">
        <v>20</v>
      </c>
      <c r="H20" s="1343" t="s">
        <v>19</v>
      </c>
      <c r="I20" s="1344" t="s">
        <v>18</v>
      </c>
      <c r="J20" s="1343" t="s">
        <v>17</v>
      </c>
      <c r="K20" s="39" t="s">
        <v>16</v>
      </c>
      <c r="L20" s="1347" t="s">
        <v>15</v>
      </c>
    </row>
    <row r="21" spans="1:12" ht="20.25" customHeight="1" x14ac:dyDescent="0.25">
      <c r="A21" s="1389">
        <v>2026</v>
      </c>
      <c r="B21" s="37">
        <v>1</v>
      </c>
      <c r="C21" s="106" t="s">
        <v>11</v>
      </c>
      <c r="D21" s="1362" t="str">
        <f t="array" ref="D21:D44">TRANSPOSE('[1]2025-2026'!$F$148:$AC$148)</f>
        <v>13/02/26 PBB</v>
      </c>
      <c r="E21" s="105">
        <f>C15</f>
        <v>3588.12</v>
      </c>
      <c r="F21" s="32">
        <v>62.97</v>
      </c>
      <c r="G21" s="32">
        <v>9.4</v>
      </c>
      <c r="H21" s="32">
        <v>77.63</v>
      </c>
      <c r="I21" s="104">
        <f t="shared" ref="I21:I44" si="0">F21+G21+H21+K21</f>
        <v>160</v>
      </c>
      <c r="J21" s="32">
        <f t="shared" ref="J21:J44" si="1">E21-F21-G21-H21</f>
        <v>3438.12</v>
      </c>
      <c r="K21" s="32">
        <v>10</v>
      </c>
      <c r="L21" s="30">
        <f>H21</f>
        <v>77.63</v>
      </c>
    </row>
    <row r="22" spans="1:12" ht="20.25" customHeight="1" x14ac:dyDescent="0.25">
      <c r="A22" s="1390"/>
      <c r="B22" s="29">
        <v>2</v>
      </c>
      <c r="C22" s="110" t="s">
        <v>10</v>
      </c>
      <c r="D22" s="124" t="str">
        <v>24/03/26 PBB</v>
      </c>
      <c r="E22" s="108">
        <f t="shared" ref="E22:E44" si="2">J21</f>
        <v>3438.12</v>
      </c>
      <c r="F22" s="24">
        <v>62.97</v>
      </c>
      <c r="G22" s="24">
        <v>9.4</v>
      </c>
      <c r="H22" s="24">
        <v>77.63</v>
      </c>
      <c r="I22" s="107">
        <f t="shared" si="0"/>
        <v>160</v>
      </c>
      <c r="J22" s="24">
        <f t="shared" si="1"/>
        <v>3288.12</v>
      </c>
      <c r="K22" s="24">
        <v>10</v>
      </c>
      <c r="L22" s="22">
        <f t="shared" ref="L22:L44" si="3">L21+H22</f>
        <v>155.26</v>
      </c>
    </row>
    <row r="23" spans="1:12" ht="20.25" customHeight="1" x14ac:dyDescent="0.25">
      <c r="A23" s="1390"/>
      <c r="B23" s="29">
        <v>3</v>
      </c>
      <c r="C23" s="110" t="s">
        <v>9</v>
      </c>
      <c r="D23" s="124" t="str">
        <v/>
      </c>
      <c r="E23" s="108">
        <f t="shared" si="2"/>
        <v>3288.12</v>
      </c>
      <c r="F23" s="24">
        <v>62.97</v>
      </c>
      <c r="G23" s="24">
        <v>9.4</v>
      </c>
      <c r="H23" s="24">
        <v>77.63</v>
      </c>
      <c r="I23" s="107">
        <f t="shared" si="0"/>
        <v>160</v>
      </c>
      <c r="J23" s="24">
        <f t="shared" si="1"/>
        <v>3138.12</v>
      </c>
      <c r="K23" s="24">
        <v>10</v>
      </c>
      <c r="L23" s="22">
        <f t="shared" si="3"/>
        <v>232.89</v>
      </c>
    </row>
    <row r="24" spans="1:12" ht="20.25" customHeight="1" x14ac:dyDescent="0.25">
      <c r="A24" s="1390"/>
      <c r="B24" s="29">
        <v>4</v>
      </c>
      <c r="C24" s="110" t="s">
        <v>8</v>
      </c>
      <c r="D24" s="124" t="str">
        <v/>
      </c>
      <c r="E24" s="108">
        <f t="shared" si="2"/>
        <v>3138.12</v>
      </c>
      <c r="F24" s="24">
        <v>62.97</v>
      </c>
      <c r="G24" s="24">
        <v>9.4</v>
      </c>
      <c r="H24" s="24">
        <v>77.63</v>
      </c>
      <c r="I24" s="107">
        <f t="shared" si="0"/>
        <v>160</v>
      </c>
      <c r="J24" s="24">
        <f t="shared" si="1"/>
        <v>2988.12</v>
      </c>
      <c r="K24" s="24">
        <v>10</v>
      </c>
      <c r="L24" s="22">
        <f t="shared" si="3"/>
        <v>310.52</v>
      </c>
    </row>
    <row r="25" spans="1:12" ht="20.25" customHeight="1" x14ac:dyDescent="0.25">
      <c r="A25" s="1390"/>
      <c r="B25" s="29">
        <v>5</v>
      </c>
      <c r="C25" s="110" t="s">
        <v>7</v>
      </c>
      <c r="D25" s="124" t="str">
        <v/>
      </c>
      <c r="E25" s="108">
        <f t="shared" si="2"/>
        <v>2988.12</v>
      </c>
      <c r="F25" s="24">
        <v>62.97</v>
      </c>
      <c r="G25" s="24">
        <v>9.4</v>
      </c>
      <c r="H25" s="24">
        <v>77.63</v>
      </c>
      <c r="I25" s="107">
        <f t="shared" si="0"/>
        <v>160</v>
      </c>
      <c r="J25" s="24">
        <f t="shared" si="1"/>
        <v>2838.12</v>
      </c>
      <c r="K25" s="24">
        <v>10</v>
      </c>
      <c r="L25" s="22">
        <f t="shared" si="3"/>
        <v>388.15</v>
      </c>
    </row>
    <row r="26" spans="1:12" ht="20.25" customHeight="1" x14ac:dyDescent="0.25">
      <c r="A26" s="1390"/>
      <c r="B26" s="29">
        <v>6</v>
      </c>
      <c r="C26" s="110" t="s">
        <v>6</v>
      </c>
      <c r="D26" s="124" t="str">
        <v/>
      </c>
      <c r="E26" s="108">
        <f t="shared" si="2"/>
        <v>2838.12</v>
      </c>
      <c r="F26" s="24">
        <v>62.97</v>
      </c>
      <c r="G26" s="24">
        <v>9.4</v>
      </c>
      <c r="H26" s="24">
        <v>77.63</v>
      </c>
      <c r="I26" s="107">
        <f t="shared" si="0"/>
        <v>160</v>
      </c>
      <c r="J26" s="24">
        <f t="shared" si="1"/>
        <v>2688.12</v>
      </c>
      <c r="K26" s="24">
        <v>10</v>
      </c>
      <c r="L26" s="22">
        <f t="shared" si="3"/>
        <v>465.78</v>
      </c>
    </row>
    <row r="27" spans="1:12" ht="20.25" customHeight="1" x14ac:dyDescent="0.25">
      <c r="A27" s="1390"/>
      <c r="B27" s="29">
        <v>7</v>
      </c>
      <c r="C27" s="110" t="s">
        <v>5</v>
      </c>
      <c r="D27" s="124" t="str">
        <v/>
      </c>
      <c r="E27" s="108">
        <f t="shared" si="2"/>
        <v>2688.12</v>
      </c>
      <c r="F27" s="24">
        <v>62.97</v>
      </c>
      <c r="G27" s="24">
        <v>9.4</v>
      </c>
      <c r="H27" s="24">
        <v>77.63</v>
      </c>
      <c r="I27" s="107">
        <f t="shared" si="0"/>
        <v>160</v>
      </c>
      <c r="J27" s="24">
        <f t="shared" si="1"/>
        <v>2538.12</v>
      </c>
      <c r="K27" s="24">
        <v>10</v>
      </c>
      <c r="L27" s="22">
        <f t="shared" si="3"/>
        <v>543.41</v>
      </c>
    </row>
    <row r="28" spans="1:12" ht="20.25" customHeight="1" x14ac:dyDescent="0.25">
      <c r="A28" s="1390"/>
      <c r="B28" s="29">
        <v>8</v>
      </c>
      <c r="C28" s="110" t="s">
        <v>4</v>
      </c>
      <c r="D28" s="124" t="str">
        <v/>
      </c>
      <c r="E28" s="108">
        <f t="shared" si="2"/>
        <v>2538.12</v>
      </c>
      <c r="F28" s="24">
        <v>62.97</v>
      </c>
      <c r="G28" s="24">
        <v>9.4</v>
      </c>
      <c r="H28" s="24">
        <v>77.63</v>
      </c>
      <c r="I28" s="107">
        <f t="shared" si="0"/>
        <v>160</v>
      </c>
      <c r="J28" s="24">
        <f t="shared" si="1"/>
        <v>2388.12</v>
      </c>
      <c r="K28" s="24">
        <v>10</v>
      </c>
      <c r="L28" s="22">
        <f t="shared" si="3"/>
        <v>621.04</v>
      </c>
    </row>
    <row r="29" spans="1:12" ht="20.25" customHeight="1" x14ac:dyDescent="0.25">
      <c r="A29" s="1390"/>
      <c r="B29" s="29">
        <v>9</v>
      </c>
      <c r="C29" s="110" t="s">
        <v>3</v>
      </c>
      <c r="D29" s="124" t="str">
        <v/>
      </c>
      <c r="E29" s="108">
        <f t="shared" si="2"/>
        <v>2388.12</v>
      </c>
      <c r="F29" s="24">
        <v>62.97</v>
      </c>
      <c r="G29" s="24">
        <v>9.4</v>
      </c>
      <c r="H29" s="24">
        <v>77.63</v>
      </c>
      <c r="I29" s="107">
        <f t="shared" si="0"/>
        <v>160</v>
      </c>
      <c r="J29" s="24">
        <f t="shared" si="1"/>
        <v>2238.12</v>
      </c>
      <c r="K29" s="24">
        <v>10</v>
      </c>
      <c r="L29" s="22">
        <f t="shared" si="3"/>
        <v>698.67</v>
      </c>
    </row>
    <row r="30" spans="1:12" ht="20.25" customHeight="1" x14ac:dyDescent="0.25">
      <c r="A30" s="1390"/>
      <c r="B30" s="29">
        <v>10</v>
      </c>
      <c r="C30" s="110" t="s">
        <v>14</v>
      </c>
      <c r="D30" s="124" t="str">
        <v/>
      </c>
      <c r="E30" s="108">
        <f t="shared" si="2"/>
        <v>2238.12</v>
      </c>
      <c r="F30" s="24">
        <v>62.97</v>
      </c>
      <c r="G30" s="24">
        <v>9.4</v>
      </c>
      <c r="H30" s="24">
        <v>77.63</v>
      </c>
      <c r="I30" s="107">
        <f t="shared" si="0"/>
        <v>160</v>
      </c>
      <c r="J30" s="24">
        <f t="shared" si="1"/>
        <v>2088.12</v>
      </c>
      <c r="K30" s="24">
        <v>10</v>
      </c>
      <c r="L30" s="22">
        <f t="shared" si="3"/>
        <v>776.3</v>
      </c>
    </row>
    <row r="31" spans="1:12" ht="20.25" customHeight="1" thickBot="1" x14ac:dyDescent="0.3">
      <c r="A31" s="1391"/>
      <c r="B31" s="21">
        <v>11</v>
      </c>
      <c r="C31" s="103" t="s">
        <v>13</v>
      </c>
      <c r="D31" s="195" t="str">
        <v/>
      </c>
      <c r="E31" s="101">
        <f t="shared" si="2"/>
        <v>2088.12</v>
      </c>
      <c r="F31" s="16">
        <v>62.97</v>
      </c>
      <c r="G31" s="16">
        <v>9.4</v>
      </c>
      <c r="H31" s="16">
        <v>77.63</v>
      </c>
      <c r="I31" s="100">
        <f t="shared" si="0"/>
        <v>160</v>
      </c>
      <c r="J31" s="16">
        <f t="shared" si="1"/>
        <v>1938.12</v>
      </c>
      <c r="K31" s="16">
        <v>10</v>
      </c>
      <c r="L31" s="14">
        <f t="shared" si="3"/>
        <v>853.93</v>
      </c>
    </row>
    <row r="32" spans="1:12" ht="20.25" customHeight="1" x14ac:dyDescent="0.25">
      <c r="A32" s="1389">
        <v>2027</v>
      </c>
      <c r="B32" s="37">
        <v>12</v>
      </c>
      <c r="C32" s="106" t="s">
        <v>12</v>
      </c>
      <c r="D32" s="141" t="str">
        <v/>
      </c>
      <c r="E32" s="105">
        <f t="shared" si="2"/>
        <v>1938.12</v>
      </c>
      <c r="F32" s="32">
        <v>62.97</v>
      </c>
      <c r="G32" s="32">
        <v>9.4</v>
      </c>
      <c r="H32" s="32">
        <v>77.63</v>
      </c>
      <c r="I32" s="104">
        <f t="shared" si="0"/>
        <v>160</v>
      </c>
      <c r="J32" s="32">
        <f t="shared" si="1"/>
        <v>1788.12</v>
      </c>
      <c r="K32" s="32">
        <v>10</v>
      </c>
      <c r="L32" s="30">
        <f t="shared" si="3"/>
        <v>931.56</v>
      </c>
    </row>
    <row r="33" spans="1:12" ht="20.25" customHeight="1" x14ac:dyDescent="0.25">
      <c r="A33" s="1390"/>
      <c r="B33" s="29">
        <v>13</v>
      </c>
      <c r="C33" s="110" t="s">
        <v>11</v>
      </c>
      <c r="D33" s="124" t="str">
        <v/>
      </c>
      <c r="E33" s="108">
        <f t="shared" si="2"/>
        <v>1788.12</v>
      </c>
      <c r="F33" s="24">
        <v>62.97</v>
      </c>
      <c r="G33" s="24">
        <v>9.4</v>
      </c>
      <c r="H33" s="24">
        <v>77.63</v>
      </c>
      <c r="I33" s="107">
        <f t="shared" si="0"/>
        <v>160</v>
      </c>
      <c r="J33" s="24">
        <f t="shared" si="1"/>
        <v>1638.12</v>
      </c>
      <c r="K33" s="24">
        <v>10</v>
      </c>
      <c r="L33" s="22">
        <f t="shared" si="3"/>
        <v>1009.1899999999999</v>
      </c>
    </row>
    <row r="34" spans="1:12" ht="20.25" customHeight="1" x14ac:dyDescent="0.25">
      <c r="A34" s="1390"/>
      <c r="B34" s="29">
        <v>14</v>
      </c>
      <c r="C34" s="110" t="s">
        <v>10</v>
      </c>
      <c r="D34" s="124" t="str">
        <v/>
      </c>
      <c r="E34" s="108">
        <f t="shared" si="2"/>
        <v>1638.12</v>
      </c>
      <c r="F34" s="24">
        <v>62.97</v>
      </c>
      <c r="G34" s="24">
        <v>9.4</v>
      </c>
      <c r="H34" s="24">
        <v>77.63</v>
      </c>
      <c r="I34" s="107">
        <f t="shared" si="0"/>
        <v>160</v>
      </c>
      <c r="J34" s="24">
        <f t="shared" si="1"/>
        <v>1488.12</v>
      </c>
      <c r="K34" s="24">
        <v>10</v>
      </c>
      <c r="L34" s="22">
        <f t="shared" si="3"/>
        <v>1086.82</v>
      </c>
    </row>
    <row r="35" spans="1:12" ht="20.25" customHeight="1" x14ac:dyDescent="0.25">
      <c r="A35" s="1390"/>
      <c r="B35" s="29">
        <v>15</v>
      </c>
      <c r="C35" s="110" t="s">
        <v>9</v>
      </c>
      <c r="D35" s="124" t="str">
        <v/>
      </c>
      <c r="E35" s="108">
        <f t="shared" si="2"/>
        <v>1488.12</v>
      </c>
      <c r="F35" s="24">
        <v>62.97</v>
      </c>
      <c r="G35" s="24">
        <v>9.4</v>
      </c>
      <c r="H35" s="24">
        <v>77.63</v>
      </c>
      <c r="I35" s="107">
        <f t="shared" si="0"/>
        <v>160</v>
      </c>
      <c r="J35" s="24">
        <f t="shared" si="1"/>
        <v>1338.12</v>
      </c>
      <c r="K35" s="24">
        <v>10</v>
      </c>
      <c r="L35" s="22">
        <f t="shared" si="3"/>
        <v>1164.4499999999998</v>
      </c>
    </row>
    <row r="36" spans="1:12" ht="20.25" customHeight="1" x14ac:dyDescent="0.25">
      <c r="A36" s="1390"/>
      <c r="B36" s="29">
        <v>16</v>
      </c>
      <c r="C36" s="110" t="s">
        <v>8</v>
      </c>
      <c r="D36" s="124" t="str">
        <v/>
      </c>
      <c r="E36" s="108">
        <f t="shared" si="2"/>
        <v>1338.12</v>
      </c>
      <c r="F36" s="24">
        <v>62.97</v>
      </c>
      <c r="G36" s="24">
        <v>9.4</v>
      </c>
      <c r="H36" s="24">
        <v>77.63</v>
      </c>
      <c r="I36" s="107">
        <f t="shared" si="0"/>
        <v>160</v>
      </c>
      <c r="J36" s="24">
        <f t="shared" si="1"/>
        <v>1188.1199999999999</v>
      </c>
      <c r="K36" s="24">
        <v>10</v>
      </c>
      <c r="L36" s="22">
        <f t="shared" si="3"/>
        <v>1242.08</v>
      </c>
    </row>
    <row r="37" spans="1:12" ht="20.25" customHeight="1" x14ac:dyDescent="0.25">
      <c r="A37" s="1390"/>
      <c r="B37" s="29">
        <v>17</v>
      </c>
      <c r="C37" s="110" t="s">
        <v>7</v>
      </c>
      <c r="D37" s="124" t="str">
        <v/>
      </c>
      <c r="E37" s="108">
        <f t="shared" si="2"/>
        <v>1188.1199999999999</v>
      </c>
      <c r="F37" s="24">
        <v>62.97</v>
      </c>
      <c r="G37" s="24">
        <v>9.4</v>
      </c>
      <c r="H37" s="24">
        <v>77.63</v>
      </c>
      <c r="I37" s="107">
        <f t="shared" si="0"/>
        <v>160</v>
      </c>
      <c r="J37" s="24">
        <f t="shared" si="1"/>
        <v>1038.1199999999999</v>
      </c>
      <c r="K37" s="24">
        <v>10</v>
      </c>
      <c r="L37" s="22">
        <f t="shared" si="3"/>
        <v>1319.71</v>
      </c>
    </row>
    <row r="38" spans="1:12" ht="20.25" customHeight="1" x14ac:dyDescent="0.25">
      <c r="A38" s="1390"/>
      <c r="B38" s="29">
        <v>18</v>
      </c>
      <c r="C38" s="110" t="s">
        <v>6</v>
      </c>
      <c r="D38" s="124" t="str">
        <v/>
      </c>
      <c r="E38" s="108">
        <f t="shared" si="2"/>
        <v>1038.1199999999999</v>
      </c>
      <c r="F38" s="24">
        <v>62.97</v>
      </c>
      <c r="G38" s="24">
        <v>9.4</v>
      </c>
      <c r="H38" s="24">
        <v>77.63</v>
      </c>
      <c r="I38" s="107">
        <f t="shared" si="0"/>
        <v>160</v>
      </c>
      <c r="J38" s="24">
        <f t="shared" si="1"/>
        <v>888.11999999999989</v>
      </c>
      <c r="K38" s="24">
        <v>10</v>
      </c>
      <c r="L38" s="22">
        <f t="shared" si="3"/>
        <v>1397.3400000000001</v>
      </c>
    </row>
    <row r="39" spans="1:12" ht="20.25" customHeight="1" x14ac:dyDescent="0.25">
      <c r="A39" s="1390"/>
      <c r="B39" s="29">
        <v>19</v>
      </c>
      <c r="C39" s="110" t="s">
        <v>5</v>
      </c>
      <c r="D39" s="124" t="str">
        <v/>
      </c>
      <c r="E39" s="108">
        <f t="shared" si="2"/>
        <v>888.11999999999989</v>
      </c>
      <c r="F39" s="24">
        <v>62.97</v>
      </c>
      <c r="G39" s="24">
        <v>9.4</v>
      </c>
      <c r="H39" s="24">
        <v>77.63</v>
      </c>
      <c r="I39" s="107">
        <f t="shared" si="0"/>
        <v>160</v>
      </c>
      <c r="J39" s="24">
        <f t="shared" si="1"/>
        <v>738.11999999999989</v>
      </c>
      <c r="K39" s="24">
        <v>10</v>
      </c>
      <c r="L39" s="22">
        <f t="shared" si="3"/>
        <v>1474.9700000000003</v>
      </c>
    </row>
    <row r="40" spans="1:12" ht="20.25" customHeight="1" x14ac:dyDescent="0.25">
      <c r="A40" s="1390"/>
      <c r="B40" s="29">
        <v>20</v>
      </c>
      <c r="C40" s="110" t="s">
        <v>4</v>
      </c>
      <c r="D40" s="124" t="str">
        <v/>
      </c>
      <c r="E40" s="108">
        <f t="shared" si="2"/>
        <v>738.11999999999989</v>
      </c>
      <c r="F40" s="24">
        <v>62.97</v>
      </c>
      <c r="G40" s="24">
        <v>9.4</v>
      </c>
      <c r="H40" s="24">
        <v>77.63</v>
      </c>
      <c r="I40" s="107">
        <f t="shared" si="0"/>
        <v>160</v>
      </c>
      <c r="J40" s="24">
        <f t="shared" si="1"/>
        <v>588.11999999999989</v>
      </c>
      <c r="K40" s="24">
        <v>10</v>
      </c>
      <c r="L40" s="22">
        <f t="shared" si="3"/>
        <v>1552.6000000000004</v>
      </c>
    </row>
    <row r="41" spans="1:12" ht="20.25" customHeight="1" x14ac:dyDescent="0.25">
      <c r="A41" s="1390"/>
      <c r="B41" s="29">
        <v>21</v>
      </c>
      <c r="C41" s="110" t="s">
        <v>3</v>
      </c>
      <c r="D41" s="124" t="str">
        <v/>
      </c>
      <c r="E41" s="108">
        <f t="shared" si="2"/>
        <v>588.11999999999989</v>
      </c>
      <c r="F41" s="24">
        <v>62.97</v>
      </c>
      <c r="G41" s="24">
        <v>9.4</v>
      </c>
      <c r="H41" s="24">
        <v>77.63</v>
      </c>
      <c r="I41" s="107">
        <f t="shared" si="0"/>
        <v>160</v>
      </c>
      <c r="J41" s="24">
        <f t="shared" si="1"/>
        <v>438.11999999999989</v>
      </c>
      <c r="K41" s="24">
        <v>10</v>
      </c>
      <c r="L41" s="22">
        <f t="shared" si="3"/>
        <v>1630.2300000000005</v>
      </c>
    </row>
    <row r="42" spans="1:12" ht="20.25" customHeight="1" x14ac:dyDescent="0.25">
      <c r="A42" s="1390"/>
      <c r="B42" s="29">
        <v>22</v>
      </c>
      <c r="C42" s="110" t="s">
        <v>14</v>
      </c>
      <c r="D42" s="112" t="str">
        <v/>
      </c>
      <c r="E42" s="108">
        <f t="shared" si="2"/>
        <v>438.11999999999989</v>
      </c>
      <c r="F42" s="24">
        <v>62.97</v>
      </c>
      <c r="G42" s="24">
        <v>9.4</v>
      </c>
      <c r="H42" s="24">
        <v>77.63</v>
      </c>
      <c r="I42" s="107">
        <f t="shared" si="0"/>
        <v>160</v>
      </c>
      <c r="J42" s="24">
        <f t="shared" si="1"/>
        <v>288.11999999999989</v>
      </c>
      <c r="K42" s="24">
        <v>10</v>
      </c>
      <c r="L42" s="22">
        <f t="shared" si="3"/>
        <v>1707.8600000000006</v>
      </c>
    </row>
    <row r="43" spans="1:12" ht="20.25" customHeight="1" thickBot="1" x14ac:dyDescent="0.3">
      <c r="A43" s="1391"/>
      <c r="B43" s="21">
        <v>23</v>
      </c>
      <c r="C43" s="103" t="s">
        <v>13</v>
      </c>
      <c r="D43" s="122" t="str">
        <v/>
      </c>
      <c r="E43" s="101">
        <f t="shared" si="2"/>
        <v>288.11999999999989</v>
      </c>
      <c r="F43" s="16">
        <v>62.97</v>
      </c>
      <c r="G43" s="16">
        <v>9.4</v>
      </c>
      <c r="H43" s="16">
        <v>77.63</v>
      </c>
      <c r="I43" s="100">
        <f t="shared" si="0"/>
        <v>160</v>
      </c>
      <c r="J43" s="16">
        <f t="shared" si="1"/>
        <v>138.11999999999989</v>
      </c>
      <c r="K43" s="16">
        <v>10</v>
      </c>
      <c r="L43" s="14">
        <f t="shared" si="3"/>
        <v>1785.4900000000007</v>
      </c>
    </row>
    <row r="44" spans="1:12" ht="20.25" customHeight="1" thickBot="1" x14ac:dyDescent="0.3">
      <c r="A44" s="92">
        <v>2028</v>
      </c>
      <c r="B44" s="91">
        <v>24</v>
      </c>
      <c r="C44" s="229" t="s">
        <v>12</v>
      </c>
      <c r="D44" s="1363" t="str">
        <v/>
      </c>
      <c r="E44" s="231">
        <f t="shared" si="2"/>
        <v>138.11999999999989</v>
      </c>
      <c r="F44" s="86">
        <v>63.57</v>
      </c>
      <c r="G44" s="86">
        <v>8.8000000000000007</v>
      </c>
      <c r="H44" s="86">
        <v>77.63</v>
      </c>
      <c r="I44" s="232">
        <f t="shared" si="0"/>
        <v>160</v>
      </c>
      <c r="J44" s="86">
        <f t="shared" si="1"/>
        <v>-11.880000000000095</v>
      </c>
      <c r="K44" s="86">
        <v>10</v>
      </c>
      <c r="L44" s="84">
        <f t="shared" si="3"/>
        <v>1863.1200000000008</v>
      </c>
    </row>
    <row r="45" spans="1:12" ht="20.25" customHeight="1" x14ac:dyDescent="0.25">
      <c r="F45" s="99">
        <f>SUM(F21:F44)</f>
        <v>1511.8800000000003</v>
      </c>
      <c r="G45" s="99">
        <f>SUM(G21:G44)</f>
        <v>225.00000000000009</v>
      </c>
      <c r="H45" s="99">
        <f>SUM(H21:H44)</f>
        <v>1863.1200000000008</v>
      </c>
      <c r="K45" s="98">
        <f>SUM(K21:K44)</f>
        <v>240</v>
      </c>
    </row>
    <row r="46" spans="1:12" ht="20.25" customHeight="1" x14ac:dyDescent="0.25">
      <c r="D46" s="1420" t="s">
        <v>2</v>
      </c>
      <c r="E46" s="1420"/>
      <c r="F46" s="79">
        <v>0</v>
      </c>
      <c r="G46" s="79">
        <v>0</v>
      </c>
      <c r="H46" s="79">
        <v>0</v>
      </c>
      <c r="K46" s="66">
        <v>0</v>
      </c>
    </row>
    <row r="47" spans="1:12" ht="20.25" customHeight="1" x14ac:dyDescent="0.25">
      <c r="D47" s="1421" t="s">
        <v>1</v>
      </c>
      <c r="E47" s="1421"/>
      <c r="F47" s="65">
        <f>SUM(F45-F46)</f>
        <v>1511.8800000000003</v>
      </c>
      <c r="G47" s="65">
        <f>SUM(G45-G46)</f>
        <v>225.00000000000009</v>
      </c>
      <c r="H47" s="65">
        <f>SUM(H45-H46)</f>
        <v>1863.1200000000008</v>
      </c>
      <c r="K47" s="74">
        <f>SUM(K45-K46)</f>
        <v>240</v>
      </c>
    </row>
    <row r="48" spans="1:12" ht="20.25" customHeight="1" x14ac:dyDescent="0.25"/>
    <row r="49" spans="1:12" ht="20.25" customHeight="1" x14ac:dyDescent="0.25">
      <c r="C49" s="1348"/>
      <c r="D49" s="1422" t="s">
        <v>42</v>
      </c>
      <c r="E49" s="1422"/>
      <c r="F49" s="1423">
        <f>SUM(F47:H47)</f>
        <v>3600.0000000000009</v>
      </c>
      <c r="G49" s="1423"/>
    </row>
    <row r="50" spans="1:12" ht="20.25" customHeight="1" thickBot="1" x14ac:dyDescent="0.3">
      <c r="C50" s="1348"/>
      <c r="D50" s="1422" t="s">
        <v>41</v>
      </c>
      <c r="E50" s="1422"/>
      <c r="F50" s="1436">
        <v>-11.88</v>
      </c>
      <c r="G50" s="1436"/>
    </row>
    <row r="51" spans="1:12" ht="20.25" customHeight="1" thickTop="1" thickBot="1" x14ac:dyDescent="0.3">
      <c r="C51" s="1415" t="s">
        <v>0</v>
      </c>
      <c r="D51" s="1415"/>
      <c r="E51" s="1416"/>
      <c r="F51" s="1417">
        <f>SUM(F49:G50)</f>
        <v>3588.1200000000008</v>
      </c>
      <c r="G51" s="1419"/>
    </row>
    <row r="52" spans="1:12" ht="20.25" customHeight="1" thickTop="1" x14ac:dyDescent="0.25">
      <c r="A52" s="1354"/>
      <c r="B52" s="1355"/>
      <c r="C52" s="1354"/>
      <c r="D52" s="1356"/>
      <c r="E52" s="1357"/>
      <c r="F52" s="1351"/>
      <c r="G52" s="1351"/>
      <c r="H52" s="1351"/>
      <c r="I52" s="1351"/>
      <c r="J52" s="1351"/>
      <c r="K52" s="1358"/>
      <c r="L52" s="478"/>
    </row>
    <row r="53" spans="1:12" ht="20.25" customHeight="1" x14ac:dyDescent="0.25">
      <c r="A53" s="1354"/>
      <c r="B53" s="1355"/>
      <c r="C53" s="1354"/>
      <c r="D53" s="1356"/>
      <c r="E53" s="1357"/>
      <c r="F53" s="1351"/>
      <c r="G53" s="1351"/>
      <c r="H53" s="1351"/>
      <c r="I53" s="1351"/>
      <c r="J53" s="1351"/>
      <c r="K53" s="1358"/>
      <c r="L53" s="478"/>
    </row>
    <row r="54" spans="1:12" ht="20.25" customHeight="1" x14ac:dyDescent="0.25">
      <c r="A54" s="1354"/>
      <c r="B54" s="1355"/>
      <c r="C54" s="1354"/>
      <c r="D54" s="1356"/>
      <c r="E54" s="1357"/>
      <c r="F54" s="1351"/>
      <c r="G54" s="1351"/>
      <c r="H54" s="1351"/>
      <c r="I54" s="1351"/>
      <c r="J54" s="1351"/>
      <c r="K54" s="1358"/>
      <c r="L54" s="478"/>
    </row>
    <row r="55" spans="1:12" ht="20.25" customHeight="1" x14ac:dyDescent="0.25">
      <c r="A55" s="1354"/>
      <c r="B55" s="1355"/>
      <c r="C55" s="1354"/>
      <c r="D55" s="1356"/>
      <c r="E55" s="1357"/>
      <c r="F55" s="1351"/>
      <c r="G55" s="1351"/>
      <c r="H55" s="1351"/>
      <c r="I55" s="1351"/>
      <c r="J55" s="1351"/>
      <c r="K55" s="1358"/>
      <c r="L55" s="478"/>
    </row>
    <row r="56" spans="1:12" ht="20.25" customHeight="1" x14ac:dyDescent="0.25">
      <c r="A56" s="1354"/>
      <c r="B56" s="1355"/>
      <c r="C56" s="1354"/>
      <c r="D56" s="1356"/>
      <c r="E56" s="1357"/>
      <c r="F56" s="1351"/>
      <c r="G56" s="1351"/>
      <c r="H56" s="1351"/>
      <c r="I56" s="1351"/>
      <c r="J56" s="1351"/>
      <c r="K56" s="1358"/>
      <c r="L56" s="478"/>
    </row>
    <row r="57" spans="1:12" ht="20.25" customHeight="1" x14ac:dyDescent="0.25">
      <c r="A57" s="1354"/>
      <c r="B57" s="1355"/>
      <c r="C57" s="1354"/>
      <c r="D57" s="1356"/>
      <c r="E57" s="1357"/>
      <c r="F57" s="1351"/>
      <c r="G57" s="1351"/>
      <c r="H57" s="1351"/>
      <c r="I57" s="1351"/>
      <c r="J57" s="1351"/>
      <c r="K57" s="1358"/>
      <c r="L57" s="478"/>
    </row>
    <row r="58" spans="1:12" ht="20.25" customHeight="1" x14ac:dyDescent="0.25">
      <c r="A58" s="1354"/>
      <c r="B58" s="1355"/>
      <c r="C58" s="1354"/>
      <c r="D58" s="1356"/>
      <c r="E58" s="1357"/>
      <c r="F58" s="1351"/>
      <c r="G58" s="1351"/>
      <c r="H58" s="1351"/>
      <c r="I58" s="1351"/>
      <c r="J58" s="1351"/>
      <c r="K58" s="1358"/>
      <c r="L58" s="478"/>
    </row>
    <row r="59" spans="1:12" ht="20.25" customHeight="1" x14ac:dyDescent="0.25">
      <c r="A59" s="1502">
        <v>2029</v>
      </c>
      <c r="B59" s="117">
        <v>40</v>
      </c>
      <c r="C59" s="350" t="s">
        <v>12</v>
      </c>
      <c r="D59" s="1352"/>
      <c r="E59" s="351">
        <f t="shared" ref="E59:E67" si="4">J58</f>
        <v>0</v>
      </c>
      <c r="F59" s="166">
        <v>744.9</v>
      </c>
      <c r="G59" s="166">
        <v>111.72</v>
      </c>
      <c r="H59" s="166">
        <v>1233.3800000000001</v>
      </c>
      <c r="I59" s="352">
        <f t="shared" ref="I59:I67" si="5">F59+H59+G59+K59</f>
        <v>2100</v>
      </c>
      <c r="J59" s="166">
        <f t="shared" ref="J59:J67" si="6">E59-H59-G59-F59</f>
        <v>-2090</v>
      </c>
      <c r="K59" s="1353">
        <v>10</v>
      </c>
    </row>
    <row r="60" spans="1:12" ht="20.25" customHeight="1" x14ac:dyDescent="0.25">
      <c r="A60" s="1390"/>
      <c r="B60" s="29">
        <v>41</v>
      </c>
      <c r="C60" s="1349" t="s">
        <v>11</v>
      </c>
      <c r="D60" s="27"/>
      <c r="E60" s="26">
        <f t="shared" si="4"/>
        <v>-2090</v>
      </c>
      <c r="F60" s="24">
        <v>744.9</v>
      </c>
      <c r="G60" s="24">
        <v>111.72</v>
      </c>
      <c r="H60" s="24">
        <v>1233.3800000000001</v>
      </c>
      <c r="I60" s="25">
        <f t="shared" si="5"/>
        <v>2100</v>
      </c>
      <c r="J60" s="24">
        <f t="shared" si="6"/>
        <v>-4180</v>
      </c>
      <c r="K60" s="1132">
        <v>10</v>
      </c>
    </row>
    <row r="61" spans="1:12" ht="20.25" customHeight="1" x14ac:dyDescent="0.25">
      <c r="A61" s="1390"/>
      <c r="B61" s="29">
        <v>42</v>
      </c>
      <c r="C61" s="1349" t="s">
        <v>10</v>
      </c>
      <c r="D61" s="27"/>
      <c r="E61" s="26">
        <f t="shared" si="4"/>
        <v>-4180</v>
      </c>
      <c r="F61" s="24">
        <v>744.9</v>
      </c>
      <c r="G61" s="24">
        <v>111.72</v>
      </c>
      <c r="H61" s="24">
        <v>1233.3800000000001</v>
      </c>
      <c r="I61" s="25">
        <f t="shared" si="5"/>
        <v>2100</v>
      </c>
      <c r="J61" s="24">
        <f t="shared" si="6"/>
        <v>-6270</v>
      </c>
      <c r="K61" s="1132">
        <v>10</v>
      </c>
    </row>
    <row r="62" spans="1:12" ht="20.25" customHeight="1" x14ac:dyDescent="0.25">
      <c r="A62" s="1390"/>
      <c r="B62" s="29">
        <v>43</v>
      </c>
      <c r="C62" s="1349" t="s">
        <v>9</v>
      </c>
      <c r="D62" s="27"/>
      <c r="E62" s="26">
        <f t="shared" si="4"/>
        <v>-6270</v>
      </c>
      <c r="F62" s="24">
        <v>744.9</v>
      </c>
      <c r="G62" s="24">
        <v>111.72</v>
      </c>
      <c r="H62" s="24">
        <v>1233.3800000000001</v>
      </c>
      <c r="I62" s="25">
        <f t="shared" si="5"/>
        <v>2100</v>
      </c>
      <c r="J62" s="24">
        <f t="shared" si="6"/>
        <v>-8360</v>
      </c>
      <c r="K62" s="1132">
        <v>10</v>
      </c>
    </row>
    <row r="63" spans="1:12" ht="20.25" customHeight="1" x14ac:dyDescent="0.25">
      <c r="A63" s="1390"/>
      <c r="B63" s="29">
        <v>44</v>
      </c>
      <c r="C63" s="1349" t="s">
        <v>8</v>
      </c>
      <c r="D63" s="27"/>
      <c r="E63" s="26">
        <f t="shared" si="4"/>
        <v>-8360</v>
      </c>
      <c r="F63" s="24">
        <v>744.9</v>
      </c>
      <c r="G63" s="24">
        <v>111.72</v>
      </c>
      <c r="H63" s="24">
        <v>1233.3800000000001</v>
      </c>
      <c r="I63" s="25">
        <f t="shared" si="5"/>
        <v>2100</v>
      </c>
      <c r="J63" s="24">
        <f t="shared" si="6"/>
        <v>-10450</v>
      </c>
      <c r="K63" s="1132">
        <v>10</v>
      </c>
    </row>
    <row r="64" spans="1:12" ht="20.25" customHeight="1" x14ac:dyDescent="0.25">
      <c r="A64" s="1390"/>
      <c r="B64" s="29">
        <v>45</v>
      </c>
      <c r="C64" s="1349" t="s">
        <v>7</v>
      </c>
      <c r="D64" s="27"/>
      <c r="E64" s="26">
        <f t="shared" si="4"/>
        <v>-10450</v>
      </c>
      <c r="F64" s="24">
        <v>744.9</v>
      </c>
      <c r="G64" s="24">
        <v>111.72</v>
      </c>
      <c r="H64" s="24">
        <v>1233.3800000000001</v>
      </c>
      <c r="I64" s="25">
        <f t="shared" si="5"/>
        <v>2100</v>
      </c>
      <c r="J64" s="24">
        <f t="shared" si="6"/>
        <v>-12540</v>
      </c>
      <c r="K64" s="1132">
        <v>10</v>
      </c>
    </row>
    <row r="65" spans="1:11" ht="20.25" customHeight="1" x14ac:dyDescent="0.25">
      <c r="A65" s="1390"/>
      <c r="B65" s="29">
        <v>46</v>
      </c>
      <c r="C65" s="1349" t="s">
        <v>6</v>
      </c>
      <c r="D65" s="27"/>
      <c r="E65" s="26">
        <f t="shared" si="4"/>
        <v>-12540</v>
      </c>
      <c r="F65" s="24">
        <v>744.9</v>
      </c>
      <c r="G65" s="24">
        <v>111.72</v>
      </c>
      <c r="H65" s="24">
        <v>1233.3800000000001</v>
      </c>
      <c r="I65" s="25">
        <f t="shared" si="5"/>
        <v>2100</v>
      </c>
      <c r="J65" s="24">
        <f t="shared" si="6"/>
        <v>-14630</v>
      </c>
      <c r="K65" s="1132">
        <v>10</v>
      </c>
    </row>
    <row r="66" spans="1:11" ht="20.25" customHeight="1" x14ac:dyDescent="0.25">
      <c r="A66" s="1390"/>
      <c r="B66" s="29">
        <v>47</v>
      </c>
      <c r="C66" s="1349" t="s">
        <v>5</v>
      </c>
      <c r="D66" s="27"/>
      <c r="E66" s="26">
        <f t="shared" si="4"/>
        <v>-14630</v>
      </c>
      <c r="F66" s="24">
        <v>744.9</v>
      </c>
      <c r="G66" s="24">
        <v>111.72</v>
      </c>
      <c r="H66" s="24">
        <v>1233.3800000000001</v>
      </c>
      <c r="I66" s="25">
        <f t="shared" si="5"/>
        <v>2100</v>
      </c>
      <c r="J66" s="24">
        <f t="shared" si="6"/>
        <v>-16720</v>
      </c>
      <c r="K66" s="1132">
        <v>10</v>
      </c>
    </row>
    <row r="67" spans="1:11" ht="20.25" customHeight="1" thickBot="1" x14ac:dyDescent="0.3">
      <c r="A67" s="1391"/>
      <c r="B67" s="21">
        <v>48</v>
      </c>
      <c r="C67" s="1350" t="s">
        <v>4</v>
      </c>
      <c r="D67" s="19"/>
      <c r="E67" s="18">
        <f t="shared" si="4"/>
        <v>-16720</v>
      </c>
      <c r="F67" s="16">
        <v>744.96</v>
      </c>
      <c r="G67" s="16">
        <v>111.66</v>
      </c>
      <c r="H67" s="16">
        <v>1233.3800000000001</v>
      </c>
      <c r="I67" s="17">
        <f t="shared" si="5"/>
        <v>2100</v>
      </c>
      <c r="J67" s="16">
        <f t="shared" si="6"/>
        <v>-18810</v>
      </c>
      <c r="K67" s="1133">
        <v>10</v>
      </c>
    </row>
    <row r="68" spans="1:11" ht="20.25" customHeight="1" x14ac:dyDescent="0.25">
      <c r="F68" s="99">
        <f>SUM(F20:F67)</f>
        <v>18416.04</v>
      </c>
      <c r="G68" s="99">
        <f>SUM(G20:G67)</f>
        <v>1680.4200000000005</v>
      </c>
      <c r="H68" s="99">
        <f>SUM(H20:H67)</f>
        <v>16689.78000000001</v>
      </c>
      <c r="K68" s="98">
        <f>SUM(K20:K67)</f>
        <v>810</v>
      </c>
    </row>
    <row r="69" spans="1:11" x14ac:dyDescent="0.25">
      <c r="D69" s="1420" t="s">
        <v>2</v>
      </c>
      <c r="E69" s="1420"/>
      <c r="F69" s="79">
        <v>0</v>
      </c>
      <c r="G69" s="79">
        <v>0</v>
      </c>
      <c r="H69" s="79">
        <v>0</v>
      </c>
      <c r="K69" s="1158">
        <v>0</v>
      </c>
    </row>
    <row r="70" spans="1:11" x14ac:dyDescent="0.25">
      <c r="D70" s="1421" t="s">
        <v>1</v>
      </c>
      <c r="E70" s="1421"/>
      <c r="F70" s="65">
        <f>SUM(F68-F69)</f>
        <v>18416.04</v>
      </c>
      <c r="G70" s="65">
        <f t="shared" ref="G70:H70" si="7">SUM(G68-G69)</f>
        <v>1680.4200000000005</v>
      </c>
      <c r="H70" s="65">
        <f t="shared" si="7"/>
        <v>16689.78000000001</v>
      </c>
      <c r="K70" s="477">
        <f>SUM(K68-K5)</f>
        <v>810</v>
      </c>
    </row>
    <row r="71" spans="1:11" x14ac:dyDescent="0.25">
      <c r="K71" s="478"/>
    </row>
    <row r="72" spans="1:11" ht="15.75" x14ac:dyDescent="0.25">
      <c r="C72" s="1348"/>
      <c r="D72" s="1422" t="s">
        <v>42</v>
      </c>
      <c r="E72" s="1422"/>
      <c r="F72" s="1423">
        <f>SUM(F70:H70)</f>
        <v>36786.240000000013</v>
      </c>
      <c r="G72" s="1423"/>
    </row>
    <row r="73" spans="1:11" ht="16.5" thickBot="1" x14ac:dyDescent="0.3">
      <c r="C73" s="1348"/>
      <c r="D73" s="1422" t="s">
        <v>41</v>
      </c>
      <c r="E73" s="1422"/>
      <c r="F73" s="1480">
        <v>-5.26</v>
      </c>
      <c r="G73" s="1480"/>
    </row>
    <row r="74" spans="1:11" ht="17.25" thickTop="1" thickBot="1" x14ac:dyDescent="0.3">
      <c r="C74" s="1415" t="s">
        <v>0</v>
      </c>
      <c r="D74" s="1415"/>
      <c r="E74" s="1416"/>
      <c r="F74" s="1417">
        <f>SUM(F72:G73)</f>
        <v>36780.98000000001</v>
      </c>
      <c r="G74" s="1419"/>
    </row>
    <row r="75" spans="1:11" ht="15.75" thickTop="1" x14ac:dyDescent="0.25"/>
  </sheetData>
  <mergeCells count="26">
    <mergeCell ref="A8:K8"/>
    <mergeCell ref="A11:B11"/>
    <mergeCell ref="A12:B12"/>
    <mergeCell ref="A14:B14"/>
    <mergeCell ref="A16:B16"/>
    <mergeCell ref="E16:F16"/>
    <mergeCell ref="E17:F17"/>
    <mergeCell ref="A59:A67"/>
    <mergeCell ref="F50:G50"/>
    <mergeCell ref="C51:E51"/>
    <mergeCell ref="F51:G51"/>
    <mergeCell ref="A21:A31"/>
    <mergeCell ref="A32:A43"/>
    <mergeCell ref="C74:E74"/>
    <mergeCell ref="F74:G74"/>
    <mergeCell ref="D46:E46"/>
    <mergeCell ref="D47:E47"/>
    <mergeCell ref="D49:E49"/>
    <mergeCell ref="F49:G49"/>
    <mergeCell ref="D50:E50"/>
    <mergeCell ref="D69:E69"/>
    <mergeCell ref="D70:E70"/>
    <mergeCell ref="D72:E72"/>
    <mergeCell ref="F72:G72"/>
    <mergeCell ref="D73:E73"/>
    <mergeCell ref="F73:G73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68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S55"/>
  <sheetViews>
    <sheetView topLeftCell="A41" zoomScale="90" zoomScaleNormal="90" workbookViewId="0">
      <selection activeCell="O46" sqref="O46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  <col min="15" max="15" width="10.140625" customWidth="1"/>
    <col min="19" max="19" width="10.42578125" customWidth="1"/>
  </cols>
  <sheetData>
    <row r="1" spans="1:13" ht="21" x14ac:dyDescent="0.35">
      <c r="A1" s="63" t="s">
        <v>40</v>
      </c>
    </row>
    <row r="3" spans="1:13" ht="21" x14ac:dyDescent="0.35">
      <c r="A3" s="62" t="s">
        <v>843</v>
      </c>
    </row>
    <row r="4" spans="1:13" ht="12.6" customHeight="1" x14ac:dyDescent="0.35">
      <c r="A4" s="62"/>
    </row>
    <row r="5" spans="1:13" ht="17.25" x14ac:dyDescent="0.3">
      <c r="A5" s="500" t="s">
        <v>844</v>
      </c>
    </row>
    <row r="6" spans="1:13" ht="17.25" x14ac:dyDescent="0.3">
      <c r="A6" s="500" t="s">
        <v>845</v>
      </c>
    </row>
    <row r="8" spans="1:13" ht="20.25" customHeight="1" x14ac:dyDescent="0.25">
      <c r="A8" s="1425" t="s">
        <v>846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793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93</v>
      </c>
      <c r="B10" s="60"/>
      <c r="C10" s="59"/>
      <c r="D10" s="793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4000</v>
      </c>
      <c r="D11" s="793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240</v>
      </c>
      <c r="D12" s="487" t="s">
        <v>391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240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240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791"/>
      <c r="B15" s="791"/>
      <c r="C15" s="50">
        <f>SUM(C11:C14)</f>
        <v>4720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5097.6000000000004</v>
      </c>
      <c r="D16" s="52" t="s">
        <v>715</v>
      </c>
      <c r="E16" s="51"/>
      <c r="I16" s="48"/>
      <c r="L16" s="48"/>
      <c r="M16" s="48"/>
    </row>
    <row r="17" spans="1:19" ht="20.25" customHeight="1" x14ac:dyDescent="0.25">
      <c r="A17" s="791"/>
      <c r="B17" s="791"/>
      <c r="C17" s="50">
        <f>SUM(C15:C16)</f>
        <v>9817.6</v>
      </c>
      <c r="D17" s="52"/>
      <c r="E17" s="51"/>
      <c r="I17" s="48"/>
      <c r="L17" s="48"/>
      <c r="M17" s="48"/>
    </row>
    <row r="18" spans="1:19" ht="20.25" customHeight="1" x14ac:dyDescent="0.25">
      <c r="A18" s="1426" t="s">
        <v>251</v>
      </c>
      <c r="B18" s="1426"/>
      <c r="C18" s="49">
        <v>240</v>
      </c>
      <c r="D18" s="52"/>
      <c r="E18" s="51"/>
      <c r="I18" s="48"/>
      <c r="L18" s="48"/>
      <c r="M18" s="48"/>
    </row>
    <row r="19" spans="1:19" ht="20.25" customHeight="1" thickBot="1" x14ac:dyDescent="0.3">
      <c r="A19" s="360"/>
      <c r="B19" s="360"/>
      <c r="C19" s="45">
        <f>SUM(C17:C18)</f>
        <v>10057.6</v>
      </c>
      <c r="E19" s="1428" t="s">
        <v>27</v>
      </c>
      <c r="F19" s="1428"/>
      <c r="G19" s="96"/>
      <c r="I19" s="48"/>
      <c r="L19" s="48"/>
      <c r="M19" s="48"/>
    </row>
    <row r="20" spans="1:19" ht="16.5" thickTop="1" x14ac:dyDescent="0.25">
      <c r="E20" s="1443">
        <f>C19/24+1</f>
        <v>420.06666666666666</v>
      </c>
      <c r="F20" s="1443"/>
      <c r="G20" s="94"/>
    </row>
    <row r="21" spans="1:19" s="93" customFormat="1" ht="15" customHeight="1" thickBot="1" x14ac:dyDescent="0.3">
      <c r="D21" s="95"/>
      <c r="E21" s="95"/>
      <c r="F21" s="94"/>
      <c r="G21" s="94"/>
    </row>
    <row r="22" spans="1:19" ht="18" customHeight="1" x14ac:dyDescent="0.25">
      <c r="A22" s="1430" t="s">
        <v>26</v>
      </c>
      <c r="B22" s="1432" t="s">
        <v>25</v>
      </c>
      <c r="C22" s="1392" t="s">
        <v>24</v>
      </c>
      <c r="D22" s="1400" t="s">
        <v>23</v>
      </c>
      <c r="E22" s="1392" t="s">
        <v>22</v>
      </c>
      <c r="F22" s="1408" t="s">
        <v>21</v>
      </c>
      <c r="G22" s="1402" t="s">
        <v>20</v>
      </c>
      <c r="H22" s="1403"/>
      <c r="I22" s="1404"/>
      <c r="J22" s="1392" t="s">
        <v>19</v>
      </c>
      <c r="K22" s="1400" t="s">
        <v>18</v>
      </c>
      <c r="L22" s="1392" t="s">
        <v>17</v>
      </c>
      <c r="M22" s="1394" t="s">
        <v>15</v>
      </c>
      <c r="O22" s="1406" t="s">
        <v>21</v>
      </c>
      <c r="P22" s="1408" t="s">
        <v>20</v>
      </c>
      <c r="Q22" s="1408"/>
      <c r="R22" s="1408"/>
      <c r="S22" s="1394" t="s">
        <v>19</v>
      </c>
    </row>
    <row r="23" spans="1:19" ht="35.25" customHeight="1" thickBot="1" x14ac:dyDescent="0.3">
      <c r="A23" s="1431"/>
      <c r="B23" s="1433"/>
      <c r="C23" s="1393"/>
      <c r="D23" s="1401"/>
      <c r="E23" s="1393"/>
      <c r="F23" s="1434"/>
      <c r="G23" s="792" t="s">
        <v>597</v>
      </c>
      <c r="H23" s="792" t="s">
        <v>20</v>
      </c>
      <c r="I23" s="792" t="s">
        <v>16</v>
      </c>
      <c r="J23" s="1393"/>
      <c r="K23" s="1401"/>
      <c r="L23" s="1393"/>
      <c r="M23" s="1395"/>
      <c r="O23" s="1407"/>
      <c r="P23" s="836" t="s">
        <v>597</v>
      </c>
      <c r="Q23" s="836" t="s">
        <v>20</v>
      </c>
      <c r="R23" s="836" t="s">
        <v>16</v>
      </c>
      <c r="S23" s="1395"/>
    </row>
    <row r="24" spans="1:19" ht="20.25" customHeight="1" x14ac:dyDescent="0.25">
      <c r="A24" s="1389">
        <v>2024</v>
      </c>
      <c r="B24" s="37">
        <v>1</v>
      </c>
      <c r="C24" s="821" t="s">
        <v>11</v>
      </c>
      <c r="D24" s="35" t="str">
        <f t="array" ref="D24:D47">TRANSPOSE('[1]2023-2024'!$F$150:$AC$150)</f>
        <v>07/02/24</v>
      </c>
      <c r="E24" s="34">
        <f>C19</f>
        <v>10057.6</v>
      </c>
      <c r="F24" s="32">
        <v>177.6</v>
      </c>
      <c r="G24" s="32">
        <v>10</v>
      </c>
      <c r="H24" s="32">
        <v>10</v>
      </c>
      <c r="I24" s="31">
        <v>10</v>
      </c>
      <c r="J24" s="32">
        <v>212.4</v>
      </c>
      <c r="K24" s="33">
        <f>F24+J24+H24+I24+G24</f>
        <v>420</v>
      </c>
      <c r="L24" s="32">
        <f>E24-J24-H24-F24-I24-G24</f>
        <v>9637.6</v>
      </c>
      <c r="M24" s="30">
        <f>J24</f>
        <v>212.4</v>
      </c>
      <c r="O24" s="834" t="s">
        <v>88</v>
      </c>
      <c r="P24" s="37" t="s">
        <v>88</v>
      </c>
      <c r="Q24" s="37" t="s">
        <v>88</v>
      </c>
      <c r="R24" s="37" t="s">
        <v>88</v>
      </c>
      <c r="S24" s="444" t="s">
        <v>88</v>
      </c>
    </row>
    <row r="25" spans="1:19" ht="20.25" customHeight="1" x14ac:dyDescent="0.25">
      <c r="A25" s="1390"/>
      <c r="B25" s="29">
        <v>2</v>
      </c>
      <c r="C25" s="820" t="s">
        <v>10</v>
      </c>
      <c r="D25" s="83" t="str">
        <v>07/03/24</v>
      </c>
      <c r="E25" s="26">
        <f t="shared" ref="E25:E47" si="0">L24</f>
        <v>9637.6</v>
      </c>
      <c r="F25" s="24">
        <v>177.6</v>
      </c>
      <c r="G25" s="24">
        <v>10</v>
      </c>
      <c r="H25" s="24">
        <v>10</v>
      </c>
      <c r="I25" s="23">
        <v>10</v>
      </c>
      <c r="J25" s="24">
        <v>212.4</v>
      </c>
      <c r="K25" s="25">
        <f t="shared" ref="K25:K47" si="1">F25+J25+H25+I25+G25</f>
        <v>420</v>
      </c>
      <c r="L25" s="24">
        <f t="shared" ref="L25:L47" si="2">E25-J25-H25-F25-I25-G25</f>
        <v>9217.6</v>
      </c>
      <c r="M25" s="22">
        <f>M24+J25</f>
        <v>424.8</v>
      </c>
      <c r="O25" s="835" t="s">
        <v>88</v>
      </c>
      <c r="P25" s="29" t="s">
        <v>88</v>
      </c>
      <c r="Q25" s="29" t="s">
        <v>88</v>
      </c>
      <c r="R25" s="29" t="s">
        <v>88</v>
      </c>
      <c r="S25" s="442" t="s">
        <v>88</v>
      </c>
    </row>
    <row r="26" spans="1:19" ht="60" x14ac:dyDescent="0.25">
      <c r="A26" s="1390"/>
      <c r="B26" s="29">
        <v>3</v>
      </c>
      <c r="C26" s="820" t="s">
        <v>9</v>
      </c>
      <c r="D26" s="83" t="str">
        <v>05/04/24
-rm400
07/05/24
-rm20</v>
      </c>
      <c r="E26" s="26">
        <f t="shared" si="0"/>
        <v>9217.6</v>
      </c>
      <c r="F26" s="24">
        <v>177.6</v>
      </c>
      <c r="G26" s="24">
        <v>10</v>
      </c>
      <c r="H26" s="24">
        <v>10</v>
      </c>
      <c r="I26" s="23">
        <v>10</v>
      </c>
      <c r="J26" s="24">
        <v>212.4</v>
      </c>
      <c r="K26" s="25">
        <f t="shared" si="1"/>
        <v>420</v>
      </c>
      <c r="L26" s="24">
        <f t="shared" si="2"/>
        <v>8797.6</v>
      </c>
      <c r="M26" s="22">
        <f>M25+J26</f>
        <v>637.20000000000005</v>
      </c>
      <c r="O26" s="617" t="s">
        <v>1003</v>
      </c>
      <c r="P26" s="618" t="s">
        <v>1004</v>
      </c>
      <c r="Q26" s="618" t="s">
        <v>1004</v>
      </c>
      <c r="R26" s="618" t="s">
        <v>1004</v>
      </c>
      <c r="S26" s="619" t="s">
        <v>1005</v>
      </c>
    </row>
    <row r="27" spans="1:19" ht="20.25" customHeight="1" x14ac:dyDescent="0.25">
      <c r="A27" s="1390"/>
      <c r="B27" s="29">
        <v>4</v>
      </c>
      <c r="C27" s="820" t="s">
        <v>8</v>
      </c>
      <c r="D27" s="27" t="str">
        <v>07/05/24</v>
      </c>
      <c r="E27" s="26">
        <f t="shared" si="0"/>
        <v>8797.6</v>
      </c>
      <c r="F27" s="24">
        <v>177.6</v>
      </c>
      <c r="G27" s="24">
        <v>10</v>
      </c>
      <c r="H27" s="24">
        <v>10</v>
      </c>
      <c r="I27" s="23">
        <v>10</v>
      </c>
      <c r="J27" s="24">
        <v>212.4</v>
      </c>
      <c r="K27" s="25">
        <f t="shared" si="1"/>
        <v>420</v>
      </c>
      <c r="L27" s="24">
        <f t="shared" si="2"/>
        <v>8377.6</v>
      </c>
      <c r="M27" s="22">
        <f>M26+J27</f>
        <v>849.6</v>
      </c>
      <c r="O27" s="617" t="s">
        <v>88</v>
      </c>
      <c r="P27" s="618" t="s">
        <v>88</v>
      </c>
      <c r="Q27" s="618" t="s">
        <v>88</v>
      </c>
      <c r="R27" s="618" t="s">
        <v>88</v>
      </c>
      <c r="S27" s="619" t="s">
        <v>88</v>
      </c>
    </row>
    <row r="28" spans="1:19" ht="20.25" customHeight="1" x14ac:dyDescent="0.25">
      <c r="A28" s="1390"/>
      <c r="B28" s="29">
        <v>5</v>
      </c>
      <c r="C28" s="820" t="s">
        <v>7</v>
      </c>
      <c r="D28" s="27" t="str">
        <v>07/06/24</v>
      </c>
      <c r="E28" s="26">
        <f t="shared" si="0"/>
        <v>8377.6</v>
      </c>
      <c r="F28" s="24">
        <v>177.6</v>
      </c>
      <c r="G28" s="24">
        <v>10</v>
      </c>
      <c r="H28" s="24">
        <v>10</v>
      </c>
      <c r="I28" s="23">
        <v>10</v>
      </c>
      <c r="J28" s="24">
        <v>212.4</v>
      </c>
      <c r="K28" s="25">
        <f t="shared" si="1"/>
        <v>420</v>
      </c>
      <c r="L28" s="24">
        <f t="shared" si="2"/>
        <v>7957.6</v>
      </c>
      <c r="M28" s="22">
        <f>M27+J28</f>
        <v>1062</v>
      </c>
      <c r="O28" s="617" t="s">
        <v>88</v>
      </c>
      <c r="P28" s="618" t="s">
        <v>88</v>
      </c>
      <c r="Q28" s="618" t="s">
        <v>88</v>
      </c>
      <c r="R28" s="618" t="s">
        <v>88</v>
      </c>
      <c r="S28" s="619" t="s">
        <v>88</v>
      </c>
    </row>
    <row r="29" spans="1:19" ht="20.25" customHeight="1" x14ac:dyDescent="0.25">
      <c r="A29" s="1390"/>
      <c r="B29" s="29">
        <v>6</v>
      </c>
      <c r="C29" s="820" t="s">
        <v>6</v>
      </c>
      <c r="D29" s="27" t="str">
        <v>06/07/24</v>
      </c>
      <c r="E29" s="26">
        <f t="shared" si="0"/>
        <v>7957.6</v>
      </c>
      <c r="F29" s="24">
        <v>177.6</v>
      </c>
      <c r="G29" s="24">
        <v>10</v>
      </c>
      <c r="H29" s="24">
        <v>10</v>
      </c>
      <c r="I29" s="23">
        <v>10</v>
      </c>
      <c r="J29" s="24">
        <v>212.4</v>
      </c>
      <c r="K29" s="25">
        <f t="shared" si="1"/>
        <v>420</v>
      </c>
      <c r="L29" s="24">
        <f t="shared" si="2"/>
        <v>7537.6</v>
      </c>
      <c r="M29" s="22">
        <f>M28+J29</f>
        <v>1274.4000000000001</v>
      </c>
      <c r="O29" s="617" t="s">
        <v>88</v>
      </c>
      <c r="P29" s="618" t="s">
        <v>88</v>
      </c>
      <c r="Q29" s="618" t="s">
        <v>88</v>
      </c>
      <c r="R29" s="618" t="s">
        <v>88</v>
      </c>
      <c r="S29" s="619" t="s">
        <v>88</v>
      </c>
    </row>
    <row r="30" spans="1:19" ht="20.25" customHeight="1" x14ac:dyDescent="0.25">
      <c r="A30" s="1390"/>
      <c r="B30" s="29">
        <v>7</v>
      </c>
      <c r="C30" s="820" t="s">
        <v>5</v>
      </c>
      <c r="D30" s="27" t="str">
        <v>07/08/24</v>
      </c>
      <c r="E30" s="26">
        <f t="shared" si="0"/>
        <v>7537.6</v>
      </c>
      <c r="F30" s="24">
        <v>177.6</v>
      </c>
      <c r="G30" s="24">
        <v>10</v>
      </c>
      <c r="H30" s="24">
        <v>10</v>
      </c>
      <c r="I30" s="23">
        <v>10</v>
      </c>
      <c r="J30" s="24">
        <v>212.4</v>
      </c>
      <c r="K30" s="25">
        <f t="shared" si="1"/>
        <v>420</v>
      </c>
      <c r="L30" s="24">
        <f t="shared" si="2"/>
        <v>7117.6</v>
      </c>
      <c r="M30" s="22">
        <f t="shared" ref="M30:M47" si="3">M29+J30</f>
        <v>1486.8000000000002</v>
      </c>
      <c r="O30" s="617" t="s">
        <v>88</v>
      </c>
      <c r="P30" s="618" t="s">
        <v>88</v>
      </c>
      <c r="Q30" s="618" t="s">
        <v>88</v>
      </c>
      <c r="R30" s="618" t="s">
        <v>88</v>
      </c>
      <c r="S30" s="619" t="s">
        <v>88</v>
      </c>
    </row>
    <row r="31" spans="1:19" ht="20.25" customHeight="1" x14ac:dyDescent="0.25">
      <c r="A31" s="1390"/>
      <c r="B31" s="29">
        <v>8</v>
      </c>
      <c r="C31" s="820" t="s">
        <v>4</v>
      </c>
      <c r="D31" s="27" t="str">
        <v>06/09/24</v>
      </c>
      <c r="E31" s="26">
        <f t="shared" si="0"/>
        <v>7117.6</v>
      </c>
      <c r="F31" s="24">
        <v>177.6</v>
      </c>
      <c r="G31" s="24">
        <v>10</v>
      </c>
      <c r="H31" s="24">
        <v>10</v>
      </c>
      <c r="I31" s="23">
        <v>10</v>
      </c>
      <c r="J31" s="24">
        <v>212.4</v>
      </c>
      <c r="K31" s="25">
        <f t="shared" si="1"/>
        <v>420</v>
      </c>
      <c r="L31" s="24">
        <f t="shared" si="2"/>
        <v>6697.6</v>
      </c>
      <c r="M31" s="22">
        <f t="shared" si="3"/>
        <v>1699.2000000000003</v>
      </c>
      <c r="O31" s="617" t="s">
        <v>88</v>
      </c>
      <c r="P31" s="618" t="s">
        <v>88</v>
      </c>
      <c r="Q31" s="618" t="s">
        <v>88</v>
      </c>
      <c r="R31" s="618" t="s">
        <v>88</v>
      </c>
      <c r="S31" s="619" t="s">
        <v>88</v>
      </c>
    </row>
    <row r="32" spans="1:19" ht="63.75" customHeight="1" x14ac:dyDescent="0.25">
      <c r="A32" s="1390"/>
      <c r="B32" s="29">
        <v>9</v>
      </c>
      <c r="C32" s="820" t="s">
        <v>3</v>
      </c>
      <c r="D32" s="83" t="str">
        <v>07/10/24
-rm200
08/10/24
-rm220</v>
      </c>
      <c r="E32" s="26">
        <f t="shared" si="0"/>
        <v>6697.6</v>
      </c>
      <c r="F32" s="24">
        <v>177.6</v>
      </c>
      <c r="G32" s="24">
        <v>10</v>
      </c>
      <c r="H32" s="24">
        <v>10</v>
      </c>
      <c r="I32" s="23">
        <v>10</v>
      </c>
      <c r="J32" s="24">
        <v>212.4</v>
      </c>
      <c r="K32" s="25">
        <f t="shared" si="1"/>
        <v>420</v>
      </c>
      <c r="L32" s="24">
        <f t="shared" si="2"/>
        <v>6277.6</v>
      </c>
      <c r="M32" s="22">
        <f t="shared" si="3"/>
        <v>1911.6000000000004</v>
      </c>
      <c r="O32" s="617" t="s">
        <v>1252</v>
      </c>
      <c r="P32" s="618" t="s">
        <v>1253</v>
      </c>
      <c r="Q32" s="618" t="s">
        <v>1253</v>
      </c>
      <c r="R32" s="618" t="s">
        <v>1253</v>
      </c>
      <c r="S32" s="619" t="s">
        <v>1254</v>
      </c>
    </row>
    <row r="33" spans="1:19" ht="20.25" customHeight="1" x14ac:dyDescent="0.25">
      <c r="A33" s="1390"/>
      <c r="B33" s="29">
        <v>10</v>
      </c>
      <c r="C33" s="820" t="s">
        <v>14</v>
      </c>
      <c r="D33" s="27" t="str">
        <v>07/11/24</v>
      </c>
      <c r="E33" s="26">
        <f t="shared" si="0"/>
        <v>6277.6</v>
      </c>
      <c r="F33" s="24">
        <v>177.6</v>
      </c>
      <c r="G33" s="24">
        <v>10</v>
      </c>
      <c r="H33" s="24">
        <v>10</v>
      </c>
      <c r="I33" s="23">
        <v>10</v>
      </c>
      <c r="J33" s="24">
        <v>212.4</v>
      </c>
      <c r="K33" s="25">
        <f t="shared" si="1"/>
        <v>420</v>
      </c>
      <c r="L33" s="24">
        <f t="shared" si="2"/>
        <v>5857.6</v>
      </c>
      <c r="M33" s="22">
        <f t="shared" si="3"/>
        <v>2124.0000000000005</v>
      </c>
      <c r="O33" s="713" t="s">
        <v>88</v>
      </c>
      <c r="P33" s="714" t="s">
        <v>88</v>
      </c>
      <c r="Q33" s="714" t="s">
        <v>88</v>
      </c>
      <c r="R33" s="714" t="s">
        <v>88</v>
      </c>
      <c r="S33" s="715" t="s">
        <v>88</v>
      </c>
    </row>
    <row r="34" spans="1:19" ht="20.25" customHeight="1" thickBot="1" x14ac:dyDescent="0.3">
      <c r="A34" s="1391"/>
      <c r="B34" s="21">
        <v>11</v>
      </c>
      <c r="C34" s="819" t="s">
        <v>13</v>
      </c>
      <c r="D34" s="19" t="str">
        <v>06/12/24</v>
      </c>
      <c r="E34" s="18">
        <f t="shared" si="0"/>
        <v>5857.6</v>
      </c>
      <c r="F34" s="16">
        <v>177.6</v>
      </c>
      <c r="G34" s="16">
        <v>10</v>
      </c>
      <c r="H34" s="16">
        <v>10</v>
      </c>
      <c r="I34" s="15">
        <v>10</v>
      </c>
      <c r="J34" s="16">
        <v>212.4</v>
      </c>
      <c r="K34" s="17">
        <f t="shared" si="1"/>
        <v>420</v>
      </c>
      <c r="L34" s="16">
        <f t="shared" si="2"/>
        <v>5437.6</v>
      </c>
      <c r="M34" s="14">
        <f t="shared" si="3"/>
        <v>2336.4000000000005</v>
      </c>
      <c r="O34" s="713" t="s">
        <v>88</v>
      </c>
      <c r="P34" s="714" t="s">
        <v>88</v>
      </c>
      <c r="Q34" s="714" t="s">
        <v>88</v>
      </c>
      <c r="R34" s="714" t="s">
        <v>88</v>
      </c>
      <c r="S34" s="715" t="s">
        <v>88</v>
      </c>
    </row>
    <row r="35" spans="1:19" ht="20.25" customHeight="1" x14ac:dyDescent="0.25">
      <c r="A35" s="1389">
        <v>2025</v>
      </c>
      <c r="B35" s="37">
        <v>12</v>
      </c>
      <c r="C35" s="821" t="s">
        <v>12</v>
      </c>
      <c r="D35" s="35" t="str">
        <v>07/01/25</v>
      </c>
      <c r="E35" s="34">
        <f t="shared" si="0"/>
        <v>5437.6</v>
      </c>
      <c r="F35" s="32">
        <v>177.6</v>
      </c>
      <c r="G35" s="32">
        <v>10</v>
      </c>
      <c r="H35" s="32">
        <v>10</v>
      </c>
      <c r="I35" s="31">
        <v>10</v>
      </c>
      <c r="J35" s="32">
        <v>212.4</v>
      </c>
      <c r="K35" s="33">
        <f t="shared" si="1"/>
        <v>420</v>
      </c>
      <c r="L35" s="32">
        <f t="shared" si="2"/>
        <v>5017.6000000000004</v>
      </c>
      <c r="M35" s="30">
        <f t="shared" si="3"/>
        <v>2548.8000000000006</v>
      </c>
      <c r="O35" s="713" t="s">
        <v>88</v>
      </c>
      <c r="P35" s="714" t="s">
        <v>88</v>
      </c>
      <c r="Q35" s="714" t="s">
        <v>88</v>
      </c>
      <c r="R35" s="714" t="s">
        <v>88</v>
      </c>
      <c r="S35" s="715" t="s">
        <v>88</v>
      </c>
    </row>
    <row r="36" spans="1:19" ht="20.25" customHeight="1" x14ac:dyDescent="0.25">
      <c r="A36" s="1390"/>
      <c r="B36" s="29">
        <v>13</v>
      </c>
      <c r="C36" s="820" t="s">
        <v>11</v>
      </c>
      <c r="D36" s="27" t="str">
        <v>17/02/25</v>
      </c>
      <c r="E36" s="26">
        <f t="shared" si="0"/>
        <v>5017.6000000000004</v>
      </c>
      <c r="F36" s="24">
        <v>177.6</v>
      </c>
      <c r="G36" s="24">
        <v>10</v>
      </c>
      <c r="H36" s="24">
        <v>10</v>
      </c>
      <c r="I36" s="23">
        <v>10</v>
      </c>
      <c r="J36" s="24">
        <v>212.4</v>
      </c>
      <c r="K36" s="25">
        <f t="shared" si="1"/>
        <v>420</v>
      </c>
      <c r="L36" s="24">
        <f t="shared" si="2"/>
        <v>4597.6000000000004</v>
      </c>
      <c r="M36" s="22">
        <f t="shared" si="3"/>
        <v>2761.2000000000007</v>
      </c>
      <c r="O36" s="713" t="s">
        <v>88</v>
      </c>
      <c r="P36" s="714" t="s">
        <v>88</v>
      </c>
      <c r="Q36" s="714" t="s">
        <v>88</v>
      </c>
      <c r="R36" s="714" t="s">
        <v>88</v>
      </c>
      <c r="S36" s="715" t="s">
        <v>88</v>
      </c>
    </row>
    <row r="37" spans="1:19" ht="20.25" customHeight="1" x14ac:dyDescent="0.25">
      <c r="A37" s="1390"/>
      <c r="B37" s="29">
        <v>14</v>
      </c>
      <c r="C37" s="820" t="s">
        <v>10</v>
      </c>
      <c r="D37" s="27" t="str">
        <v>24/03/25</v>
      </c>
      <c r="E37" s="26">
        <f t="shared" si="0"/>
        <v>4597.6000000000004</v>
      </c>
      <c r="F37" s="24">
        <v>177.6</v>
      </c>
      <c r="G37" s="24">
        <v>10</v>
      </c>
      <c r="H37" s="24">
        <v>10</v>
      </c>
      <c r="I37" s="23">
        <v>10</v>
      </c>
      <c r="J37" s="24">
        <v>212.4</v>
      </c>
      <c r="K37" s="25">
        <f t="shared" si="1"/>
        <v>420</v>
      </c>
      <c r="L37" s="24">
        <f t="shared" si="2"/>
        <v>4177.6000000000004</v>
      </c>
      <c r="M37" s="22">
        <f t="shared" si="3"/>
        <v>2973.6000000000008</v>
      </c>
      <c r="O37" s="1113" t="s">
        <v>88</v>
      </c>
      <c r="P37" s="1114" t="s">
        <v>88</v>
      </c>
      <c r="Q37" s="1114" t="s">
        <v>88</v>
      </c>
      <c r="R37" s="1114" t="s">
        <v>88</v>
      </c>
      <c r="S37" s="1115" t="s">
        <v>88</v>
      </c>
    </row>
    <row r="38" spans="1:19" ht="60" x14ac:dyDescent="0.25">
      <c r="A38" s="1390"/>
      <c r="B38" s="29">
        <v>15</v>
      </c>
      <c r="C38" s="820" t="s">
        <v>9</v>
      </c>
      <c r="D38" s="83" t="str">
        <v>15/05/25
-rm419
02/07/25
-rm1</v>
      </c>
      <c r="E38" s="26">
        <f t="shared" si="0"/>
        <v>4177.6000000000004</v>
      </c>
      <c r="F38" s="24">
        <v>177.6</v>
      </c>
      <c r="G38" s="24">
        <v>10</v>
      </c>
      <c r="H38" s="24">
        <v>10</v>
      </c>
      <c r="I38" s="23">
        <v>10</v>
      </c>
      <c r="J38" s="24">
        <v>212.4</v>
      </c>
      <c r="K38" s="25">
        <f t="shared" si="1"/>
        <v>420</v>
      </c>
      <c r="L38" s="24">
        <f t="shared" si="2"/>
        <v>3757.6000000000004</v>
      </c>
      <c r="M38" s="22">
        <f t="shared" si="3"/>
        <v>3186.0000000000009</v>
      </c>
      <c r="O38" s="1113" t="s">
        <v>1756</v>
      </c>
      <c r="P38" s="1114" t="s">
        <v>1757</v>
      </c>
      <c r="Q38" s="1114" t="s">
        <v>1757</v>
      </c>
      <c r="R38" s="1114" t="s">
        <v>1757</v>
      </c>
      <c r="S38" s="1115" t="s">
        <v>1758</v>
      </c>
    </row>
    <row r="39" spans="1:19" ht="60" x14ac:dyDescent="0.25">
      <c r="A39" s="1390"/>
      <c r="B39" s="29">
        <v>16</v>
      </c>
      <c r="C39" s="820" t="s">
        <v>8</v>
      </c>
      <c r="D39" s="83" t="str">
        <v>02/07/25
-rm419
11/08/25
-rm1</v>
      </c>
      <c r="E39" s="26">
        <f t="shared" si="0"/>
        <v>3757.6000000000004</v>
      </c>
      <c r="F39" s="24">
        <v>177.6</v>
      </c>
      <c r="G39" s="24">
        <v>10</v>
      </c>
      <c r="H39" s="24">
        <v>10</v>
      </c>
      <c r="I39" s="23">
        <v>10</v>
      </c>
      <c r="J39" s="24">
        <v>212.4</v>
      </c>
      <c r="K39" s="25">
        <f t="shared" si="1"/>
        <v>420</v>
      </c>
      <c r="L39" s="24">
        <f t="shared" si="2"/>
        <v>3337.6000000000004</v>
      </c>
      <c r="M39" s="22">
        <f t="shared" si="3"/>
        <v>3398.400000000001</v>
      </c>
      <c r="O39" s="1113" t="s">
        <v>1827</v>
      </c>
      <c r="P39" s="1114" t="s">
        <v>1828</v>
      </c>
      <c r="Q39" s="1114" t="s">
        <v>1828</v>
      </c>
      <c r="R39" s="1114" t="s">
        <v>1828</v>
      </c>
      <c r="S39" s="1115" t="s">
        <v>1829</v>
      </c>
    </row>
    <row r="40" spans="1:19" ht="60" x14ac:dyDescent="0.25">
      <c r="A40" s="1390"/>
      <c r="B40" s="29">
        <v>17</v>
      </c>
      <c r="C40" s="820" t="s">
        <v>7</v>
      </c>
      <c r="D40" s="83" t="str">
        <v>11/08/25
-rm419
18/09/25
-rm1</v>
      </c>
      <c r="E40" s="26">
        <f t="shared" si="0"/>
        <v>3337.6000000000004</v>
      </c>
      <c r="F40" s="24">
        <v>177.6</v>
      </c>
      <c r="G40" s="24">
        <v>10</v>
      </c>
      <c r="H40" s="24">
        <v>10</v>
      </c>
      <c r="I40" s="23">
        <v>10</v>
      </c>
      <c r="J40" s="24">
        <v>212.4</v>
      </c>
      <c r="K40" s="25">
        <f t="shared" si="1"/>
        <v>420</v>
      </c>
      <c r="L40" s="24">
        <f t="shared" si="2"/>
        <v>2917.6000000000004</v>
      </c>
      <c r="M40" s="22">
        <f t="shared" si="3"/>
        <v>3610.8000000000011</v>
      </c>
      <c r="O40" s="1113" t="s">
        <v>1875</v>
      </c>
      <c r="P40" s="1114" t="s">
        <v>1876</v>
      </c>
      <c r="Q40" s="1114" t="s">
        <v>1876</v>
      </c>
      <c r="R40" s="1114" t="s">
        <v>1876</v>
      </c>
      <c r="S40" s="1115" t="s">
        <v>1877</v>
      </c>
    </row>
    <row r="41" spans="1:19" ht="60" x14ac:dyDescent="0.25">
      <c r="A41" s="1390"/>
      <c r="B41" s="29">
        <v>18</v>
      </c>
      <c r="C41" s="820" t="s">
        <v>6</v>
      </c>
      <c r="D41" s="83" t="str">
        <v>18/09/25
-rm419
15/10/25
-rm1</v>
      </c>
      <c r="E41" s="26">
        <f t="shared" si="0"/>
        <v>2917.6000000000004</v>
      </c>
      <c r="F41" s="24">
        <v>177.6</v>
      </c>
      <c r="G41" s="24">
        <v>10</v>
      </c>
      <c r="H41" s="24">
        <v>10</v>
      </c>
      <c r="I41" s="23">
        <v>10</v>
      </c>
      <c r="J41" s="24">
        <v>212.4</v>
      </c>
      <c r="K41" s="25">
        <f t="shared" si="1"/>
        <v>420</v>
      </c>
      <c r="L41" s="24">
        <f t="shared" si="2"/>
        <v>2497.6000000000004</v>
      </c>
      <c r="M41" s="22">
        <f t="shared" si="3"/>
        <v>3823.2000000000012</v>
      </c>
      <c r="O41" s="1113" t="s">
        <v>1922</v>
      </c>
      <c r="P41" s="1114" t="s">
        <v>1923</v>
      </c>
      <c r="Q41" s="1114" t="s">
        <v>1923</v>
      </c>
      <c r="R41" s="1114" t="s">
        <v>1923</v>
      </c>
      <c r="S41" s="1115" t="s">
        <v>1924</v>
      </c>
    </row>
    <row r="42" spans="1:19" ht="60" x14ac:dyDescent="0.25">
      <c r="A42" s="1390"/>
      <c r="B42" s="29">
        <v>19</v>
      </c>
      <c r="C42" s="820" t="s">
        <v>5</v>
      </c>
      <c r="D42" s="83" t="str">
        <v>15/10/25
-rm419
24/11/25
-rm1</v>
      </c>
      <c r="E42" s="26">
        <f t="shared" si="0"/>
        <v>2497.6000000000004</v>
      </c>
      <c r="F42" s="24">
        <v>177.6</v>
      </c>
      <c r="G42" s="24">
        <v>10</v>
      </c>
      <c r="H42" s="24">
        <v>10</v>
      </c>
      <c r="I42" s="23">
        <v>10</v>
      </c>
      <c r="J42" s="24">
        <v>212.4</v>
      </c>
      <c r="K42" s="25">
        <f t="shared" si="1"/>
        <v>420</v>
      </c>
      <c r="L42" s="24">
        <f t="shared" si="2"/>
        <v>2077.6000000000004</v>
      </c>
      <c r="M42" s="22">
        <f t="shared" si="3"/>
        <v>4035.6000000000013</v>
      </c>
      <c r="O42" s="1113" t="s">
        <v>1974</v>
      </c>
      <c r="P42" s="1114" t="s">
        <v>1975</v>
      </c>
      <c r="Q42" s="1114" t="s">
        <v>1975</v>
      </c>
      <c r="R42" s="1114" t="s">
        <v>1975</v>
      </c>
      <c r="S42" s="1115" t="s">
        <v>1976</v>
      </c>
    </row>
    <row r="43" spans="1:19" ht="60" x14ac:dyDescent="0.25">
      <c r="A43" s="1390"/>
      <c r="B43" s="29">
        <v>20</v>
      </c>
      <c r="C43" s="820" t="s">
        <v>4</v>
      </c>
      <c r="D43" s="83" t="str">
        <v>24/11/25
-rm419
15/01/26
-rm1</v>
      </c>
      <c r="E43" s="26">
        <f t="shared" si="0"/>
        <v>2077.6000000000004</v>
      </c>
      <c r="F43" s="24">
        <v>177.6</v>
      </c>
      <c r="G43" s="24">
        <v>10</v>
      </c>
      <c r="H43" s="24">
        <v>10</v>
      </c>
      <c r="I43" s="23">
        <v>10</v>
      </c>
      <c r="J43" s="24">
        <v>212.4</v>
      </c>
      <c r="K43" s="25">
        <f t="shared" si="1"/>
        <v>420</v>
      </c>
      <c r="L43" s="24">
        <f t="shared" si="2"/>
        <v>1657.6000000000004</v>
      </c>
      <c r="M43" s="22">
        <f t="shared" si="3"/>
        <v>4248.0000000000009</v>
      </c>
      <c r="O43" s="1113" t="s">
        <v>2088</v>
      </c>
      <c r="P43" s="1114" t="s">
        <v>2089</v>
      </c>
      <c r="Q43" s="1114" t="s">
        <v>2089</v>
      </c>
      <c r="R43" s="1114" t="s">
        <v>2089</v>
      </c>
      <c r="S43" s="1115" t="s">
        <v>2090</v>
      </c>
    </row>
    <row r="44" spans="1:19" ht="60" x14ac:dyDescent="0.25">
      <c r="A44" s="1390"/>
      <c r="B44" s="29">
        <v>21</v>
      </c>
      <c r="C44" s="820" t="s">
        <v>3</v>
      </c>
      <c r="D44" s="83" t="str">
        <v>15/01/26
-rm419
02/03/26
-rm1</v>
      </c>
      <c r="E44" s="26">
        <f t="shared" si="0"/>
        <v>1657.6000000000004</v>
      </c>
      <c r="F44" s="24">
        <v>177.6</v>
      </c>
      <c r="G44" s="24">
        <v>10</v>
      </c>
      <c r="H44" s="24">
        <v>10</v>
      </c>
      <c r="I44" s="23">
        <v>10</v>
      </c>
      <c r="J44" s="24">
        <v>212.4</v>
      </c>
      <c r="K44" s="25">
        <f t="shared" si="1"/>
        <v>420</v>
      </c>
      <c r="L44" s="24">
        <f t="shared" si="2"/>
        <v>1237.6000000000004</v>
      </c>
      <c r="M44" s="22">
        <f t="shared" si="3"/>
        <v>4460.4000000000005</v>
      </c>
      <c r="O44" s="1113" t="s">
        <v>2091</v>
      </c>
      <c r="P44" s="1114" t="s">
        <v>2092</v>
      </c>
      <c r="Q44" s="1114" t="s">
        <v>2092</v>
      </c>
      <c r="R44" s="1114" t="s">
        <v>2092</v>
      </c>
      <c r="S44" s="1115" t="s">
        <v>2093</v>
      </c>
    </row>
    <row r="45" spans="1:19" ht="20.25" customHeight="1" x14ac:dyDescent="0.25">
      <c r="A45" s="1390"/>
      <c r="B45" s="29">
        <v>22</v>
      </c>
      <c r="C45" s="820" t="s">
        <v>14</v>
      </c>
      <c r="D45" s="27" t="str">
        <v>02/03/26
-rm419</v>
      </c>
      <c r="E45" s="26">
        <f t="shared" si="0"/>
        <v>1237.6000000000004</v>
      </c>
      <c r="F45" s="24">
        <v>177.6</v>
      </c>
      <c r="G45" s="24">
        <v>10</v>
      </c>
      <c r="H45" s="24">
        <v>10</v>
      </c>
      <c r="I45" s="23">
        <v>10</v>
      </c>
      <c r="J45" s="24">
        <v>212.4</v>
      </c>
      <c r="K45" s="25">
        <f t="shared" si="1"/>
        <v>420</v>
      </c>
      <c r="L45" s="24">
        <f t="shared" si="2"/>
        <v>817.60000000000025</v>
      </c>
      <c r="M45" s="22">
        <f t="shared" si="3"/>
        <v>4672.8</v>
      </c>
    </row>
    <row r="46" spans="1:19" ht="20.25" customHeight="1" thickBot="1" x14ac:dyDescent="0.3">
      <c r="A46" s="1391"/>
      <c r="B46" s="21">
        <v>23</v>
      </c>
      <c r="C46" s="819" t="s">
        <v>13</v>
      </c>
      <c r="D46" s="19" t="str">
        <v/>
      </c>
      <c r="E46" s="18">
        <f t="shared" si="0"/>
        <v>817.60000000000025</v>
      </c>
      <c r="F46" s="16">
        <v>177.6</v>
      </c>
      <c r="G46" s="16">
        <v>10</v>
      </c>
      <c r="H46" s="16">
        <v>10</v>
      </c>
      <c r="I46" s="15">
        <v>10</v>
      </c>
      <c r="J46" s="16">
        <v>212.4</v>
      </c>
      <c r="K46" s="17">
        <f t="shared" si="1"/>
        <v>420</v>
      </c>
      <c r="L46" s="16">
        <f t="shared" si="2"/>
        <v>397.60000000000025</v>
      </c>
      <c r="M46" s="14">
        <f t="shared" si="3"/>
        <v>4885.2</v>
      </c>
    </row>
    <row r="47" spans="1:19" ht="20.25" customHeight="1" thickBot="1" x14ac:dyDescent="0.3">
      <c r="A47" s="92">
        <v>2026</v>
      </c>
      <c r="B47" s="91">
        <v>24</v>
      </c>
      <c r="C47" s="90" t="s">
        <v>12</v>
      </c>
      <c r="D47" s="89" t="str">
        <v/>
      </c>
      <c r="E47" s="88">
        <f t="shared" si="0"/>
        <v>397.60000000000025</v>
      </c>
      <c r="F47" s="86">
        <v>177.6</v>
      </c>
      <c r="G47" s="86">
        <v>10</v>
      </c>
      <c r="H47" s="86">
        <v>10</v>
      </c>
      <c r="I47" s="85">
        <v>10</v>
      </c>
      <c r="J47" s="86">
        <v>212.4</v>
      </c>
      <c r="K47" s="87">
        <f t="shared" si="1"/>
        <v>420</v>
      </c>
      <c r="L47" s="86">
        <f t="shared" si="2"/>
        <v>-22.39999999999975</v>
      </c>
      <c r="M47" s="84">
        <f t="shared" si="3"/>
        <v>5097.5999999999995</v>
      </c>
    </row>
    <row r="48" spans="1:19" x14ac:dyDescent="0.25">
      <c r="D48" s="68"/>
      <c r="E48" s="68"/>
      <c r="F48" s="67">
        <f>SUM(F24:F47)</f>
        <v>4262.3999999999987</v>
      </c>
      <c r="G48" s="67">
        <f>SUM(G24:G47)</f>
        <v>240</v>
      </c>
      <c r="H48" s="67">
        <f>SUM(H24:H47)</f>
        <v>240</v>
      </c>
      <c r="I48" s="67">
        <f>SUM(I24:I47)</f>
        <v>240</v>
      </c>
      <c r="J48" s="67">
        <f>SUM(J24:J47)</f>
        <v>5097.5999999999995</v>
      </c>
    </row>
    <row r="49" spans="3:10" x14ac:dyDescent="0.25">
      <c r="D49" s="1420" t="s">
        <v>2</v>
      </c>
      <c r="E49" s="1420"/>
      <c r="F49" s="79">
        <v>0</v>
      </c>
      <c r="G49" s="79">
        <v>0</v>
      </c>
      <c r="H49" s="79">
        <v>0</v>
      </c>
      <c r="I49" s="79">
        <v>0</v>
      </c>
      <c r="J49" s="79">
        <v>0</v>
      </c>
    </row>
    <row r="50" spans="3:10" x14ac:dyDescent="0.25">
      <c r="D50" s="1421" t="s">
        <v>1</v>
      </c>
      <c r="E50" s="1421"/>
      <c r="F50" s="78">
        <f>SUM(F48-F49)</f>
        <v>4262.3999999999987</v>
      </c>
      <c r="G50" s="78">
        <f>SUM(G48-G49)</f>
        <v>240</v>
      </c>
      <c r="H50" s="78">
        <f>SUM(H48-H49)</f>
        <v>240</v>
      </c>
      <c r="I50" s="78">
        <f t="shared" ref="I50:J50" si="4">SUM(I48-I49)</f>
        <v>240</v>
      </c>
      <c r="J50" s="78">
        <f t="shared" si="4"/>
        <v>5097.5999999999995</v>
      </c>
    </row>
    <row r="52" spans="3:10" ht="15.75" x14ac:dyDescent="0.25">
      <c r="C52" s="76"/>
      <c r="D52" s="1435" t="s">
        <v>42</v>
      </c>
      <c r="E52" s="1435"/>
      <c r="F52" s="1423">
        <f>SUM(F50:J50)</f>
        <v>10079.999999999998</v>
      </c>
      <c r="G52" s="1423"/>
      <c r="H52" s="1423"/>
      <c r="I52" s="485"/>
    </row>
    <row r="53" spans="3:10" ht="16.5" thickBot="1" x14ac:dyDescent="0.3">
      <c r="C53" s="76"/>
      <c r="D53" s="1435" t="s">
        <v>41</v>
      </c>
      <c r="E53" s="1435"/>
      <c r="F53" s="1436">
        <v>-22.4</v>
      </c>
      <c r="G53" s="1436"/>
      <c r="H53" s="1436"/>
      <c r="I53" s="485"/>
    </row>
    <row r="54" spans="3:10" ht="17.25" thickTop="1" thickBot="1" x14ac:dyDescent="0.3">
      <c r="C54" s="1415" t="s">
        <v>0</v>
      </c>
      <c r="D54" s="1415"/>
      <c r="E54" s="1416"/>
      <c r="F54" s="1417">
        <f>SUM(F52:I53)</f>
        <v>10057.599999999999</v>
      </c>
      <c r="G54" s="1418"/>
      <c r="H54" s="1419"/>
      <c r="I54" s="486"/>
    </row>
    <row r="55" spans="3:10" ht="15.75" thickTop="1" x14ac:dyDescent="0.25"/>
  </sheetData>
  <mergeCells count="33">
    <mergeCell ref="G22:I22"/>
    <mergeCell ref="J22:J23"/>
    <mergeCell ref="A35:A46"/>
    <mergeCell ref="A24:A34"/>
    <mergeCell ref="C54:E54"/>
    <mergeCell ref="F54:H54"/>
    <mergeCell ref="D49:E49"/>
    <mergeCell ref="D50:E50"/>
    <mergeCell ref="D52:E52"/>
    <mergeCell ref="F52:H52"/>
    <mergeCell ref="D53:E53"/>
    <mergeCell ref="F53:H53"/>
    <mergeCell ref="K22:K23"/>
    <mergeCell ref="O22:O23"/>
    <mergeCell ref="P22:R22"/>
    <mergeCell ref="S22:S23"/>
    <mergeCell ref="A16:B16"/>
    <mergeCell ref="A18:B18"/>
    <mergeCell ref="E19:F19"/>
    <mergeCell ref="E20:F20"/>
    <mergeCell ref="A22:A23"/>
    <mergeCell ref="B22:B23"/>
    <mergeCell ref="C22:C23"/>
    <mergeCell ref="D22:D23"/>
    <mergeCell ref="L22:L23"/>
    <mergeCell ref="M22:M23"/>
    <mergeCell ref="E22:E23"/>
    <mergeCell ref="F22:F23"/>
    <mergeCell ref="A8:M8"/>
    <mergeCell ref="A11:B11"/>
    <mergeCell ref="A12:B12"/>
    <mergeCell ref="A13:B13"/>
    <mergeCell ref="A14:B14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M49"/>
  <sheetViews>
    <sheetView topLeftCell="C26" zoomScale="90" zoomScaleNormal="90" workbookViewId="0">
      <selection activeCell="F46" sqref="F46:H46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</cols>
  <sheetData>
    <row r="1" spans="1:13" ht="21" x14ac:dyDescent="0.35">
      <c r="A1" s="63" t="s">
        <v>40</v>
      </c>
    </row>
    <row r="3" spans="1:13" ht="21" x14ac:dyDescent="0.35">
      <c r="A3" s="62" t="s">
        <v>482</v>
      </c>
    </row>
    <row r="4" spans="1:13" ht="12.6" customHeight="1" x14ac:dyDescent="0.35">
      <c r="A4" s="62"/>
    </row>
    <row r="5" spans="1:13" ht="17.25" x14ac:dyDescent="0.3">
      <c r="A5" s="500" t="s">
        <v>483</v>
      </c>
    </row>
    <row r="6" spans="1:13" ht="17.25" x14ac:dyDescent="0.3">
      <c r="A6" s="500" t="s">
        <v>484</v>
      </c>
    </row>
    <row r="8" spans="1:13" ht="20.25" customHeight="1" x14ac:dyDescent="0.25">
      <c r="A8" s="1425" t="s">
        <v>485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616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124</v>
      </c>
      <c r="B10" s="60"/>
      <c r="C10" s="59"/>
      <c r="D10" s="616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3000</v>
      </c>
      <c r="D11" s="616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180</v>
      </c>
      <c r="D12" s="487" t="s">
        <v>486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150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180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614"/>
      <c r="B15" s="614"/>
      <c r="C15" s="50">
        <f>SUM(C11:C14)</f>
        <v>3510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1958.58</v>
      </c>
      <c r="D16" s="52" t="s">
        <v>47</v>
      </c>
      <c r="E16" s="51"/>
      <c r="I16" s="48"/>
      <c r="L16" s="48"/>
      <c r="M16" s="48"/>
    </row>
    <row r="17" spans="1:13" ht="20.25" customHeight="1" x14ac:dyDescent="0.25">
      <c r="A17" s="614"/>
      <c r="B17" s="614"/>
      <c r="C17" s="50">
        <f>SUM(C15:C16)</f>
        <v>5468.58</v>
      </c>
      <c r="D17" s="52"/>
      <c r="E17" s="51"/>
      <c r="I17" s="48"/>
      <c r="L17" s="48"/>
      <c r="M17" s="48"/>
    </row>
    <row r="18" spans="1:13" ht="20.25" customHeight="1" x14ac:dyDescent="0.25">
      <c r="A18" s="1426" t="s">
        <v>464</v>
      </c>
      <c r="B18" s="1426"/>
      <c r="C18" s="49">
        <v>198</v>
      </c>
      <c r="D18" s="52"/>
      <c r="E18" s="51"/>
      <c r="I18" s="48"/>
      <c r="L18" s="48"/>
      <c r="M18" s="48"/>
    </row>
    <row r="19" spans="1:13" ht="20.25" customHeight="1" thickBot="1" x14ac:dyDescent="0.3">
      <c r="A19" s="360"/>
      <c r="B19" s="360"/>
      <c r="C19" s="45">
        <f>SUM(C17:C18)</f>
        <v>5666.58</v>
      </c>
      <c r="D19" s="1437" t="s">
        <v>27</v>
      </c>
      <c r="E19" s="1437"/>
      <c r="F19" s="96"/>
      <c r="G19" s="96"/>
      <c r="I19" s="48"/>
      <c r="L19" s="48"/>
      <c r="M19" s="48"/>
    </row>
    <row r="20" spans="1:13" ht="16.5" thickTop="1" x14ac:dyDescent="0.25">
      <c r="D20" s="1438">
        <f>C19/18</f>
        <v>314.81</v>
      </c>
      <c r="E20" s="1438"/>
      <c r="F20" s="94"/>
      <c r="G20" s="94"/>
    </row>
    <row r="21" spans="1:13" s="93" customFormat="1" ht="15" customHeight="1" thickBot="1" x14ac:dyDescent="0.3">
      <c r="D21" s="95"/>
      <c r="E21" s="95"/>
      <c r="F21" s="94"/>
      <c r="G21" s="94"/>
    </row>
    <row r="22" spans="1:13" ht="18" customHeight="1" x14ac:dyDescent="0.25">
      <c r="A22" s="1430" t="s">
        <v>26</v>
      </c>
      <c r="B22" s="1432" t="s">
        <v>25</v>
      </c>
      <c r="C22" s="1392" t="s">
        <v>24</v>
      </c>
      <c r="D22" s="1400" t="s">
        <v>23</v>
      </c>
      <c r="E22" s="1392" t="s">
        <v>22</v>
      </c>
      <c r="F22" s="1408" t="s">
        <v>21</v>
      </c>
      <c r="G22" s="1402" t="s">
        <v>20</v>
      </c>
      <c r="H22" s="1403"/>
      <c r="I22" s="1404"/>
      <c r="J22" s="1392" t="s">
        <v>19</v>
      </c>
      <c r="K22" s="1400" t="s">
        <v>18</v>
      </c>
      <c r="L22" s="1392" t="s">
        <v>17</v>
      </c>
      <c r="M22" s="1394" t="s">
        <v>15</v>
      </c>
    </row>
    <row r="23" spans="1:13" ht="35.25" customHeight="1" thickBot="1" x14ac:dyDescent="0.3">
      <c r="A23" s="1431"/>
      <c r="B23" s="1433"/>
      <c r="C23" s="1393"/>
      <c r="D23" s="1401"/>
      <c r="E23" s="1393"/>
      <c r="F23" s="1434"/>
      <c r="G23" s="666" t="s">
        <v>597</v>
      </c>
      <c r="H23" s="615" t="s">
        <v>20</v>
      </c>
      <c r="I23" s="615" t="s">
        <v>16</v>
      </c>
      <c r="J23" s="1393"/>
      <c r="K23" s="1401"/>
      <c r="L23" s="1393"/>
      <c r="M23" s="1395"/>
    </row>
    <row r="24" spans="1:13" ht="20.25" customHeight="1" x14ac:dyDescent="0.25">
      <c r="A24" s="1389">
        <v>2023</v>
      </c>
      <c r="B24" s="37">
        <v>1</v>
      </c>
      <c r="C24" s="667" t="s">
        <v>9</v>
      </c>
      <c r="D24" s="35" t="str">
        <f t="array" ref="D24:D41">TRANSPOSE('[1]2022-2023'!$F$175:$W$175)</f>
        <v>12/05/23</v>
      </c>
      <c r="E24" s="34">
        <f>C19</f>
        <v>5666.58</v>
      </c>
      <c r="F24" s="32">
        <v>176.86</v>
      </c>
      <c r="G24" s="32">
        <v>8.33</v>
      </c>
      <c r="H24" s="32">
        <v>10</v>
      </c>
      <c r="I24" s="31">
        <v>11</v>
      </c>
      <c r="J24" s="32">
        <v>108.81</v>
      </c>
      <c r="K24" s="33">
        <f>F24+J24+H24+I24+G24</f>
        <v>315</v>
      </c>
      <c r="L24" s="32">
        <f>E24-J24-H24-F24-I24-G24</f>
        <v>5351.58</v>
      </c>
      <c r="M24" s="30">
        <f>J24</f>
        <v>108.81</v>
      </c>
    </row>
    <row r="25" spans="1:13" ht="20.25" customHeight="1" x14ac:dyDescent="0.25">
      <c r="A25" s="1390"/>
      <c r="B25" s="29">
        <v>2</v>
      </c>
      <c r="C25" s="668" t="s">
        <v>8</v>
      </c>
      <c r="D25" s="27" t="str">
        <v>01/07/23</v>
      </c>
      <c r="E25" s="26">
        <f t="shared" ref="E25:E41" si="0">L24</f>
        <v>5351.58</v>
      </c>
      <c r="F25" s="24">
        <v>176.86</v>
      </c>
      <c r="G25" s="24">
        <v>8.33</v>
      </c>
      <c r="H25" s="24">
        <v>10</v>
      </c>
      <c r="I25" s="23">
        <v>11</v>
      </c>
      <c r="J25" s="24">
        <v>108.81</v>
      </c>
      <c r="K25" s="25">
        <f t="shared" ref="K25:K41" si="1">F25+J25+H25+I25+G25</f>
        <v>315</v>
      </c>
      <c r="L25" s="24">
        <f t="shared" ref="L25:L41" si="2">E25-J25-H25-F25-I25-G25</f>
        <v>5036.58</v>
      </c>
      <c r="M25" s="22">
        <f>M24+J25</f>
        <v>217.62</v>
      </c>
    </row>
    <row r="26" spans="1:13" ht="20.25" customHeight="1" x14ac:dyDescent="0.25">
      <c r="A26" s="1390"/>
      <c r="B26" s="29">
        <v>3</v>
      </c>
      <c r="C26" s="668" t="s">
        <v>7</v>
      </c>
      <c r="D26" s="27" t="str">
        <v>14/07/23</v>
      </c>
      <c r="E26" s="26">
        <f t="shared" si="0"/>
        <v>5036.58</v>
      </c>
      <c r="F26" s="24">
        <v>176.86</v>
      </c>
      <c r="G26" s="24">
        <v>8.33</v>
      </c>
      <c r="H26" s="24">
        <v>10</v>
      </c>
      <c r="I26" s="23">
        <v>11</v>
      </c>
      <c r="J26" s="24">
        <v>108.81</v>
      </c>
      <c r="K26" s="25">
        <f t="shared" si="1"/>
        <v>315</v>
      </c>
      <c r="L26" s="24">
        <f t="shared" si="2"/>
        <v>4721.58</v>
      </c>
      <c r="M26" s="22">
        <f>M25+J26</f>
        <v>326.43</v>
      </c>
    </row>
    <row r="27" spans="1:13" ht="20.25" customHeight="1" x14ac:dyDescent="0.25">
      <c r="A27" s="1390"/>
      <c r="B27" s="29">
        <v>4</v>
      </c>
      <c r="C27" s="668" t="s">
        <v>6</v>
      </c>
      <c r="D27" s="27" t="str">
        <v>11/08/23</v>
      </c>
      <c r="E27" s="26">
        <f t="shared" si="0"/>
        <v>4721.58</v>
      </c>
      <c r="F27" s="24">
        <v>176.86</v>
      </c>
      <c r="G27" s="24">
        <v>8.33</v>
      </c>
      <c r="H27" s="24">
        <v>10</v>
      </c>
      <c r="I27" s="23">
        <v>11</v>
      </c>
      <c r="J27" s="24">
        <v>108.81</v>
      </c>
      <c r="K27" s="25">
        <f t="shared" si="1"/>
        <v>315</v>
      </c>
      <c r="L27" s="24">
        <f t="shared" si="2"/>
        <v>4406.58</v>
      </c>
      <c r="M27" s="22">
        <f>M26+J27</f>
        <v>435.24</v>
      </c>
    </row>
    <row r="28" spans="1:13" ht="20.25" customHeight="1" x14ac:dyDescent="0.25">
      <c r="A28" s="1390"/>
      <c r="B28" s="29">
        <v>5</v>
      </c>
      <c r="C28" s="668" t="s">
        <v>5</v>
      </c>
      <c r="D28" s="27" t="str">
        <v>12/09/23</v>
      </c>
      <c r="E28" s="26">
        <f t="shared" si="0"/>
        <v>4406.58</v>
      </c>
      <c r="F28" s="24">
        <v>176.86</v>
      </c>
      <c r="G28" s="24">
        <v>8.33</v>
      </c>
      <c r="H28" s="24">
        <v>10</v>
      </c>
      <c r="I28" s="23">
        <v>11</v>
      </c>
      <c r="J28" s="24">
        <v>108.81</v>
      </c>
      <c r="K28" s="25">
        <f t="shared" si="1"/>
        <v>315</v>
      </c>
      <c r="L28" s="24">
        <f t="shared" si="2"/>
        <v>4091.58</v>
      </c>
      <c r="M28" s="22">
        <f>M27+J28</f>
        <v>544.04999999999995</v>
      </c>
    </row>
    <row r="29" spans="1:13" ht="20.25" customHeight="1" x14ac:dyDescent="0.25">
      <c r="A29" s="1390"/>
      <c r="B29" s="29">
        <v>6</v>
      </c>
      <c r="C29" s="668" t="s">
        <v>4</v>
      </c>
      <c r="D29" s="27" t="str">
        <v>11/10/23</v>
      </c>
      <c r="E29" s="26">
        <f t="shared" si="0"/>
        <v>4091.58</v>
      </c>
      <c r="F29" s="24">
        <v>176.86</v>
      </c>
      <c r="G29" s="24">
        <v>8.33</v>
      </c>
      <c r="H29" s="24">
        <v>10</v>
      </c>
      <c r="I29" s="23">
        <v>11</v>
      </c>
      <c r="J29" s="24">
        <v>108.81</v>
      </c>
      <c r="K29" s="25">
        <f t="shared" si="1"/>
        <v>315</v>
      </c>
      <c r="L29" s="24">
        <f t="shared" si="2"/>
        <v>3776.58</v>
      </c>
      <c r="M29" s="22">
        <f>M28+J29</f>
        <v>652.8599999999999</v>
      </c>
    </row>
    <row r="30" spans="1:13" ht="20.25" customHeight="1" x14ac:dyDescent="0.25">
      <c r="A30" s="1390"/>
      <c r="B30" s="29">
        <v>7</v>
      </c>
      <c r="C30" s="668" t="s">
        <v>3</v>
      </c>
      <c r="D30" s="27" t="str">
        <v>23/11/23</v>
      </c>
      <c r="E30" s="26">
        <f t="shared" si="0"/>
        <v>3776.58</v>
      </c>
      <c r="F30" s="24">
        <v>176.86</v>
      </c>
      <c r="G30" s="24">
        <v>8.33</v>
      </c>
      <c r="H30" s="24">
        <v>10</v>
      </c>
      <c r="I30" s="23">
        <v>11</v>
      </c>
      <c r="J30" s="24">
        <v>108.81</v>
      </c>
      <c r="K30" s="25">
        <f t="shared" si="1"/>
        <v>315</v>
      </c>
      <c r="L30" s="24">
        <f t="shared" si="2"/>
        <v>3461.58</v>
      </c>
      <c r="M30" s="22">
        <f t="shared" ref="M30:M41" si="3">M29+J30</f>
        <v>761.66999999999985</v>
      </c>
    </row>
    <row r="31" spans="1:13" ht="20.25" customHeight="1" x14ac:dyDescent="0.25">
      <c r="A31" s="1390"/>
      <c r="B31" s="29">
        <v>8</v>
      </c>
      <c r="C31" s="668" t="s">
        <v>14</v>
      </c>
      <c r="D31" s="27" t="str">
        <v>23/11/23</v>
      </c>
      <c r="E31" s="26">
        <f t="shared" si="0"/>
        <v>3461.58</v>
      </c>
      <c r="F31" s="24">
        <v>176.86</v>
      </c>
      <c r="G31" s="24">
        <v>8.33</v>
      </c>
      <c r="H31" s="24">
        <v>10</v>
      </c>
      <c r="I31" s="23">
        <v>11</v>
      </c>
      <c r="J31" s="24">
        <v>108.81</v>
      </c>
      <c r="K31" s="25">
        <f t="shared" si="1"/>
        <v>315</v>
      </c>
      <c r="L31" s="24">
        <f t="shared" si="2"/>
        <v>3146.58</v>
      </c>
      <c r="M31" s="22">
        <f t="shared" si="3"/>
        <v>870.47999999999979</v>
      </c>
    </row>
    <row r="32" spans="1:13" ht="20.25" customHeight="1" thickBot="1" x14ac:dyDescent="0.3">
      <c r="A32" s="1391"/>
      <c r="B32" s="21">
        <v>9</v>
      </c>
      <c r="C32" s="669" t="s">
        <v>13</v>
      </c>
      <c r="D32" s="19" t="str">
        <v>29/12/23</v>
      </c>
      <c r="E32" s="18">
        <f t="shared" si="0"/>
        <v>3146.58</v>
      </c>
      <c r="F32" s="16">
        <v>176.86</v>
      </c>
      <c r="G32" s="16">
        <v>8.33</v>
      </c>
      <c r="H32" s="16">
        <v>10</v>
      </c>
      <c r="I32" s="15">
        <v>11</v>
      </c>
      <c r="J32" s="16">
        <v>108.81</v>
      </c>
      <c r="K32" s="17">
        <f t="shared" si="1"/>
        <v>315</v>
      </c>
      <c r="L32" s="16">
        <f t="shared" si="2"/>
        <v>2831.58</v>
      </c>
      <c r="M32" s="14">
        <f t="shared" si="3"/>
        <v>979.28999999999974</v>
      </c>
    </row>
    <row r="33" spans="1:13" ht="20.25" customHeight="1" x14ac:dyDescent="0.25">
      <c r="A33" s="1389">
        <v>2024</v>
      </c>
      <c r="B33" s="37">
        <v>10</v>
      </c>
      <c r="C33" s="667" t="s">
        <v>12</v>
      </c>
      <c r="D33" s="35" t="str">
        <v>23/01/24</v>
      </c>
      <c r="E33" s="34">
        <f t="shared" si="0"/>
        <v>2831.58</v>
      </c>
      <c r="F33" s="32">
        <v>176.86</v>
      </c>
      <c r="G33" s="32">
        <v>8.33</v>
      </c>
      <c r="H33" s="32">
        <v>10</v>
      </c>
      <c r="I33" s="31">
        <v>11</v>
      </c>
      <c r="J33" s="32">
        <v>108.81</v>
      </c>
      <c r="K33" s="33">
        <f t="shared" si="1"/>
        <v>315</v>
      </c>
      <c r="L33" s="32">
        <f t="shared" si="2"/>
        <v>2516.58</v>
      </c>
      <c r="M33" s="30">
        <f t="shared" si="3"/>
        <v>1088.0999999999997</v>
      </c>
    </row>
    <row r="34" spans="1:13" ht="20.25" customHeight="1" x14ac:dyDescent="0.25">
      <c r="A34" s="1390"/>
      <c r="B34" s="29">
        <v>11</v>
      </c>
      <c r="C34" s="668" t="s">
        <v>11</v>
      </c>
      <c r="D34" s="27" t="str">
        <v>25/02/24</v>
      </c>
      <c r="E34" s="26">
        <f t="shared" si="0"/>
        <v>2516.58</v>
      </c>
      <c r="F34" s="24">
        <v>176.86</v>
      </c>
      <c r="G34" s="24">
        <v>8.33</v>
      </c>
      <c r="H34" s="24">
        <v>10</v>
      </c>
      <c r="I34" s="23">
        <v>11</v>
      </c>
      <c r="J34" s="24">
        <v>108.81</v>
      </c>
      <c r="K34" s="25">
        <f t="shared" si="1"/>
        <v>315</v>
      </c>
      <c r="L34" s="24">
        <f t="shared" si="2"/>
        <v>2201.58</v>
      </c>
      <c r="M34" s="22">
        <f t="shared" si="3"/>
        <v>1196.9099999999996</v>
      </c>
    </row>
    <row r="35" spans="1:13" ht="20.25" customHeight="1" x14ac:dyDescent="0.25">
      <c r="A35" s="1390"/>
      <c r="B35" s="29">
        <v>12</v>
      </c>
      <c r="C35" s="668" t="s">
        <v>10</v>
      </c>
      <c r="D35" s="27" t="str">
        <v>22/03/24</v>
      </c>
      <c r="E35" s="26">
        <f t="shared" si="0"/>
        <v>2201.58</v>
      </c>
      <c r="F35" s="24">
        <v>176.86</v>
      </c>
      <c r="G35" s="24">
        <v>8.33</v>
      </c>
      <c r="H35" s="24">
        <v>10</v>
      </c>
      <c r="I35" s="23">
        <v>11</v>
      </c>
      <c r="J35" s="24">
        <v>108.81</v>
      </c>
      <c r="K35" s="25">
        <f t="shared" si="1"/>
        <v>315</v>
      </c>
      <c r="L35" s="24">
        <f t="shared" si="2"/>
        <v>1886.58</v>
      </c>
      <c r="M35" s="22">
        <f t="shared" si="3"/>
        <v>1305.7199999999996</v>
      </c>
    </row>
    <row r="36" spans="1:13" ht="20.25" customHeight="1" x14ac:dyDescent="0.25">
      <c r="A36" s="1390"/>
      <c r="B36" s="29">
        <v>13</v>
      </c>
      <c r="C36" s="668" t="s">
        <v>9</v>
      </c>
      <c r="D36" s="27" t="str">
        <v>24/04/24</v>
      </c>
      <c r="E36" s="26">
        <f t="shared" si="0"/>
        <v>1886.58</v>
      </c>
      <c r="F36" s="24">
        <v>176.86</v>
      </c>
      <c r="G36" s="24">
        <v>8.33</v>
      </c>
      <c r="H36" s="24">
        <v>10</v>
      </c>
      <c r="I36" s="23">
        <v>11</v>
      </c>
      <c r="J36" s="24">
        <v>108.81</v>
      </c>
      <c r="K36" s="25">
        <f t="shared" si="1"/>
        <v>315</v>
      </c>
      <c r="L36" s="24">
        <f t="shared" si="2"/>
        <v>1571.58</v>
      </c>
      <c r="M36" s="22">
        <f t="shared" si="3"/>
        <v>1414.5299999999995</v>
      </c>
    </row>
    <row r="37" spans="1:13" ht="20.25" customHeight="1" x14ac:dyDescent="0.25">
      <c r="A37" s="1390"/>
      <c r="B37" s="29">
        <v>14</v>
      </c>
      <c r="C37" s="668" t="s">
        <v>8</v>
      </c>
      <c r="D37" s="27" t="str">
        <v>21/05/24</v>
      </c>
      <c r="E37" s="26">
        <f t="shared" si="0"/>
        <v>1571.58</v>
      </c>
      <c r="F37" s="24">
        <v>176.86</v>
      </c>
      <c r="G37" s="24">
        <v>8.33</v>
      </c>
      <c r="H37" s="24">
        <v>10</v>
      </c>
      <c r="I37" s="23">
        <v>11</v>
      </c>
      <c r="J37" s="24">
        <v>108.81</v>
      </c>
      <c r="K37" s="25">
        <f t="shared" si="1"/>
        <v>315</v>
      </c>
      <c r="L37" s="24">
        <f t="shared" si="2"/>
        <v>1256.58</v>
      </c>
      <c r="M37" s="22">
        <f t="shared" si="3"/>
        <v>1523.3399999999995</v>
      </c>
    </row>
    <row r="38" spans="1:13" ht="20.25" customHeight="1" x14ac:dyDescent="0.25">
      <c r="A38" s="1390"/>
      <c r="B38" s="29">
        <v>15</v>
      </c>
      <c r="C38" s="668" t="s">
        <v>7</v>
      </c>
      <c r="D38" s="27" t="str">
        <v>20/06/24</v>
      </c>
      <c r="E38" s="26">
        <f t="shared" si="0"/>
        <v>1256.58</v>
      </c>
      <c r="F38" s="24">
        <v>176.86</v>
      </c>
      <c r="G38" s="24">
        <v>8.33</v>
      </c>
      <c r="H38" s="24">
        <v>10</v>
      </c>
      <c r="I38" s="23">
        <v>11</v>
      </c>
      <c r="J38" s="24">
        <v>108.81</v>
      </c>
      <c r="K38" s="25">
        <f t="shared" si="1"/>
        <v>315</v>
      </c>
      <c r="L38" s="24">
        <f t="shared" si="2"/>
        <v>941.57999999999993</v>
      </c>
      <c r="M38" s="22">
        <f t="shared" si="3"/>
        <v>1632.1499999999994</v>
      </c>
    </row>
    <row r="39" spans="1:13" ht="20.25" customHeight="1" x14ac:dyDescent="0.25">
      <c r="A39" s="1390"/>
      <c r="B39" s="29">
        <v>16</v>
      </c>
      <c r="C39" s="668" t="s">
        <v>6</v>
      </c>
      <c r="D39" s="27" t="str">
        <v>23/07/24</v>
      </c>
      <c r="E39" s="26">
        <f t="shared" si="0"/>
        <v>941.57999999999993</v>
      </c>
      <c r="F39" s="24">
        <v>176.86</v>
      </c>
      <c r="G39" s="24">
        <v>8.33</v>
      </c>
      <c r="H39" s="24">
        <v>10</v>
      </c>
      <c r="I39" s="23">
        <v>11</v>
      </c>
      <c r="J39" s="24">
        <v>108.81</v>
      </c>
      <c r="K39" s="25">
        <f t="shared" si="1"/>
        <v>315</v>
      </c>
      <c r="L39" s="24">
        <f t="shared" si="2"/>
        <v>626.57999999999993</v>
      </c>
      <c r="M39" s="22">
        <f t="shared" si="3"/>
        <v>1740.9599999999994</v>
      </c>
    </row>
    <row r="40" spans="1:13" ht="20.25" customHeight="1" x14ac:dyDescent="0.25">
      <c r="A40" s="1390"/>
      <c r="B40" s="29">
        <v>17</v>
      </c>
      <c r="C40" s="668" t="s">
        <v>5</v>
      </c>
      <c r="D40" s="27" t="str">
        <v>23/08/24</v>
      </c>
      <c r="E40" s="26">
        <f t="shared" si="0"/>
        <v>626.57999999999993</v>
      </c>
      <c r="F40" s="24">
        <v>176.86</v>
      </c>
      <c r="G40" s="24">
        <v>8.33</v>
      </c>
      <c r="H40" s="24">
        <v>10</v>
      </c>
      <c r="I40" s="23">
        <v>11</v>
      </c>
      <c r="J40" s="24">
        <v>108.81</v>
      </c>
      <c r="K40" s="25">
        <f t="shared" si="1"/>
        <v>315</v>
      </c>
      <c r="L40" s="24">
        <f t="shared" si="2"/>
        <v>311.58</v>
      </c>
      <c r="M40" s="22">
        <f t="shared" si="3"/>
        <v>1849.7699999999993</v>
      </c>
    </row>
    <row r="41" spans="1:13" ht="20.25" customHeight="1" thickBot="1" x14ac:dyDescent="0.3">
      <c r="A41" s="1391"/>
      <c r="B41" s="21">
        <v>18</v>
      </c>
      <c r="C41" s="669" t="s">
        <v>4</v>
      </c>
      <c r="D41" s="19" t="str">
        <v>25/09/24</v>
      </c>
      <c r="E41" s="18">
        <f t="shared" si="0"/>
        <v>311.58</v>
      </c>
      <c r="F41" s="16">
        <v>176.8</v>
      </c>
      <c r="G41" s="16">
        <v>8.39</v>
      </c>
      <c r="H41" s="16">
        <v>10</v>
      </c>
      <c r="I41" s="15">
        <v>11</v>
      </c>
      <c r="J41" s="16">
        <v>108.81</v>
      </c>
      <c r="K41" s="17">
        <f t="shared" si="1"/>
        <v>315</v>
      </c>
      <c r="L41" s="16">
        <f t="shared" si="2"/>
        <v>-3.4200000000000301</v>
      </c>
      <c r="M41" s="14">
        <f t="shared" si="3"/>
        <v>1958.5799999999992</v>
      </c>
    </row>
    <row r="42" spans="1:13" x14ac:dyDescent="0.25">
      <c r="D42" s="68"/>
      <c r="E42" s="68"/>
      <c r="F42" s="67">
        <f>SUM(F24:F41)</f>
        <v>3183.4200000000014</v>
      </c>
      <c r="G42" s="67">
        <f>SUM(G24:G41)</f>
        <v>150</v>
      </c>
      <c r="H42" s="67">
        <f>SUM(H24:H41)</f>
        <v>180</v>
      </c>
      <c r="I42" s="67">
        <f>SUM(I24:I41)</f>
        <v>198</v>
      </c>
      <c r="J42" s="67">
        <f>SUM(J24:J41)</f>
        <v>1958.5799999999992</v>
      </c>
    </row>
    <row r="43" spans="1:13" x14ac:dyDescent="0.25">
      <c r="D43" s="1420" t="s">
        <v>2</v>
      </c>
      <c r="E43" s="1420"/>
      <c r="F43" s="79">
        <f>SUM(F24:F38)</f>
        <v>2652.900000000001</v>
      </c>
      <c r="G43" s="79">
        <f t="shared" ref="G43:J43" si="4">SUM(G24:G38)</f>
        <v>124.94999999999999</v>
      </c>
      <c r="H43" s="79">
        <f t="shared" si="4"/>
        <v>150</v>
      </c>
      <c r="I43" s="79">
        <f t="shared" si="4"/>
        <v>165</v>
      </c>
      <c r="J43" s="79">
        <f t="shared" si="4"/>
        <v>1632.1499999999994</v>
      </c>
      <c r="M43" s="968"/>
    </row>
    <row r="44" spans="1:13" x14ac:dyDescent="0.25">
      <c r="D44" s="1421" t="s">
        <v>1</v>
      </c>
      <c r="E44" s="1421"/>
      <c r="F44" s="78">
        <f>SUM(F42-F43)</f>
        <v>530.52000000000044</v>
      </c>
      <c r="G44" s="78">
        <f>SUM(G42-G43)</f>
        <v>25.050000000000011</v>
      </c>
      <c r="H44" s="78">
        <f>SUM(H42-H43)</f>
        <v>30</v>
      </c>
      <c r="I44" s="78">
        <f t="shared" ref="I44:J44" si="5">SUM(I42-I43)</f>
        <v>33</v>
      </c>
      <c r="J44" s="78">
        <f t="shared" si="5"/>
        <v>326.42999999999984</v>
      </c>
    </row>
    <row r="46" spans="1:13" ht="15.75" x14ac:dyDescent="0.25">
      <c r="C46" s="76"/>
      <c r="D46" s="1435" t="s">
        <v>42</v>
      </c>
      <c r="E46" s="1435"/>
      <c r="F46" s="1423">
        <f>SUM(F44:J44)</f>
        <v>945.00000000000023</v>
      </c>
      <c r="G46" s="1423"/>
      <c r="H46" s="1423"/>
      <c r="I46" s="485"/>
    </row>
    <row r="47" spans="1:13" ht="16.5" thickBot="1" x14ac:dyDescent="0.3">
      <c r="C47" s="76"/>
      <c r="D47" s="1435" t="s">
        <v>41</v>
      </c>
      <c r="E47" s="1435"/>
      <c r="F47" s="1436">
        <v>-3.42</v>
      </c>
      <c r="G47" s="1436"/>
      <c r="H47" s="1436"/>
      <c r="I47" s="485"/>
    </row>
    <row r="48" spans="1:13" ht="17.25" thickTop="1" thickBot="1" x14ac:dyDescent="0.3">
      <c r="C48" s="1415" t="s">
        <v>0</v>
      </c>
      <c r="D48" s="1415"/>
      <c r="E48" s="1416"/>
      <c r="F48" s="1417">
        <f>SUM(F46:I47)</f>
        <v>941.58000000000027</v>
      </c>
      <c r="G48" s="1418"/>
      <c r="H48" s="1419"/>
      <c r="I48" s="486"/>
    </row>
    <row r="49" ht="15.75" thickTop="1" x14ac:dyDescent="0.25"/>
  </sheetData>
  <mergeCells count="30">
    <mergeCell ref="A8:M8"/>
    <mergeCell ref="A11:B11"/>
    <mergeCell ref="A13:B13"/>
    <mergeCell ref="A14:B14"/>
    <mergeCell ref="A16:B16"/>
    <mergeCell ref="A12:B12"/>
    <mergeCell ref="M22:M23"/>
    <mergeCell ref="D19:E19"/>
    <mergeCell ref="D20:E20"/>
    <mergeCell ref="A22:A23"/>
    <mergeCell ref="B22:B23"/>
    <mergeCell ref="C22:C23"/>
    <mergeCell ref="D22:D23"/>
    <mergeCell ref="E22:E23"/>
    <mergeCell ref="F22:F23"/>
    <mergeCell ref="J22:J23"/>
    <mergeCell ref="K22:K23"/>
    <mergeCell ref="L22:L23"/>
    <mergeCell ref="G22:I22"/>
    <mergeCell ref="A33:A41"/>
    <mergeCell ref="A24:A32"/>
    <mergeCell ref="D43:E43"/>
    <mergeCell ref="D44:E44"/>
    <mergeCell ref="A18:B18"/>
    <mergeCell ref="F46:H46"/>
    <mergeCell ref="D47:E47"/>
    <mergeCell ref="F47:H47"/>
    <mergeCell ref="C48:E48"/>
    <mergeCell ref="F48:H48"/>
    <mergeCell ref="D46:E46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64"/>
  <sheetViews>
    <sheetView topLeftCell="A46" zoomScale="90" zoomScaleNormal="90" workbookViewId="0">
      <selection activeCell="M50" sqref="M50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  <col min="13" max="13" width="8.7109375" customWidth="1"/>
    <col min="14" max="15" width="12.7109375" customWidth="1"/>
    <col min="16" max="16" width="11" customWidth="1"/>
    <col min="17" max="17" width="10.28515625" customWidth="1"/>
    <col min="18" max="18" width="18.28515625" customWidth="1"/>
    <col min="19" max="19" width="17.140625" customWidth="1"/>
  </cols>
  <sheetData>
    <row r="1" spans="1:12" ht="21" x14ac:dyDescent="0.35">
      <c r="A1" s="63" t="s">
        <v>40</v>
      </c>
    </row>
    <row r="3" spans="1:12" ht="21" x14ac:dyDescent="0.35">
      <c r="A3" s="62" t="s">
        <v>55</v>
      </c>
    </row>
    <row r="4" spans="1:12" ht="12.75" customHeight="1" x14ac:dyDescent="0.35">
      <c r="A4" s="62"/>
    </row>
    <row r="5" spans="1:12" ht="17.25" x14ac:dyDescent="0.3">
      <c r="A5" s="500" t="s">
        <v>284</v>
      </c>
    </row>
    <row r="6" spans="1:12" ht="17.25" x14ac:dyDescent="0.3">
      <c r="A6" s="500" t="s">
        <v>285</v>
      </c>
    </row>
    <row r="8" spans="1:12" ht="20.25" customHeight="1" x14ac:dyDescent="0.25">
      <c r="A8" s="1425" t="s">
        <v>54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7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7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3465.34</v>
      </c>
      <c r="D11" s="71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346.53</v>
      </c>
      <c r="D12" t="s">
        <v>32</v>
      </c>
      <c r="E12" s="51"/>
      <c r="J12" s="48"/>
      <c r="K12" s="48"/>
      <c r="L12" s="48"/>
    </row>
    <row r="13" spans="1:12" ht="20.25" customHeight="1" x14ac:dyDescent="0.25">
      <c r="A13" s="69"/>
      <c r="B13" s="69"/>
      <c r="C13" s="50">
        <f>SUM(C11:C12)</f>
        <v>3811.87</v>
      </c>
      <c r="E13" s="51"/>
      <c r="J13" s="48"/>
      <c r="K13" s="48"/>
      <c r="L13" s="48"/>
    </row>
    <row r="14" spans="1:12" ht="20.25" customHeight="1" x14ac:dyDescent="0.25">
      <c r="A14" s="1426" t="s">
        <v>31</v>
      </c>
      <c r="B14" s="1426"/>
      <c r="C14" s="49">
        <v>4803.12</v>
      </c>
      <c r="D14" s="52" t="s">
        <v>53</v>
      </c>
      <c r="E14" s="51">
        <v>133.41999999999999</v>
      </c>
      <c r="J14" s="48"/>
      <c r="K14" s="48"/>
      <c r="L14" s="48"/>
    </row>
    <row r="15" spans="1:12" ht="20.25" customHeight="1" x14ac:dyDescent="0.25">
      <c r="A15" s="1442" t="s">
        <v>29</v>
      </c>
      <c r="B15" s="1442"/>
      <c r="C15" s="50">
        <f>SUM(C13:C14)</f>
        <v>8614.99</v>
      </c>
      <c r="J15" s="48"/>
      <c r="K15" s="48"/>
      <c r="L15" s="48"/>
    </row>
    <row r="16" spans="1:12" ht="31.5" customHeight="1" x14ac:dyDescent="0.25">
      <c r="A16" s="1427" t="s">
        <v>28</v>
      </c>
      <c r="B16" s="1427"/>
      <c r="C16" s="49">
        <v>360</v>
      </c>
      <c r="E16" s="1428" t="s">
        <v>27</v>
      </c>
      <c r="F16" s="1428"/>
      <c r="J16" s="48"/>
      <c r="K16" s="48"/>
      <c r="L16" s="48"/>
    </row>
    <row r="17" spans="1:19" ht="20.25" customHeight="1" thickBot="1" x14ac:dyDescent="0.3">
      <c r="A17" s="47"/>
      <c r="B17" s="46"/>
      <c r="C17" s="45">
        <f>SUM(C15:C16)</f>
        <v>8974.99</v>
      </c>
      <c r="E17" s="1429">
        <f>C17/36+1</f>
        <v>250.30527777777777</v>
      </c>
      <c r="F17" s="1429"/>
    </row>
    <row r="18" spans="1:19" ht="17.25" thickTop="1" thickBot="1" x14ac:dyDescent="0.3">
      <c r="D18" s="44"/>
      <c r="E18" s="44"/>
      <c r="F18" s="44"/>
    </row>
    <row r="19" spans="1:19" ht="30.75" customHeight="1" thickBot="1" x14ac:dyDescent="0.3">
      <c r="A19" s="43" t="s">
        <v>26</v>
      </c>
      <c r="B19" s="42" t="s">
        <v>25</v>
      </c>
      <c r="C19" s="40" t="s">
        <v>24</v>
      </c>
      <c r="D19" s="41" t="s">
        <v>23</v>
      </c>
      <c r="E19" s="40" t="s">
        <v>22</v>
      </c>
      <c r="F19" s="39" t="s">
        <v>21</v>
      </c>
      <c r="G19" s="39" t="s">
        <v>20</v>
      </c>
      <c r="H19" s="40" t="s">
        <v>19</v>
      </c>
      <c r="I19" s="41" t="s">
        <v>18</v>
      </c>
      <c r="J19" s="40" t="s">
        <v>17</v>
      </c>
      <c r="K19" s="39" t="s">
        <v>16</v>
      </c>
      <c r="L19" s="38" t="s">
        <v>15</v>
      </c>
      <c r="N19" s="39" t="s">
        <v>207</v>
      </c>
      <c r="O19" s="39" t="s">
        <v>20</v>
      </c>
      <c r="P19" s="300" t="s">
        <v>208</v>
      </c>
      <c r="Q19" s="39" t="s">
        <v>16</v>
      </c>
    </row>
    <row r="20" spans="1:19" ht="20.25" customHeight="1" x14ac:dyDescent="0.25">
      <c r="A20" s="1389">
        <v>2021</v>
      </c>
      <c r="B20" s="37">
        <v>1</v>
      </c>
      <c r="C20" s="36" t="s">
        <v>6</v>
      </c>
      <c r="D20" s="35" t="str">
        <f t="array" ref="D20:D55">TRANSPOSE('[1]2021-2022'!$F$22:$AO$22)</f>
        <v>02/07/21</v>
      </c>
      <c r="E20" s="34">
        <f>C15</f>
        <v>8614.99</v>
      </c>
      <c r="F20" s="32">
        <v>96.95</v>
      </c>
      <c r="G20" s="32">
        <v>9.6300000000000008</v>
      </c>
      <c r="H20" s="32">
        <v>133.41999999999999</v>
      </c>
      <c r="I20" s="33">
        <f t="shared" ref="I20:I55" si="0">F20+H20+G20+K20</f>
        <v>250</v>
      </c>
      <c r="J20" s="32">
        <f t="shared" ref="J20:J55" si="1">E20-H20-G20-F20</f>
        <v>8374.99</v>
      </c>
      <c r="K20" s="31">
        <v>10</v>
      </c>
      <c r="L20" s="30">
        <f>H20</f>
        <v>133.41999999999999</v>
      </c>
      <c r="N20" s="309">
        <v>0</v>
      </c>
      <c r="O20" s="310">
        <v>0</v>
      </c>
      <c r="P20" s="310">
        <v>0</v>
      </c>
      <c r="Q20" s="311">
        <v>0</v>
      </c>
    </row>
    <row r="21" spans="1:19" ht="20.25" customHeight="1" x14ac:dyDescent="0.25">
      <c r="A21" s="1390"/>
      <c r="B21" s="29">
        <v>2</v>
      </c>
      <c r="C21" s="28" t="s">
        <v>5</v>
      </c>
      <c r="D21" s="27" t="str">
        <v>02/08/21</v>
      </c>
      <c r="E21" s="26">
        <f t="shared" ref="E21:E55" si="2">J20</f>
        <v>8374.99</v>
      </c>
      <c r="F21" s="24">
        <v>96.95</v>
      </c>
      <c r="G21" s="24">
        <v>9.6300000000000008</v>
      </c>
      <c r="H21" s="24">
        <v>133.41999999999999</v>
      </c>
      <c r="I21" s="25">
        <f t="shared" si="0"/>
        <v>250</v>
      </c>
      <c r="J21" s="24">
        <f t="shared" si="1"/>
        <v>8134.9900000000007</v>
      </c>
      <c r="K21" s="23">
        <v>10</v>
      </c>
      <c r="L21" s="22">
        <f t="shared" ref="L21:L55" si="3">L20+H21</f>
        <v>266.83999999999997</v>
      </c>
      <c r="N21" s="312">
        <v>0</v>
      </c>
      <c r="O21" s="313">
        <v>0</v>
      </c>
      <c r="P21" s="313">
        <v>0</v>
      </c>
      <c r="Q21" s="314">
        <v>0</v>
      </c>
    </row>
    <row r="22" spans="1:19" ht="20.25" customHeight="1" x14ac:dyDescent="0.25">
      <c r="A22" s="1390"/>
      <c r="B22" s="29">
        <v>3</v>
      </c>
      <c r="C22" s="28" t="s">
        <v>4</v>
      </c>
      <c r="D22" s="27" t="str">
        <v>01/09/21</v>
      </c>
      <c r="E22" s="26">
        <f t="shared" si="2"/>
        <v>8134.9900000000007</v>
      </c>
      <c r="F22" s="24">
        <v>96.95</v>
      </c>
      <c r="G22" s="24">
        <v>9.6300000000000008</v>
      </c>
      <c r="H22" s="24">
        <v>133.41999999999999</v>
      </c>
      <c r="I22" s="25">
        <f t="shared" si="0"/>
        <v>250</v>
      </c>
      <c r="J22" s="24">
        <f t="shared" si="1"/>
        <v>7894.9900000000007</v>
      </c>
      <c r="K22" s="23">
        <v>10</v>
      </c>
      <c r="L22" s="22">
        <f t="shared" si="3"/>
        <v>400.26</v>
      </c>
      <c r="N22" s="312">
        <v>0</v>
      </c>
      <c r="O22" s="313">
        <v>0</v>
      </c>
      <c r="P22" s="313">
        <v>0</v>
      </c>
      <c r="Q22" s="314">
        <v>0</v>
      </c>
    </row>
    <row r="23" spans="1:19" ht="58.5" customHeight="1" x14ac:dyDescent="0.25">
      <c r="A23" s="1390"/>
      <c r="B23" s="29">
        <v>4</v>
      </c>
      <c r="C23" s="28" t="s">
        <v>3</v>
      </c>
      <c r="D23" s="83" t="str">
        <v>04/10/21
-rm150
02/11/21
-rm100</v>
      </c>
      <c r="E23" s="26">
        <f t="shared" si="2"/>
        <v>7894.9900000000007</v>
      </c>
      <c r="F23" s="24">
        <v>96.95</v>
      </c>
      <c r="G23" s="24">
        <v>9.6300000000000008</v>
      </c>
      <c r="H23" s="24">
        <v>133.41999999999999</v>
      </c>
      <c r="I23" s="25">
        <f t="shared" si="0"/>
        <v>250</v>
      </c>
      <c r="J23" s="24">
        <f t="shared" si="1"/>
        <v>7654.9900000000007</v>
      </c>
      <c r="K23" s="23">
        <v>10</v>
      </c>
      <c r="L23" s="22">
        <f t="shared" si="3"/>
        <v>533.67999999999995</v>
      </c>
      <c r="N23" s="301" t="s">
        <v>142</v>
      </c>
      <c r="O23" s="302" t="s">
        <v>143</v>
      </c>
      <c r="P23" s="302" t="s">
        <v>144</v>
      </c>
      <c r="Q23" s="303" t="s">
        <v>152</v>
      </c>
      <c r="R23" s="225"/>
      <c r="S23" s="225"/>
    </row>
    <row r="24" spans="1:19" ht="58.5" customHeight="1" x14ac:dyDescent="0.25">
      <c r="A24" s="1390"/>
      <c r="B24" s="29">
        <v>5</v>
      </c>
      <c r="C24" s="28" t="s">
        <v>14</v>
      </c>
      <c r="D24" s="83" t="str">
        <v>02/11/21
rm150
04/01/22
-rm100</v>
      </c>
      <c r="E24" s="26">
        <f t="shared" si="2"/>
        <v>7654.9900000000007</v>
      </c>
      <c r="F24" s="24">
        <v>96.95</v>
      </c>
      <c r="G24" s="24">
        <v>9.6300000000000008</v>
      </c>
      <c r="H24" s="24">
        <v>133.41999999999999</v>
      </c>
      <c r="I24" s="25">
        <f>F24+H24+G24+K24</f>
        <v>250</v>
      </c>
      <c r="J24" s="24">
        <f t="shared" si="1"/>
        <v>7414.9900000000007</v>
      </c>
      <c r="K24" s="23">
        <v>10</v>
      </c>
      <c r="L24" s="22">
        <f t="shared" si="3"/>
        <v>667.09999999999991</v>
      </c>
      <c r="N24" s="301" t="s">
        <v>145</v>
      </c>
      <c r="O24" s="302" t="s">
        <v>146</v>
      </c>
      <c r="P24" s="302" t="s">
        <v>147</v>
      </c>
      <c r="Q24" s="303" t="s">
        <v>153</v>
      </c>
      <c r="R24" s="224"/>
      <c r="S24" s="224"/>
    </row>
    <row r="25" spans="1:19" ht="75" customHeight="1" thickBot="1" x14ac:dyDescent="0.3">
      <c r="A25" s="1391"/>
      <c r="B25" s="21">
        <v>6</v>
      </c>
      <c r="C25" s="20" t="s">
        <v>13</v>
      </c>
      <c r="D25" s="248" t="str">
        <v>04/01/22
-rm150
01/03/22
-rm100</v>
      </c>
      <c r="E25" s="18">
        <f t="shared" si="2"/>
        <v>7414.9900000000007</v>
      </c>
      <c r="F25" s="16">
        <v>96.95</v>
      </c>
      <c r="G25" s="16">
        <v>9.6300000000000008</v>
      </c>
      <c r="H25" s="16">
        <v>133.41999999999999</v>
      </c>
      <c r="I25" s="17">
        <f t="shared" si="0"/>
        <v>250</v>
      </c>
      <c r="J25" s="16">
        <f t="shared" si="1"/>
        <v>7174.9900000000007</v>
      </c>
      <c r="K25" s="15">
        <v>10</v>
      </c>
      <c r="L25" s="14">
        <f t="shared" si="3"/>
        <v>800.51999999999987</v>
      </c>
      <c r="N25" s="304" t="s">
        <v>148</v>
      </c>
      <c r="O25" s="305" t="s">
        <v>149</v>
      </c>
      <c r="P25" s="305" t="s">
        <v>150</v>
      </c>
      <c r="Q25" s="306" t="s">
        <v>151</v>
      </c>
      <c r="R25" s="224"/>
    </row>
    <row r="26" spans="1:19" ht="75" customHeight="1" x14ac:dyDescent="0.25">
      <c r="A26" s="1389">
        <v>2022</v>
      </c>
      <c r="B26" s="37">
        <v>7</v>
      </c>
      <c r="C26" s="36" t="s">
        <v>12</v>
      </c>
      <c r="D26" s="258" t="str">
        <v>01/03/22
-rm150
31/03/22
-rm100</v>
      </c>
      <c r="E26" s="34">
        <f t="shared" si="2"/>
        <v>7174.9900000000007</v>
      </c>
      <c r="F26" s="32">
        <v>96.95</v>
      </c>
      <c r="G26" s="32">
        <v>9.6300000000000008</v>
      </c>
      <c r="H26" s="32">
        <v>133.41999999999999</v>
      </c>
      <c r="I26" s="33">
        <f t="shared" si="0"/>
        <v>250</v>
      </c>
      <c r="J26" s="32">
        <f t="shared" si="1"/>
        <v>6934.9900000000007</v>
      </c>
      <c r="K26" s="31">
        <v>10</v>
      </c>
      <c r="L26" s="30">
        <f t="shared" si="3"/>
        <v>933.93999999999983</v>
      </c>
      <c r="N26" s="307" t="s">
        <v>172</v>
      </c>
      <c r="O26" s="257" t="s">
        <v>173</v>
      </c>
      <c r="P26" s="257" t="s">
        <v>174</v>
      </c>
      <c r="Q26" s="308" t="s">
        <v>175</v>
      </c>
    </row>
    <row r="27" spans="1:19" ht="75" customHeight="1" x14ac:dyDescent="0.25">
      <c r="A27" s="1390"/>
      <c r="B27" s="29">
        <v>8</v>
      </c>
      <c r="C27" s="28" t="s">
        <v>11</v>
      </c>
      <c r="D27" s="83" t="str">
        <v>31/03/22
-rm100
27/04/22
-rm150</v>
      </c>
      <c r="E27" s="26">
        <f t="shared" si="2"/>
        <v>6934.9900000000007</v>
      </c>
      <c r="F27" s="24">
        <v>96.95</v>
      </c>
      <c r="G27" s="24">
        <v>9.6300000000000008</v>
      </c>
      <c r="H27" s="24">
        <v>133.41999999999999</v>
      </c>
      <c r="I27" s="25">
        <f t="shared" si="0"/>
        <v>250</v>
      </c>
      <c r="J27" s="24">
        <f t="shared" si="1"/>
        <v>6694.9900000000007</v>
      </c>
      <c r="K27" s="23">
        <v>10</v>
      </c>
      <c r="L27" s="22">
        <f t="shared" si="3"/>
        <v>1067.3599999999999</v>
      </c>
      <c r="N27" s="345" t="s">
        <v>182</v>
      </c>
      <c r="O27" s="346" t="s">
        <v>181</v>
      </c>
      <c r="P27" s="346" t="s">
        <v>183</v>
      </c>
      <c r="Q27" s="303" t="s">
        <v>184</v>
      </c>
    </row>
    <row r="28" spans="1:19" ht="75" customHeight="1" x14ac:dyDescent="0.25">
      <c r="A28" s="1390"/>
      <c r="B28" s="29">
        <v>9</v>
      </c>
      <c r="C28" s="28" t="s">
        <v>10</v>
      </c>
      <c r="D28" s="83" t="str">
        <v>27/04/22
-rm50
30/05/22
-rm200</v>
      </c>
      <c r="E28" s="26">
        <f t="shared" si="2"/>
        <v>6694.9900000000007</v>
      </c>
      <c r="F28" s="24">
        <v>96.95</v>
      </c>
      <c r="G28" s="24">
        <v>9.6300000000000008</v>
      </c>
      <c r="H28" s="24">
        <v>133.41999999999999</v>
      </c>
      <c r="I28" s="25">
        <f t="shared" si="0"/>
        <v>250</v>
      </c>
      <c r="J28" s="24">
        <f t="shared" si="1"/>
        <v>6454.9900000000007</v>
      </c>
      <c r="K28" s="23">
        <v>10</v>
      </c>
      <c r="L28" s="22">
        <f t="shared" si="3"/>
        <v>1200.78</v>
      </c>
      <c r="N28" s="345" t="s">
        <v>189</v>
      </c>
      <c r="O28" s="346" t="s">
        <v>190</v>
      </c>
      <c r="P28" s="346" t="s">
        <v>191</v>
      </c>
      <c r="Q28" s="303" t="s">
        <v>192</v>
      </c>
    </row>
    <row r="29" spans="1:19" ht="62.25" customHeight="1" x14ac:dyDescent="0.25">
      <c r="A29" s="1390"/>
      <c r="B29" s="29">
        <v>10</v>
      </c>
      <c r="C29" s="28" t="s">
        <v>9</v>
      </c>
      <c r="D29" s="83" t="str">
        <v>01/07/22
-rm200
29/07/22
-rm50</v>
      </c>
      <c r="E29" s="26">
        <f t="shared" si="2"/>
        <v>6454.9900000000007</v>
      </c>
      <c r="F29" s="24">
        <v>96.95</v>
      </c>
      <c r="G29" s="24">
        <v>9.6300000000000008</v>
      </c>
      <c r="H29" s="24">
        <v>133.41999999999999</v>
      </c>
      <c r="I29" s="25">
        <f t="shared" si="0"/>
        <v>250</v>
      </c>
      <c r="J29" s="24">
        <f t="shared" si="1"/>
        <v>6214.9900000000007</v>
      </c>
      <c r="K29" s="23">
        <v>10</v>
      </c>
      <c r="L29" s="22">
        <f t="shared" si="3"/>
        <v>1334.2</v>
      </c>
      <c r="N29" s="345" t="s">
        <v>209</v>
      </c>
      <c r="O29" s="346" t="s">
        <v>210</v>
      </c>
      <c r="P29" s="346" t="s">
        <v>211</v>
      </c>
      <c r="Q29" s="303" t="s">
        <v>212</v>
      </c>
    </row>
    <row r="30" spans="1:19" ht="63.75" customHeight="1" x14ac:dyDescent="0.25">
      <c r="A30" s="1390"/>
      <c r="B30" s="29">
        <v>11</v>
      </c>
      <c r="C30" s="28" t="s">
        <v>8</v>
      </c>
      <c r="D30" s="83" t="str">
        <v>29/07/22
-rm150
14/09/22
-rm100</v>
      </c>
      <c r="E30" s="26">
        <f t="shared" si="2"/>
        <v>6214.9900000000007</v>
      </c>
      <c r="F30" s="24">
        <v>96.95</v>
      </c>
      <c r="G30" s="24">
        <v>9.6300000000000008</v>
      </c>
      <c r="H30" s="24">
        <v>133.41999999999999</v>
      </c>
      <c r="I30" s="25">
        <f t="shared" si="0"/>
        <v>250</v>
      </c>
      <c r="J30" s="24">
        <f t="shared" si="1"/>
        <v>5974.9900000000007</v>
      </c>
      <c r="K30" s="23">
        <v>10</v>
      </c>
      <c r="L30" s="22">
        <f t="shared" si="3"/>
        <v>1467.6200000000001</v>
      </c>
      <c r="N30" s="345" t="s">
        <v>233</v>
      </c>
      <c r="O30" s="346" t="s">
        <v>234</v>
      </c>
      <c r="P30" s="346" t="s">
        <v>235</v>
      </c>
      <c r="Q30" s="303" t="s">
        <v>236</v>
      </c>
    </row>
    <row r="31" spans="1:19" ht="60" customHeight="1" x14ac:dyDescent="0.25">
      <c r="A31" s="1390"/>
      <c r="B31" s="29">
        <v>12</v>
      </c>
      <c r="C31" s="28" t="s">
        <v>7</v>
      </c>
      <c r="D31" s="83" t="str">
        <v>21/09/22
-rm100
20/10/22
-rm150</v>
      </c>
      <c r="E31" s="26">
        <f t="shared" si="2"/>
        <v>5974.9900000000007</v>
      </c>
      <c r="F31" s="24">
        <v>96.95</v>
      </c>
      <c r="G31" s="24">
        <v>9.6300000000000008</v>
      </c>
      <c r="H31" s="24">
        <v>133.41999999999999</v>
      </c>
      <c r="I31" s="25">
        <f t="shared" si="0"/>
        <v>250</v>
      </c>
      <c r="J31" s="24">
        <f t="shared" si="1"/>
        <v>5734.9900000000007</v>
      </c>
      <c r="K31" s="23">
        <v>10</v>
      </c>
      <c r="L31" s="22">
        <f t="shared" si="3"/>
        <v>1601.0400000000002</v>
      </c>
      <c r="N31" s="345" t="s">
        <v>318</v>
      </c>
      <c r="O31" s="346" t="s">
        <v>319</v>
      </c>
      <c r="P31" s="346" t="s">
        <v>320</v>
      </c>
      <c r="Q31" s="303" t="s">
        <v>321</v>
      </c>
    </row>
    <row r="32" spans="1:19" ht="91.5" customHeight="1" x14ac:dyDescent="0.25">
      <c r="A32" s="1390"/>
      <c r="B32" s="29">
        <v>13</v>
      </c>
      <c r="C32" s="28" t="s">
        <v>6</v>
      </c>
      <c r="D32" s="83" t="str">
        <v>20/10/22
-rm50
25/11/22
-rm100
23/12/22
-rm100</v>
      </c>
      <c r="E32" s="26">
        <f t="shared" si="2"/>
        <v>5734.9900000000007</v>
      </c>
      <c r="F32" s="24">
        <v>96.95</v>
      </c>
      <c r="G32" s="24">
        <v>9.6300000000000008</v>
      </c>
      <c r="H32" s="24">
        <v>133.41999999999999</v>
      </c>
      <c r="I32" s="25">
        <f t="shared" si="0"/>
        <v>250</v>
      </c>
      <c r="J32" s="24">
        <f t="shared" si="1"/>
        <v>5494.9900000000007</v>
      </c>
      <c r="K32" s="23">
        <v>10</v>
      </c>
      <c r="L32" s="22">
        <f t="shared" si="3"/>
        <v>1734.4600000000003</v>
      </c>
      <c r="N32" s="345" t="s">
        <v>394</v>
      </c>
      <c r="O32" s="346" t="s">
        <v>395</v>
      </c>
      <c r="P32" s="346" t="s">
        <v>396</v>
      </c>
      <c r="Q32" s="303" t="s">
        <v>397</v>
      </c>
    </row>
    <row r="33" spans="1:17" ht="60" customHeight="1" x14ac:dyDescent="0.25">
      <c r="A33" s="1390"/>
      <c r="B33" s="29">
        <v>14</v>
      </c>
      <c r="C33" s="28" t="s">
        <v>5</v>
      </c>
      <c r="D33" s="83" t="str">
        <v>27/01/23
-rm200
20/02/23
-rm50</v>
      </c>
      <c r="E33" s="26">
        <f t="shared" si="2"/>
        <v>5494.9900000000007</v>
      </c>
      <c r="F33" s="24">
        <v>96.95</v>
      </c>
      <c r="G33" s="24">
        <v>9.6300000000000008</v>
      </c>
      <c r="H33" s="24">
        <v>133.41999999999999</v>
      </c>
      <c r="I33" s="25">
        <f t="shared" si="0"/>
        <v>250</v>
      </c>
      <c r="J33" s="24">
        <f t="shared" si="1"/>
        <v>5254.9900000000007</v>
      </c>
      <c r="K33" s="23">
        <v>10</v>
      </c>
      <c r="L33" s="22">
        <f t="shared" si="3"/>
        <v>1867.8800000000003</v>
      </c>
      <c r="N33" s="345" t="s">
        <v>440</v>
      </c>
      <c r="O33" s="346" t="s">
        <v>441</v>
      </c>
      <c r="P33" s="346" t="s">
        <v>442</v>
      </c>
      <c r="Q33" s="303" t="s">
        <v>443</v>
      </c>
    </row>
    <row r="34" spans="1:17" ht="20.25" customHeight="1" x14ac:dyDescent="0.25">
      <c r="A34" s="1390"/>
      <c r="B34" s="29">
        <v>15</v>
      </c>
      <c r="C34" s="28" t="s">
        <v>4</v>
      </c>
      <c r="D34" s="27" t="str">
        <v>20/02/23</v>
      </c>
      <c r="E34" s="26">
        <f t="shared" si="2"/>
        <v>5254.9900000000007</v>
      </c>
      <c r="F34" s="24">
        <v>96.95</v>
      </c>
      <c r="G34" s="24">
        <v>9.6300000000000008</v>
      </c>
      <c r="H34" s="24">
        <v>133.41999999999999</v>
      </c>
      <c r="I34" s="25">
        <f t="shared" si="0"/>
        <v>250</v>
      </c>
      <c r="J34" s="24">
        <f t="shared" si="1"/>
        <v>5014.9900000000007</v>
      </c>
      <c r="K34" s="23">
        <v>10</v>
      </c>
      <c r="L34" s="22">
        <f t="shared" si="3"/>
        <v>2001.3000000000004</v>
      </c>
      <c r="N34" s="403">
        <v>0</v>
      </c>
      <c r="O34" s="404">
        <v>0</v>
      </c>
      <c r="P34" s="404">
        <v>0</v>
      </c>
      <c r="Q34" s="405">
        <v>0</v>
      </c>
    </row>
    <row r="35" spans="1:17" ht="60.75" customHeight="1" x14ac:dyDescent="0.25">
      <c r="A35" s="1390"/>
      <c r="B35" s="29">
        <v>16</v>
      </c>
      <c r="C35" s="28" t="s">
        <v>3</v>
      </c>
      <c r="D35" s="83" t="str">
        <v>20/02/23
-rm50
20/03/23
-rm200</v>
      </c>
      <c r="E35" s="26">
        <f t="shared" si="2"/>
        <v>5014.9900000000007</v>
      </c>
      <c r="F35" s="24">
        <v>96.95</v>
      </c>
      <c r="G35" s="24">
        <v>9.6300000000000008</v>
      </c>
      <c r="H35" s="24">
        <v>133.41999999999999</v>
      </c>
      <c r="I35" s="25">
        <f t="shared" si="0"/>
        <v>250</v>
      </c>
      <c r="J35" s="24">
        <f t="shared" si="1"/>
        <v>4774.9900000000007</v>
      </c>
      <c r="K35" s="23">
        <v>10</v>
      </c>
      <c r="L35" s="22">
        <f t="shared" si="3"/>
        <v>2134.7200000000003</v>
      </c>
      <c r="N35" s="345" t="s">
        <v>465</v>
      </c>
      <c r="O35" s="346" t="s">
        <v>466</v>
      </c>
      <c r="P35" s="346" t="s">
        <v>467</v>
      </c>
      <c r="Q35" s="303" t="s">
        <v>468</v>
      </c>
    </row>
    <row r="36" spans="1:17" ht="93" customHeight="1" x14ac:dyDescent="0.25">
      <c r="A36" s="1390"/>
      <c r="B36" s="29">
        <v>17</v>
      </c>
      <c r="C36" s="28" t="s">
        <v>14</v>
      </c>
      <c r="D36" s="83" t="str">
        <v>20/03/23
-rm50
25/04/23
-rm100
29/05/23
-rm100</v>
      </c>
      <c r="E36" s="26">
        <f t="shared" si="2"/>
        <v>4774.9900000000007</v>
      </c>
      <c r="F36" s="24">
        <v>96.95</v>
      </c>
      <c r="G36" s="24">
        <v>9.6300000000000008</v>
      </c>
      <c r="H36" s="24">
        <v>133.41999999999999</v>
      </c>
      <c r="I36" s="25">
        <f t="shared" si="0"/>
        <v>250</v>
      </c>
      <c r="J36" s="24">
        <f t="shared" si="1"/>
        <v>4534.9900000000007</v>
      </c>
      <c r="K36" s="23">
        <v>10</v>
      </c>
      <c r="L36" s="22">
        <f t="shared" si="3"/>
        <v>2268.1400000000003</v>
      </c>
      <c r="N36" s="345" t="s">
        <v>516</v>
      </c>
      <c r="O36" s="346" t="s">
        <v>517</v>
      </c>
      <c r="P36" s="346" t="s">
        <v>518</v>
      </c>
      <c r="Q36" s="303" t="s">
        <v>519</v>
      </c>
    </row>
    <row r="37" spans="1:17" ht="20.25" customHeight="1" thickBot="1" x14ac:dyDescent="0.3">
      <c r="A37" s="1391"/>
      <c r="B37" s="21">
        <v>18</v>
      </c>
      <c r="C37" s="20" t="s">
        <v>13</v>
      </c>
      <c r="D37" s="19" t="str">
        <v>29/05/23</v>
      </c>
      <c r="E37" s="18">
        <f t="shared" si="2"/>
        <v>4534.9900000000007</v>
      </c>
      <c r="F37" s="16">
        <v>96.95</v>
      </c>
      <c r="G37" s="16">
        <v>9.6300000000000008</v>
      </c>
      <c r="H37" s="16">
        <v>133.41999999999999</v>
      </c>
      <c r="I37" s="17">
        <f t="shared" si="0"/>
        <v>250</v>
      </c>
      <c r="J37" s="16">
        <f t="shared" si="1"/>
        <v>4294.9900000000007</v>
      </c>
      <c r="K37" s="15">
        <v>10</v>
      </c>
      <c r="L37" s="14">
        <f t="shared" si="3"/>
        <v>2401.5600000000004</v>
      </c>
      <c r="N37" s="637" t="s">
        <v>88</v>
      </c>
      <c r="O37" s="21" t="s">
        <v>88</v>
      </c>
      <c r="P37" s="21" t="s">
        <v>88</v>
      </c>
      <c r="Q37" s="443" t="s">
        <v>88</v>
      </c>
    </row>
    <row r="38" spans="1:17" ht="58.5" customHeight="1" x14ac:dyDescent="0.25">
      <c r="A38" s="1389">
        <v>2023</v>
      </c>
      <c r="B38" s="37">
        <v>19</v>
      </c>
      <c r="C38" s="36" t="s">
        <v>12</v>
      </c>
      <c r="D38" s="258" t="str">
        <v>29/05/23
-rm50
07/07/23
-rm200</v>
      </c>
      <c r="E38" s="34">
        <f t="shared" si="2"/>
        <v>4294.9900000000007</v>
      </c>
      <c r="F38" s="32">
        <v>96.95</v>
      </c>
      <c r="G38" s="32">
        <v>9.6300000000000008</v>
      </c>
      <c r="H38" s="32">
        <v>133.41999999999999</v>
      </c>
      <c r="I38" s="33">
        <f t="shared" si="0"/>
        <v>250</v>
      </c>
      <c r="J38" s="32">
        <f t="shared" si="1"/>
        <v>4054.9900000000007</v>
      </c>
      <c r="K38" s="31">
        <v>10</v>
      </c>
      <c r="L38" s="30">
        <f t="shared" si="3"/>
        <v>2534.9800000000005</v>
      </c>
      <c r="N38" s="307" t="s">
        <v>562</v>
      </c>
      <c r="O38" s="257" t="s">
        <v>563</v>
      </c>
      <c r="P38" s="257" t="s">
        <v>564</v>
      </c>
      <c r="Q38" s="308" t="s">
        <v>565</v>
      </c>
    </row>
    <row r="39" spans="1:17" ht="90" x14ac:dyDescent="0.25">
      <c r="A39" s="1390"/>
      <c r="B39" s="29">
        <v>20</v>
      </c>
      <c r="C39" s="28" t="s">
        <v>11</v>
      </c>
      <c r="D39" s="83" t="str">
        <v>07/07/23
-rm50
18/08/23
-rm150
01/09/23
-rm50</v>
      </c>
      <c r="E39" s="26">
        <f t="shared" si="2"/>
        <v>4054.9900000000007</v>
      </c>
      <c r="F39" s="24">
        <v>96.95</v>
      </c>
      <c r="G39" s="24">
        <v>9.6300000000000008</v>
      </c>
      <c r="H39" s="24">
        <v>133.41999999999999</v>
      </c>
      <c r="I39" s="25">
        <f t="shared" si="0"/>
        <v>250</v>
      </c>
      <c r="J39" s="24">
        <f t="shared" si="1"/>
        <v>3814.9900000000007</v>
      </c>
      <c r="K39" s="23">
        <v>10</v>
      </c>
      <c r="L39" s="22">
        <f t="shared" si="3"/>
        <v>2668.4000000000005</v>
      </c>
      <c r="N39" s="688" t="s">
        <v>623</v>
      </c>
      <c r="O39" s="689" t="s">
        <v>625</v>
      </c>
      <c r="P39" s="689" t="s">
        <v>626</v>
      </c>
      <c r="Q39" s="690" t="s">
        <v>624</v>
      </c>
    </row>
    <row r="40" spans="1:17" ht="20.25" customHeight="1" x14ac:dyDescent="0.25">
      <c r="A40" s="1390"/>
      <c r="B40" s="29">
        <v>21</v>
      </c>
      <c r="C40" s="28" t="s">
        <v>10</v>
      </c>
      <c r="D40" s="27" t="str">
        <v>01/09/23</v>
      </c>
      <c r="E40" s="26">
        <f t="shared" si="2"/>
        <v>3814.9900000000007</v>
      </c>
      <c r="F40" s="24">
        <v>96.95</v>
      </c>
      <c r="G40" s="24">
        <v>9.6300000000000008</v>
      </c>
      <c r="H40" s="24">
        <v>133.41999999999999</v>
      </c>
      <c r="I40" s="25">
        <f t="shared" si="0"/>
        <v>250</v>
      </c>
      <c r="J40" s="24">
        <f t="shared" si="1"/>
        <v>3574.9900000000007</v>
      </c>
      <c r="K40" s="23">
        <v>10</v>
      </c>
      <c r="L40" s="22">
        <f t="shared" si="3"/>
        <v>2801.8200000000006</v>
      </c>
      <c r="N40" s="688" t="s">
        <v>88</v>
      </c>
      <c r="O40" s="689" t="s">
        <v>88</v>
      </c>
      <c r="P40" s="689" t="s">
        <v>88</v>
      </c>
      <c r="Q40" s="690" t="s">
        <v>88</v>
      </c>
    </row>
    <row r="41" spans="1:17" ht="60" x14ac:dyDescent="0.25">
      <c r="A41" s="1390"/>
      <c r="B41" s="29">
        <v>22</v>
      </c>
      <c r="C41" s="28" t="s">
        <v>9</v>
      </c>
      <c r="D41" s="83" t="str">
        <v>01/09/23
-rm50
31/10/23
-rm200</v>
      </c>
      <c r="E41" s="26">
        <f t="shared" si="2"/>
        <v>3574.9900000000007</v>
      </c>
      <c r="F41" s="24">
        <v>96.95</v>
      </c>
      <c r="G41" s="24">
        <v>9.6300000000000008</v>
      </c>
      <c r="H41" s="24">
        <v>133.41999999999999</v>
      </c>
      <c r="I41" s="25">
        <f t="shared" si="0"/>
        <v>250</v>
      </c>
      <c r="J41" s="24">
        <f t="shared" si="1"/>
        <v>3334.9900000000007</v>
      </c>
      <c r="K41" s="23">
        <v>10</v>
      </c>
      <c r="L41" s="22">
        <f t="shared" si="3"/>
        <v>2935.2400000000007</v>
      </c>
      <c r="N41" s="345" t="s">
        <v>681</v>
      </c>
      <c r="O41" s="346" t="s">
        <v>682</v>
      </c>
      <c r="P41" s="346" t="s">
        <v>683</v>
      </c>
      <c r="Q41" s="303" t="s">
        <v>684</v>
      </c>
    </row>
    <row r="42" spans="1:17" ht="60" x14ac:dyDescent="0.25">
      <c r="A42" s="1390"/>
      <c r="B42" s="29">
        <v>23</v>
      </c>
      <c r="C42" s="28" t="s">
        <v>8</v>
      </c>
      <c r="D42" s="83" t="str">
        <v>31/10/23
-rm200
11/11/23
-rm50</v>
      </c>
      <c r="E42" s="26">
        <f t="shared" si="2"/>
        <v>3334.9900000000007</v>
      </c>
      <c r="F42" s="24">
        <v>96.95</v>
      </c>
      <c r="G42" s="24">
        <v>9.6300000000000008</v>
      </c>
      <c r="H42" s="24">
        <v>133.41999999999999</v>
      </c>
      <c r="I42" s="25">
        <f t="shared" si="0"/>
        <v>250</v>
      </c>
      <c r="J42" s="24">
        <f t="shared" si="1"/>
        <v>3094.9900000000007</v>
      </c>
      <c r="K42" s="23">
        <v>10</v>
      </c>
      <c r="L42" s="22">
        <f t="shared" si="3"/>
        <v>3068.6600000000008</v>
      </c>
      <c r="N42" s="648" t="s">
        <v>717</v>
      </c>
      <c r="O42" s="649" t="s">
        <v>718</v>
      </c>
      <c r="P42" s="649" t="s">
        <v>719</v>
      </c>
      <c r="Q42" s="650" t="s">
        <v>720</v>
      </c>
    </row>
    <row r="43" spans="1:17" ht="60" x14ac:dyDescent="0.25">
      <c r="A43" s="1390"/>
      <c r="B43" s="29">
        <v>24</v>
      </c>
      <c r="C43" s="28" t="s">
        <v>7</v>
      </c>
      <c r="D43" s="83" t="str">
        <v>11/11/23
-rm50
06/12/23
-rm200</v>
      </c>
      <c r="E43" s="26">
        <f t="shared" si="2"/>
        <v>3094.9900000000007</v>
      </c>
      <c r="F43" s="24">
        <v>96.95</v>
      </c>
      <c r="G43" s="24">
        <v>9.6300000000000008</v>
      </c>
      <c r="H43" s="24">
        <v>133.41999999999999</v>
      </c>
      <c r="I43" s="25">
        <f t="shared" si="0"/>
        <v>250</v>
      </c>
      <c r="J43" s="24">
        <f t="shared" si="1"/>
        <v>2854.9900000000007</v>
      </c>
      <c r="K43" s="23">
        <v>10</v>
      </c>
      <c r="L43" s="22">
        <f t="shared" si="3"/>
        <v>3202.0800000000008</v>
      </c>
      <c r="N43" s="617" t="s">
        <v>764</v>
      </c>
      <c r="O43" s="618" t="s">
        <v>765</v>
      </c>
      <c r="P43" s="618" t="s">
        <v>766</v>
      </c>
      <c r="Q43" s="619" t="s">
        <v>767</v>
      </c>
    </row>
    <row r="44" spans="1:17" ht="60" x14ac:dyDescent="0.25">
      <c r="A44" s="1390"/>
      <c r="B44" s="29">
        <v>25</v>
      </c>
      <c r="C44" s="28" t="s">
        <v>6</v>
      </c>
      <c r="D44" s="83" t="str">
        <v>06/12/23
-rm50
10/01/24
-rm200</v>
      </c>
      <c r="E44" s="26">
        <f t="shared" si="2"/>
        <v>2854.9900000000007</v>
      </c>
      <c r="F44" s="24">
        <v>96.95</v>
      </c>
      <c r="G44" s="24">
        <v>9.6300000000000008</v>
      </c>
      <c r="H44" s="24">
        <v>133.41999999999999</v>
      </c>
      <c r="I44" s="25">
        <f t="shared" si="0"/>
        <v>250</v>
      </c>
      <c r="J44" s="24">
        <f t="shared" si="1"/>
        <v>2614.9900000000007</v>
      </c>
      <c r="K44" s="23">
        <v>10</v>
      </c>
      <c r="L44" s="22">
        <f t="shared" si="3"/>
        <v>3335.5000000000009</v>
      </c>
      <c r="N44" s="617" t="s">
        <v>839</v>
      </c>
      <c r="O44" s="618" t="s">
        <v>840</v>
      </c>
      <c r="P44" s="618" t="s">
        <v>841</v>
      </c>
      <c r="Q44" s="619" t="s">
        <v>842</v>
      </c>
    </row>
    <row r="45" spans="1:17" ht="60" x14ac:dyDescent="0.25">
      <c r="A45" s="1390"/>
      <c r="B45" s="29">
        <v>26</v>
      </c>
      <c r="C45" s="28" t="s">
        <v>5</v>
      </c>
      <c r="D45" s="83" t="str">
        <v>10/01/24
-rm50
08/03/24
-rm200</v>
      </c>
      <c r="E45" s="26">
        <f t="shared" si="2"/>
        <v>2614.9900000000007</v>
      </c>
      <c r="F45" s="24">
        <v>96.95</v>
      </c>
      <c r="G45" s="24">
        <v>9.6300000000000008</v>
      </c>
      <c r="H45" s="24">
        <v>133.41999999999999</v>
      </c>
      <c r="I45" s="25">
        <f t="shared" si="0"/>
        <v>250</v>
      </c>
      <c r="J45" s="24">
        <f t="shared" si="1"/>
        <v>2374.9900000000007</v>
      </c>
      <c r="K45" s="23">
        <v>10</v>
      </c>
      <c r="L45" s="22">
        <f t="shared" si="3"/>
        <v>3468.920000000001</v>
      </c>
      <c r="N45" s="617" t="s">
        <v>929</v>
      </c>
      <c r="O45" s="618" t="s">
        <v>930</v>
      </c>
      <c r="P45" s="618" t="s">
        <v>931</v>
      </c>
      <c r="Q45" s="619" t="s">
        <v>932</v>
      </c>
    </row>
    <row r="46" spans="1:17" ht="60" x14ac:dyDescent="0.25">
      <c r="A46" s="1390"/>
      <c r="B46" s="29">
        <v>27</v>
      </c>
      <c r="C46" s="28" t="s">
        <v>4</v>
      </c>
      <c r="D46" s="83" t="str">
        <v>08/03/24
-rm50
20/03/24
-rm200</v>
      </c>
      <c r="E46" s="26">
        <f t="shared" si="2"/>
        <v>2374.9900000000007</v>
      </c>
      <c r="F46" s="24">
        <v>96.95</v>
      </c>
      <c r="G46" s="24">
        <v>9.6300000000000008</v>
      </c>
      <c r="H46" s="24">
        <v>133.41999999999999</v>
      </c>
      <c r="I46" s="25">
        <f t="shared" si="0"/>
        <v>250</v>
      </c>
      <c r="J46" s="24">
        <f t="shared" si="1"/>
        <v>2134.9900000000007</v>
      </c>
      <c r="K46" s="23">
        <v>10</v>
      </c>
      <c r="L46" s="22">
        <f t="shared" si="3"/>
        <v>3602.3400000000011</v>
      </c>
      <c r="N46" s="617" t="s">
        <v>939</v>
      </c>
      <c r="O46" s="618" t="s">
        <v>940</v>
      </c>
      <c r="P46" s="618" t="s">
        <v>941</v>
      </c>
      <c r="Q46" s="619" t="s">
        <v>942</v>
      </c>
    </row>
    <row r="47" spans="1:17" ht="60" x14ac:dyDescent="0.25">
      <c r="A47" s="1390"/>
      <c r="B47" s="29">
        <v>28</v>
      </c>
      <c r="C47" s="28" t="s">
        <v>3</v>
      </c>
      <c r="D47" s="83" t="str">
        <v>20/03/24
-rm50
22/04/24
-rm200</v>
      </c>
      <c r="E47" s="26">
        <f t="shared" si="2"/>
        <v>2134.9900000000007</v>
      </c>
      <c r="F47" s="24">
        <v>96.95</v>
      </c>
      <c r="G47" s="24">
        <v>9.6300000000000008</v>
      </c>
      <c r="H47" s="24">
        <v>133.41999999999999</v>
      </c>
      <c r="I47" s="25">
        <f t="shared" si="0"/>
        <v>250</v>
      </c>
      <c r="J47" s="24">
        <f t="shared" si="1"/>
        <v>1894.9900000000005</v>
      </c>
      <c r="K47" s="23">
        <v>10</v>
      </c>
      <c r="L47" s="22">
        <f t="shared" si="3"/>
        <v>3735.7600000000011</v>
      </c>
      <c r="N47" s="617" t="s">
        <v>970</v>
      </c>
      <c r="O47" s="618" t="s">
        <v>971</v>
      </c>
      <c r="P47" s="618" t="s">
        <v>972</v>
      </c>
      <c r="Q47" s="619" t="s">
        <v>973</v>
      </c>
    </row>
    <row r="48" spans="1:17" ht="60" x14ac:dyDescent="0.25">
      <c r="A48" s="1390"/>
      <c r="B48" s="29">
        <v>29</v>
      </c>
      <c r="C48" s="28" t="s">
        <v>14</v>
      </c>
      <c r="D48" s="83" t="str">
        <v>22/04/24
-rm50
07/06/24
-rm200</v>
      </c>
      <c r="E48" s="26">
        <f t="shared" si="2"/>
        <v>1894.9900000000005</v>
      </c>
      <c r="F48" s="24">
        <v>96.95</v>
      </c>
      <c r="G48" s="24">
        <v>9.6300000000000008</v>
      </c>
      <c r="H48" s="24">
        <v>133.41999999999999</v>
      </c>
      <c r="I48" s="25">
        <f t="shared" si="0"/>
        <v>250</v>
      </c>
      <c r="J48" s="24">
        <f t="shared" si="1"/>
        <v>1654.9900000000002</v>
      </c>
      <c r="K48" s="23">
        <v>10</v>
      </c>
      <c r="L48" s="22">
        <f t="shared" si="3"/>
        <v>3869.1800000000012</v>
      </c>
      <c r="N48" s="617" t="s">
        <v>1034</v>
      </c>
      <c r="O48" s="618" t="s">
        <v>1035</v>
      </c>
      <c r="P48" s="618" t="s">
        <v>1036</v>
      </c>
      <c r="Q48" s="619" t="s">
        <v>1037</v>
      </c>
    </row>
    <row r="49" spans="1:17" ht="90.75" thickBot="1" x14ac:dyDescent="0.3">
      <c r="A49" s="1391"/>
      <c r="B49" s="21">
        <v>30</v>
      </c>
      <c r="C49" s="20" t="s">
        <v>13</v>
      </c>
      <c r="D49" s="248" t="str">
        <v>07/06/24
-rm50
27/01/26
-rm150
03/02/26
-rm50</v>
      </c>
      <c r="E49" s="18">
        <f t="shared" si="2"/>
        <v>1654.9900000000002</v>
      </c>
      <c r="F49" s="16">
        <v>96.95</v>
      </c>
      <c r="G49" s="16">
        <v>9.6300000000000008</v>
      </c>
      <c r="H49" s="16">
        <v>133.41999999999999</v>
      </c>
      <c r="I49" s="17">
        <f t="shared" si="0"/>
        <v>250</v>
      </c>
      <c r="J49" s="16">
        <f t="shared" si="1"/>
        <v>1414.99</v>
      </c>
      <c r="K49" s="15">
        <v>10</v>
      </c>
      <c r="L49" s="14">
        <f t="shared" si="3"/>
        <v>4002.6000000000013</v>
      </c>
      <c r="N49" s="617" t="s">
        <v>2129</v>
      </c>
      <c r="O49" s="618" t="s">
        <v>2130</v>
      </c>
      <c r="P49" s="618" t="s">
        <v>2131</v>
      </c>
      <c r="Q49" s="619" t="s">
        <v>2132</v>
      </c>
    </row>
    <row r="50" spans="1:17" ht="45.75" customHeight="1" x14ac:dyDescent="0.25">
      <c r="A50" s="1389">
        <v>2024</v>
      </c>
      <c r="B50" s="37">
        <v>31</v>
      </c>
      <c r="C50" s="36" t="s">
        <v>12</v>
      </c>
      <c r="D50" s="258" t="str">
        <v>03/02/26
-rm100</v>
      </c>
      <c r="E50" s="34">
        <f t="shared" si="2"/>
        <v>1414.99</v>
      </c>
      <c r="F50" s="32">
        <v>96.95</v>
      </c>
      <c r="G50" s="32">
        <v>9.6300000000000008</v>
      </c>
      <c r="H50" s="32">
        <v>133.41999999999999</v>
      </c>
      <c r="I50" s="33">
        <f t="shared" si="0"/>
        <v>250</v>
      </c>
      <c r="J50" s="32">
        <f t="shared" si="1"/>
        <v>1174.9899999999998</v>
      </c>
      <c r="K50" s="31">
        <v>10</v>
      </c>
      <c r="L50" s="30">
        <f t="shared" si="3"/>
        <v>4136.0200000000013</v>
      </c>
      <c r="N50" s="617"/>
      <c r="O50" s="618"/>
      <c r="P50" s="618" t="s">
        <v>2133</v>
      </c>
      <c r="Q50" s="619"/>
    </row>
    <row r="51" spans="1:17" ht="20.25" customHeight="1" x14ac:dyDescent="0.25">
      <c r="A51" s="1390"/>
      <c r="B51" s="29">
        <v>32</v>
      </c>
      <c r="C51" s="28" t="s">
        <v>11</v>
      </c>
      <c r="D51" s="27" t="str">
        <v/>
      </c>
      <c r="E51" s="26">
        <f t="shared" si="2"/>
        <v>1174.9899999999998</v>
      </c>
      <c r="F51" s="24">
        <v>96.95</v>
      </c>
      <c r="G51" s="24">
        <v>9.6300000000000008</v>
      </c>
      <c r="H51" s="24">
        <v>133.41999999999999</v>
      </c>
      <c r="I51" s="25">
        <f t="shared" si="0"/>
        <v>250</v>
      </c>
      <c r="J51" s="24">
        <f t="shared" si="1"/>
        <v>934.98999999999955</v>
      </c>
      <c r="K51" s="23">
        <v>10</v>
      </c>
      <c r="L51" s="22">
        <f t="shared" si="3"/>
        <v>4269.4400000000014</v>
      </c>
    </row>
    <row r="52" spans="1:17" ht="20.25" customHeight="1" x14ac:dyDescent="0.25">
      <c r="A52" s="1390"/>
      <c r="B52" s="29">
        <v>33</v>
      </c>
      <c r="C52" s="28" t="s">
        <v>10</v>
      </c>
      <c r="D52" s="27" t="str">
        <v/>
      </c>
      <c r="E52" s="26">
        <f t="shared" si="2"/>
        <v>934.98999999999955</v>
      </c>
      <c r="F52" s="24">
        <v>96.95</v>
      </c>
      <c r="G52" s="24">
        <v>9.6300000000000008</v>
      </c>
      <c r="H52" s="24">
        <v>133.41999999999999</v>
      </c>
      <c r="I52" s="25">
        <f t="shared" si="0"/>
        <v>250</v>
      </c>
      <c r="J52" s="24">
        <f t="shared" si="1"/>
        <v>694.98999999999955</v>
      </c>
      <c r="K52" s="23">
        <v>10</v>
      </c>
      <c r="L52" s="22">
        <f t="shared" si="3"/>
        <v>4402.8600000000015</v>
      </c>
    </row>
    <row r="53" spans="1:17" ht="20.25" customHeight="1" x14ac:dyDescent="0.25">
      <c r="A53" s="1390"/>
      <c r="B53" s="29">
        <v>34</v>
      </c>
      <c r="C53" s="28" t="s">
        <v>9</v>
      </c>
      <c r="D53" s="27" t="str">
        <v/>
      </c>
      <c r="E53" s="26">
        <f t="shared" si="2"/>
        <v>694.98999999999955</v>
      </c>
      <c r="F53" s="24">
        <v>96.95</v>
      </c>
      <c r="G53" s="24">
        <v>9.6300000000000008</v>
      </c>
      <c r="H53" s="24">
        <v>133.41999999999999</v>
      </c>
      <c r="I53" s="25">
        <f t="shared" si="0"/>
        <v>250</v>
      </c>
      <c r="J53" s="24">
        <f t="shared" si="1"/>
        <v>454.98999999999961</v>
      </c>
      <c r="K53" s="23">
        <v>10</v>
      </c>
      <c r="L53" s="22">
        <f t="shared" si="3"/>
        <v>4536.2800000000016</v>
      </c>
    </row>
    <row r="54" spans="1:17" ht="20.25" customHeight="1" x14ac:dyDescent="0.25">
      <c r="A54" s="1390"/>
      <c r="B54" s="29">
        <v>35</v>
      </c>
      <c r="C54" s="28" t="s">
        <v>8</v>
      </c>
      <c r="D54" s="27" t="str">
        <v/>
      </c>
      <c r="E54" s="26">
        <f t="shared" si="2"/>
        <v>454.98999999999961</v>
      </c>
      <c r="F54" s="24">
        <v>96.95</v>
      </c>
      <c r="G54" s="24">
        <v>9.6300000000000008</v>
      </c>
      <c r="H54" s="24">
        <v>133.41999999999999</v>
      </c>
      <c r="I54" s="25">
        <f t="shared" si="0"/>
        <v>250</v>
      </c>
      <c r="J54" s="24">
        <f t="shared" si="1"/>
        <v>214.98999999999961</v>
      </c>
      <c r="K54" s="23">
        <v>10</v>
      </c>
      <c r="L54" s="22">
        <f t="shared" si="3"/>
        <v>4669.7000000000016</v>
      </c>
    </row>
    <row r="55" spans="1:17" ht="20.25" customHeight="1" thickBot="1" x14ac:dyDescent="0.3">
      <c r="A55" s="1391"/>
      <c r="B55" s="21">
        <v>36</v>
      </c>
      <c r="C55" s="20" t="s">
        <v>7</v>
      </c>
      <c r="D55" s="19" t="str">
        <v/>
      </c>
      <c r="E55" s="18">
        <f t="shared" si="2"/>
        <v>214.98999999999961</v>
      </c>
      <c r="F55" s="16">
        <v>97.1</v>
      </c>
      <c r="G55" s="16">
        <v>9.48</v>
      </c>
      <c r="H55" s="16">
        <v>133.41999999999999</v>
      </c>
      <c r="I55" s="17">
        <f t="shared" si="0"/>
        <v>249.99999999999997</v>
      </c>
      <c r="J55" s="16">
        <f t="shared" si="1"/>
        <v>-25.010000000000375</v>
      </c>
      <c r="K55" s="15">
        <v>10</v>
      </c>
      <c r="L55" s="14">
        <f t="shared" si="3"/>
        <v>4803.1200000000017</v>
      </c>
    </row>
    <row r="56" spans="1:17" x14ac:dyDescent="0.25">
      <c r="F56" s="99">
        <f>SUM(F20:F55)</f>
        <v>3490.3499999999981</v>
      </c>
      <c r="G56" s="99">
        <f>SUM(G20:G55)</f>
        <v>346.52999999999992</v>
      </c>
      <c r="H56" s="99">
        <f>SUM(H20:H55)</f>
        <v>4803.1200000000017</v>
      </c>
      <c r="K56" s="98">
        <f>SUM(K20:K55)</f>
        <v>360</v>
      </c>
    </row>
    <row r="57" spans="1:17" x14ac:dyDescent="0.25">
      <c r="D57" s="1420" t="s">
        <v>2</v>
      </c>
      <c r="E57" s="1420"/>
      <c r="F57" s="79">
        <f>SUM(F20:F48)</f>
        <v>2811.5499999999993</v>
      </c>
      <c r="G57" s="79">
        <f t="shared" ref="G57:H57" si="4">SUM(G20:G48)</f>
        <v>279.26999999999992</v>
      </c>
      <c r="H57" s="79">
        <f t="shared" si="4"/>
        <v>3869.1800000000012</v>
      </c>
      <c r="K57" s="66">
        <f>SUM(K20:K48)</f>
        <v>290</v>
      </c>
    </row>
    <row r="58" spans="1:17" x14ac:dyDescent="0.25">
      <c r="D58" s="1072"/>
      <c r="E58" s="1072"/>
      <c r="F58" s="79">
        <v>19.39</v>
      </c>
      <c r="G58" s="79">
        <v>1.93</v>
      </c>
      <c r="H58" s="79">
        <v>26.68</v>
      </c>
      <c r="K58" s="66">
        <v>2</v>
      </c>
    </row>
    <row r="59" spans="1:17" x14ac:dyDescent="0.25">
      <c r="D59" s="1421" t="s">
        <v>1</v>
      </c>
      <c r="E59" s="1421"/>
      <c r="F59" s="65">
        <f>SUM(F56-F57-F58)</f>
        <v>659.40999999999883</v>
      </c>
      <c r="G59" s="65">
        <f t="shared" ref="G59:H59" si="5">SUM(G56-G57-G58)</f>
        <v>65.329999999999984</v>
      </c>
      <c r="H59" s="65">
        <f t="shared" si="5"/>
        <v>907.26000000000056</v>
      </c>
      <c r="K59" s="74">
        <f>SUM(K56-K57-K58)</f>
        <v>68</v>
      </c>
    </row>
    <row r="61" spans="1:17" ht="15.75" x14ac:dyDescent="0.25">
      <c r="C61" s="97"/>
      <c r="D61" s="1422" t="s">
        <v>42</v>
      </c>
      <c r="E61" s="1422"/>
      <c r="F61" s="1423">
        <f>SUM(F59:H59)</f>
        <v>1631.9999999999995</v>
      </c>
      <c r="G61" s="1423"/>
    </row>
    <row r="62" spans="1:17" ht="16.5" thickBot="1" x14ac:dyDescent="0.3">
      <c r="C62" s="97"/>
      <c r="D62" s="1422" t="s">
        <v>41</v>
      </c>
      <c r="E62" s="1422"/>
      <c r="F62" s="1436">
        <v>-25.01</v>
      </c>
      <c r="G62" s="1436"/>
    </row>
    <row r="63" spans="1:17" ht="17.25" thickTop="1" thickBot="1" x14ac:dyDescent="0.3">
      <c r="C63" s="1415" t="s">
        <v>0</v>
      </c>
      <c r="D63" s="1415"/>
      <c r="E63" s="1416"/>
      <c r="F63" s="1417">
        <f>SUM(F61:G62)</f>
        <v>1606.9899999999996</v>
      </c>
      <c r="G63" s="1419"/>
    </row>
    <row r="64" spans="1:17" ht="15.75" thickTop="1" x14ac:dyDescent="0.25"/>
  </sheetData>
  <mergeCells count="20">
    <mergeCell ref="E17:F17"/>
    <mergeCell ref="E16:F16"/>
    <mergeCell ref="A16:B16"/>
    <mergeCell ref="A8:L8"/>
    <mergeCell ref="A11:B11"/>
    <mergeCell ref="A12:B12"/>
    <mergeCell ref="A14:B14"/>
    <mergeCell ref="A15:B15"/>
    <mergeCell ref="C63:E63"/>
    <mergeCell ref="F63:G63"/>
    <mergeCell ref="A50:A55"/>
    <mergeCell ref="A38:A49"/>
    <mergeCell ref="A26:A37"/>
    <mergeCell ref="D62:E62"/>
    <mergeCell ref="F62:G62"/>
    <mergeCell ref="A20:A25"/>
    <mergeCell ref="D57:E57"/>
    <mergeCell ref="D59:E59"/>
    <mergeCell ref="D61:E61"/>
    <mergeCell ref="F61:G61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W53"/>
  <sheetViews>
    <sheetView topLeftCell="H34" zoomScaleNormal="100" workbookViewId="0">
      <selection activeCell="J42" sqref="J42"/>
    </sheetView>
  </sheetViews>
  <sheetFormatPr defaultRowHeight="15" x14ac:dyDescent="0.25"/>
  <cols>
    <col min="3" max="3" width="12.7109375" bestFit="1" customWidth="1"/>
    <col min="4" max="4" width="10.7109375" customWidth="1"/>
    <col min="5" max="7" width="10" customWidth="1"/>
    <col min="8" max="8" width="10.85546875" customWidth="1"/>
    <col min="9" max="11" width="10" customWidth="1"/>
    <col min="12" max="12" width="12.85546875" customWidth="1"/>
    <col min="13" max="13" width="3.28515625" customWidth="1"/>
    <col min="14" max="14" width="9.5703125" customWidth="1"/>
    <col min="17" max="17" width="9.85546875" customWidth="1"/>
    <col min="18" max="18" width="4" customWidth="1"/>
  </cols>
  <sheetData>
    <row r="1" spans="1:12" ht="21" x14ac:dyDescent="0.35">
      <c r="A1" s="63" t="s">
        <v>40</v>
      </c>
    </row>
    <row r="3" spans="1:12" ht="21" x14ac:dyDescent="0.35">
      <c r="A3" s="62" t="s">
        <v>326</v>
      </c>
    </row>
    <row r="4" spans="1:12" ht="12.6" customHeight="1" x14ac:dyDescent="0.35">
      <c r="A4" s="62"/>
    </row>
    <row r="5" spans="1:12" ht="17.25" x14ac:dyDescent="0.3">
      <c r="A5" s="500" t="s">
        <v>327</v>
      </c>
    </row>
    <row r="6" spans="1:12" ht="17.25" x14ac:dyDescent="0.3">
      <c r="A6" s="500" t="s">
        <v>328</v>
      </c>
    </row>
    <row r="8" spans="1:12" ht="20.25" customHeight="1" x14ac:dyDescent="0.25">
      <c r="A8" s="1425" t="s">
        <v>329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507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507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5000</v>
      </c>
      <c r="D11" s="507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250</v>
      </c>
      <c r="D12" s="57" t="s">
        <v>228</v>
      </c>
      <c r="E12" s="51"/>
      <c r="H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250</v>
      </c>
      <c r="D13" s="57" t="s">
        <v>32</v>
      </c>
      <c r="E13" s="51"/>
      <c r="H13" s="48"/>
      <c r="K13" s="48"/>
      <c r="L13" s="48"/>
    </row>
    <row r="14" spans="1:12" ht="20.25" customHeight="1" x14ac:dyDescent="0.25">
      <c r="A14" s="505"/>
      <c r="B14" s="505"/>
      <c r="C14" s="50">
        <f>SUM(C11:C13)</f>
        <v>5500</v>
      </c>
      <c r="E14" s="51"/>
      <c r="H14" s="48"/>
      <c r="K14" s="48"/>
      <c r="L14" s="48"/>
    </row>
    <row r="15" spans="1:12" ht="20.25" customHeight="1" x14ac:dyDescent="0.25">
      <c r="A15" s="1426" t="s">
        <v>31</v>
      </c>
      <c r="B15" s="1426"/>
      <c r="C15" s="49">
        <v>3960</v>
      </c>
      <c r="D15" s="52" t="s">
        <v>30</v>
      </c>
      <c r="E15" s="51"/>
      <c r="H15" s="48"/>
      <c r="K15" s="48"/>
      <c r="L15" s="48"/>
    </row>
    <row r="16" spans="1:12" ht="20.25" customHeight="1" x14ac:dyDescent="0.25">
      <c r="A16" s="505"/>
      <c r="B16" s="505"/>
      <c r="C16" s="189">
        <f>SUM(C14:C15)</f>
        <v>9460</v>
      </c>
      <c r="D16" s="52"/>
      <c r="E16" s="51"/>
      <c r="H16" s="48"/>
      <c r="K16" s="48"/>
      <c r="L16" s="48"/>
    </row>
    <row r="17" spans="1:17" ht="20.25" customHeight="1" x14ac:dyDescent="0.25">
      <c r="A17" s="1427" t="s">
        <v>217</v>
      </c>
      <c r="B17" s="1427"/>
      <c r="C17" s="49">
        <v>240</v>
      </c>
      <c r="E17" s="1437" t="s">
        <v>168</v>
      </c>
      <c r="F17" s="1437"/>
      <c r="H17" s="48"/>
      <c r="K17" s="48"/>
      <c r="L17" s="48"/>
    </row>
    <row r="18" spans="1:17" ht="18" customHeight="1" thickBot="1" x14ac:dyDescent="0.3">
      <c r="C18" s="45">
        <f>SUM(C16:C17)</f>
        <v>9700</v>
      </c>
      <c r="E18" s="1441">
        <f>C18/24+1</f>
        <v>405.16666666666669</v>
      </c>
      <c r="F18" s="1441"/>
    </row>
    <row r="19" spans="1:17" s="93" customFormat="1" ht="17.25" thickTop="1" thickBot="1" x14ac:dyDescent="0.3">
      <c r="D19" s="143"/>
      <c r="E19" s="143"/>
      <c r="F19" s="143"/>
    </row>
    <row r="20" spans="1:17" ht="18.75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218</v>
      </c>
      <c r="H20" s="1404"/>
      <c r="I20" s="1392" t="s">
        <v>19</v>
      </c>
      <c r="J20" s="1400" t="s">
        <v>18</v>
      </c>
      <c r="K20" s="1392" t="s">
        <v>17</v>
      </c>
      <c r="L20" s="1394" t="s">
        <v>15</v>
      </c>
      <c r="N20" s="1408" t="s">
        <v>21</v>
      </c>
      <c r="O20" s="1402" t="s">
        <v>218</v>
      </c>
      <c r="P20" s="1404"/>
      <c r="Q20" s="1392" t="s">
        <v>19</v>
      </c>
    </row>
    <row r="21" spans="1:17" ht="30.75" customHeight="1" thickBot="1" x14ac:dyDescent="0.3">
      <c r="A21" s="1431"/>
      <c r="B21" s="1433"/>
      <c r="C21" s="1393"/>
      <c r="D21" s="1401"/>
      <c r="E21" s="1393"/>
      <c r="F21" s="1434"/>
      <c r="G21" s="506" t="s">
        <v>20</v>
      </c>
      <c r="H21" s="506" t="s">
        <v>16</v>
      </c>
      <c r="I21" s="1393"/>
      <c r="J21" s="1401"/>
      <c r="K21" s="1393"/>
      <c r="L21" s="1395"/>
      <c r="N21" s="1434"/>
      <c r="O21" s="687" t="s">
        <v>20</v>
      </c>
      <c r="P21" s="687" t="s">
        <v>16</v>
      </c>
      <c r="Q21" s="1393"/>
    </row>
    <row r="22" spans="1:17" ht="20.25" customHeight="1" thickBot="1" x14ac:dyDescent="0.3">
      <c r="A22" s="92">
        <v>2022</v>
      </c>
      <c r="B22" s="91">
        <v>1</v>
      </c>
      <c r="C22" s="90" t="s">
        <v>13</v>
      </c>
      <c r="D22" s="89" t="str">
        <f t="array" ref="D22:D45">TRANSPOSE('[1]2022-2023'!$F$83:$AC$83)</f>
        <v>01/12/22</v>
      </c>
      <c r="E22" s="88">
        <f>SUM(C18)</f>
        <v>9700</v>
      </c>
      <c r="F22" s="86">
        <v>219.58</v>
      </c>
      <c r="G22" s="86">
        <v>10.42</v>
      </c>
      <c r="H22" s="85">
        <v>10</v>
      </c>
      <c r="I22" s="86">
        <v>165</v>
      </c>
      <c r="J22" s="87">
        <f t="shared" ref="J22:J45" si="0">F22+I22+G22+H22</f>
        <v>405.00000000000006</v>
      </c>
      <c r="K22" s="86">
        <f>E22-I22-G22-F22-H22</f>
        <v>9295</v>
      </c>
      <c r="L22" s="84">
        <f>I22</f>
        <v>165</v>
      </c>
      <c r="N22" s="685"/>
      <c r="O22" s="37"/>
      <c r="P22" s="37"/>
      <c r="Q22" s="444"/>
    </row>
    <row r="23" spans="1:17" ht="20.25" customHeight="1" x14ac:dyDescent="0.25">
      <c r="A23" s="1389">
        <v>2023</v>
      </c>
      <c r="B23" s="37">
        <v>2</v>
      </c>
      <c r="C23" s="603" t="s">
        <v>12</v>
      </c>
      <c r="D23" s="35" t="str">
        <v>03/01/23</v>
      </c>
      <c r="E23" s="34">
        <f>K22</f>
        <v>9295</v>
      </c>
      <c r="F23" s="32">
        <v>219.58</v>
      </c>
      <c r="G23" s="32">
        <v>10.42</v>
      </c>
      <c r="H23" s="31">
        <v>10</v>
      </c>
      <c r="I23" s="32">
        <v>165</v>
      </c>
      <c r="J23" s="33">
        <f t="shared" si="0"/>
        <v>405.00000000000006</v>
      </c>
      <c r="K23" s="32">
        <f t="shared" ref="K23:K45" si="1">E23-I23-G23-F23-H23</f>
        <v>8890</v>
      </c>
      <c r="L23" s="30">
        <f t="shared" ref="L23:L45" si="2">L22+I23</f>
        <v>330</v>
      </c>
      <c r="N23" s="686"/>
      <c r="O23" s="29"/>
      <c r="P23" s="29"/>
      <c r="Q23" s="442"/>
    </row>
    <row r="24" spans="1:17" ht="20.25" customHeight="1" x14ac:dyDescent="0.25">
      <c r="A24" s="1390"/>
      <c r="B24" s="29">
        <v>3</v>
      </c>
      <c r="C24" s="602" t="s">
        <v>11</v>
      </c>
      <c r="D24" s="27" t="str">
        <v>03/02/23</v>
      </c>
      <c r="E24" s="26">
        <f t="shared" ref="E24:E45" si="3">K23</f>
        <v>8890</v>
      </c>
      <c r="F24" s="24">
        <v>219.58</v>
      </c>
      <c r="G24" s="24">
        <v>10.42</v>
      </c>
      <c r="H24" s="23">
        <v>10</v>
      </c>
      <c r="I24" s="24">
        <v>165</v>
      </c>
      <c r="J24" s="25">
        <f t="shared" si="0"/>
        <v>405.00000000000006</v>
      </c>
      <c r="K24" s="24">
        <f t="shared" si="1"/>
        <v>8485</v>
      </c>
      <c r="L24" s="22">
        <f t="shared" si="2"/>
        <v>495</v>
      </c>
      <c r="N24" s="686"/>
      <c r="O24" s="29"/>
      <c r="P24" s="29"/>
      <c r="Q24" s="442"/>
    </row>
    <row r="25" spans="1:17" ht="20.25" customHeight="1" x14ac:dyDescent="0.25">
      <c r="A25" s="1390"/>
      <c r="B25" s="29">
        <v>4</v>
      </c>
      <c r="C25" s="602" t="s">
        <v>10</v>
      </c>
      <c r="D25" s="27" t="str">
        <v>03/03/23</v>
      </c>
      <c r="E25" s="26">
        <f t="shared" si="3"/>
        <v>8485</v>
      </c>
      <c r="F25" s="24">
        <v>219.58</v>
      </c>
      <c r="G25" s="24">
        <v>10.42</v>
      </c>
      <c r="H25" s="23">
        <v>10</v>
      </c>
      <c r="I25" s="24">
        <v>165</v>
      </c>
      <c r="J25" s="25">
        <f t="shared" si="0"/>
        <v>405.00000000000006</v>
      </c>
      <c r="K25" s="24">
        <f t="shared" si="1"/>
        <v>8080</v>
      </c>
      <c r="L25" s="22">
        <f t="shared" si="2"/>
        <v>660</v>
      </c>
      <c r="N25" s="686"/>
      <c r="O25" s="29"/>
      <c r="P25" s="29"/>
      <c r="Q25" s="442"/>
    </row>
    <row r="26" spans="1:17" ht="20.25" customHeight="1" x14ac:dyDescent="0.25">
      <c r="A26" s="1390"/>
      <c r="B26" s="29">
        <v>5</v>
      </c>
      <c r="C26" s="602" t="s">
        <v>9</v>
      </c>
      <c r="D26" s="27" t="str">
        <v>03/04/23</v>
      </c>
      <c r="E26" s="26">
        <f t="shared" si="3"/>
        <v>8080</v>
      </c>
      <c r="F26" s="24">
        <v>219.58</v>
      </c>
      <c r="G26" s="24">
        <v>10.42</v>
      </c>
      <c r="H26" s="23">
        <v>10</v>
      </c>
      <c r="I26" s="24">
        <v>165</v>
      </c>
      <c r="J26" s="25">
        <f t="shared" si="0"/>
        <v>405.00000000000006</v>
      </c>
      <c r="K26" s="24">
        <f t="shared" si="1"/>
        <v>7675</v>
      </c>
      <c r="L26" s="22">
        <f t="shared" si="2"/>
        <v>825</v>
      </c>
      <c r="N26" s="686"/>
      <c r="O26" s="29"/>
      <c r="P26" s="29"/>
      <c r="Q26" s="442"/>
    </row>
    <row r="27" spans="1:17" ht="20.25" customHeight="1" x14ac:dyDescent="0.25">
      <c r="A27" s="1390"/>
      <c r="B27" s="29">
        <v>6</v>
      </c>
      <c r="C27" s="602" t="s">
        <v>8</v>
      </c>
      <c r="D27" s="27" t="str">
        <v>02/05/23</v>
      </c>
      <c r="E27" s="26">
        <f t="shared" si="3"/>
        <v>7675</v>
      </c>
      <c r="F27" s="24">
        <v>219.58</v>
      </c>
      <c r="G27" s="24">
        <v>10.42</v>
      </c>
      <c r="H27" s="23">
        <v>10</v>
      </c>
      <c r="I27" s="24">
        <v>165</v>
      </c>
      <c r="J27" s="25">
        <f t="shared" si="0"/>
        <v>405.00000000000006</v>
      </c>
      <c r="K27" s="24">
        <f t="shared" si="1"/>
        <v>7270</v>
      </c>
      <c r="L27" s="22">
        <f t="shared" si="2"/>
        <v>990</v>
      </c>
      <c r="N27" s="686"/>
      <c r="O27" s="29"/>
      <c r="P27" s="29"/>
      <c r="Q27" s="442"/>
    </row>
    <row r="28" spans="1:17" ht="20.25" customHeight="1" x14ac:dyDescent="0.25">
      <c r="A28" s="1390"/>
      <c r="B28" s="29">
        <v>7</v>
      </c>
      <c r="C28" s="602" t="s">
        <v>7</v>
      </c>
      <c r="D28" s="27" t="str">
        <v>31/05/23</v>
      </c>
      <c r="E28" s="26">
        <f t="shared" si="3"/>
        <v>7270</v>
      </c>
      <c r="F28" s="24">
        <v>219.58</v>
      </c>
      <c r="G28" s="24">
        <v>10.42</v>
      </c>
      <c r="H28" s="23">
        <v>10</v>
      </c>
      <c r="I28" s="24">
        <v>165</v>
      </c>
      <c r="J28" s="25">
        <f t="shared" si="0"/>
        <v>405.00000000000006</v>
      </c>
      <c r="K28" s="24">
        <f t="shared" si="1"/>
        <v>6865</v>
      </c>
      <c r="L28" s="22">
        <f t="shared" si="2"/>
        <v>1155</v>
      </c>
      <c r="N28" s="686"/>
      <c r="O28" s="29"/>
      <c r="P28" s="29"/>
      <c r="Q28" s="442"/>
    </row>
    <row r="29" spans="1:17" ht="20.25" customHeight="1" x14ac:dyDescent="0.25">
      <c r="A29" s="1390"/>
      <c r="B29" s="29">
        <v>8</v>
      </c>
      <c r="C29" s="602" t="s">
        <v>6</v>
      </c>
      <c r="D29" s="27" t="str">
        <v>05/07/23</v>
      </c>
      <c r="E29" s="26">
        <f t="shared" si="3"/>
        <v>6865</v>
      </c>
      <c r="F29" s="24">
        <v>219.58</v>
      </c>
      <c r="G29" s="24">
        <v>10.42</v>
      </c>
      <c r="H29" s="23">
        <v>10</v>
      </c>
      <c r="I29" s="24">
        <v>165</v>
      </c>
      <c r="J29" s="25">
        <f t="shared" si="0"/>
        <v>405.00000000000006</v>
      </c>
      <c r="K29" s="24">
        <f t="shared" si="1"/>
        <v>6460</v>
      </c>
      <c r="L29" s="22">
        <f t="shared" si="2"/>
        <v>1320</v>
      </c>
      <c r="N29" s="686"/>
      <c r="O29" s="29"/>
      <c r="P29" s="29"/>
      <c r="Q29" s="442"/>
    </row>
    <row r="30" spans="1:17" ht="20.25" customHeight="1" x14ac:dyDescent="0.25">
      <c r="A30" s="1390"/>
      <c r="B30" s="29">
        <v>9</v>
      </c>
      <c r="C30" s="602" t="s">
        <v>5</v>
      </c>
      <c r="D30" s="27" t="str">
        <v>05/08/23</v>
      </c>
      <c r="E30" s="26">
        <f t="shared" si="3"/>
        <v>6460</v>
      </c>
      <c r="F30" s="24">
        <v>219.58</v>
      </c>
      <c r="G30" s="24">
        <v>10.42</v>
      </c>
      <c r="H30" s="23">
        <v>10</v>
      </c>
      <c r="I30" s="24">
        <v>165</v>
      </c>
      <c r="J30" s="25">
        <f t="shared" si="0"/>
        <v>405.00000000000006</v>
      </c>
      <c r="K30" s="24">
        <f t="shared" si="1"/>
        <v>6055</v>
      </c>
      <c r="L30" s="22">
        <f t="shared" si="2"/>
        <v>1485</v>
      </c>
      <c r="N30" s="686"/>
      <c r="O30" s="29"/>
      <c r="P30" s="29"/>
      <c r="Q30" s="442"/>
    </row>
    <row r="31" spans="1:17" ht="20.25" customHeight="1" x14ac:dyDescent="0.25">
      <c r="A31" s="1390"/>
      <c r="B31" s="29">
        <v>10</v>
      </c>
      <c r="C31" s="602" t="s">
        <v>4</v>
      </c>
      <c r="D31" s="27" t="str">
        <v>01/09/23</v>
      </c>
      <c r="E31" s="26">
        <f t="shared" si="3"/>
        <v>6055</v>
      </c>
      <c r="F31" s="24">
        <v>219.58</v>
      </c>
      <c r="G31" s="24">
        <v>10.42</v>
      </c>
      <c r="H31" s="23">
        <v>10</v>
      </c>
      <c r="I31" s="24">
        <v>165</v>
      </c>
      <c r="J31" s="25">
        <f t="shared" si="0"/>
        <v>405.00000000000006</v>
      </c>
      <c r="K31" s="24">
        <f t="shared" si="1"/>
        <v>5650</v>
      </c>
      <c r="L31" s="22">
        <f t="shared" si="2"/>
        <v>1650</v>
      </c>
      <c r="N31" s="686"/>
      <c r="O31" s="29"/>
      <c r="P31" s="29"/>
      <c r="Q31" s="442"/>
    </row>
    <row r="32" spans="1:17" ht="62.25" customHeight="1" x14ac:dyDescent="0.25">
      <c r="A32" s="1390"/>
      <c r="B32" s="29">
        <v>11</v>
      </c>
      <c r="C32" s="602" t="s">
        <v>3</v>
      </c>
      <c r="D32" s="83" t="str">
        <v>01/09/23
-rm3
02/10/23
-rm402</v>
      </c>
      <c r="E32" s="26">
        <f t="shared" si="3"/>
        <v>5650</v>
      </c>
      <c r="F32" s="24">
        <v>219.58</v>
      </c>
      <c r="G32" s="24">
        <v>10.42</v>
      </c>
      <c r="H32" s="23">
        <v>10</v>
      </c>
      <c r="I32" s="24">
        <v>165</v>
      </c>
      <c r="J32" s="25">
        <f t="shared" si="0"/>
        <v>405.00000000000006</v>
      </c>
      <c r="K32" s="24">
        <f t="shared" si="1"/>
        <v>5245</v>
      </c>
      <c r="L32" s="22">
        <f t="shared" si="2"/>
        <v>1815</v>
      </c>
      <c r="N32" s="617" t="s">
        <v>655</v>
      </c>
      <c r="O32" s="618" t="s">
        <v>656</v>
      </c>
      <c r="P32" s="618" t="s">
        <v>657</v>
      </c>
      <c r="Q32" s="619" t="s">
        <v>658</v>
      </c>
    </row>
    <row r="33" spans="1:23" ht="20.25" customHeight="1" x14ac:dyDescent="0.25">
      <c r="A33" s="1390"/>
      <c r="B33" s="29">
        <v>12</v>
      </c>
      <c r="C33" s="602" t="s">
        <v>14</v>
      </c>
      <c r="D33" s="27" t="str">
        <v>01/11/23</v>
      </c>
      <c r="E33" s="26">
        <f t="shared" si="3"/>
        <v>5245</v>
      </c>
      <c r="F33" s="24">
        <v>219.58</v>
      </c>
      <c r="G33" s="24">
        <v>10.42</v>
      </c>
      <c r="H33" s="23">
        <v>10</v>
      </c>
      <c r="I33" s="24">
        <v>165</v>
      </c>
      <c r="J33" s="25">
        <f t="shared" si="0"/>
        <v>405.00000000000006</v>
      </c>
      <c r="K33" s="24">
        <f t="shared" si="1"/>
        <v>4840</v>
      </c>
      <c r="L33" s="22">
        <f t="shared" si="2"/>
        <v>1980</v>
      </c>
      <c r="N33" s="617"/>
      <c r="O33" s="618"/>
      <c r="P33" s="618"/>
      <c r="Q33" s="619"/>
    </row>
    <row r="34" spans="1:23" ht="20.25" customHeight="1" thickBot="1" x14ac:dyDescent="0.3">
      <c r="A34" s="1391"/>
      <c r="B34" s="21">
        <v>13</v>
      </c>
      <c r="C34" s="601" t="s">
        <v>13</v>
      </c>
      <c r="D34" s="19" t="str">
        <v>01/12/23</v>
      </c>
      <c r="E34" s="18">
        <f t="shared" si="3"/>
        <v>4840</v>
      </c>
      <c r="F34" s="16">
        <v>219.58</v>
      </c>
      <c r="G34" s="16">
        <v>10.42</v>
      </c>
      <c r="H34" s="15">
        <v>10</v>
      </c>
      <c r="I34" s="16">
        <v>165</v>
      </c>
      <c r="J34" s="17">
        <f t="shared" si="0"/>
        <v>405.00000000000006</v>
      </c>
      <c r="K34" s="16">
        <f t="shared" si="1"/>
        <v>4435</v>
      </c>
      <c r="L34" s="14">
        <f t="shared" si="2"/>
        <v>2145</v>
      </c>
      <c r="N34" s="617"/>
      <c r="O34" s="618"/>
      <c r="P34" s="618"/>
      <c r="Q34" s="619"/>
    </row>
    <row r="35" spans="1:23" ht="20.25" customHeight="1" x14ac:dyDescent="0.25">
      <c r="A35" s="1389">
        <v>2024</v>
      </c>
      <c r="B35" s="37">
        <v>14</v>
      </c>
      <c r="C35" s="603" t="s">
        <v>12</v>
      </c>
      <c r="D35" s="35" t="str">
        <v>31/12/23</v>
      </c>
      <c r="E35" s="34">
        <f t="shared" si="3"/>
        <v>4435</v>
      </c>
      <c r="F35" s="32">
        <v>219.58</v>
      </c>
      <c r="G35" s="32">
        <v>10.42</v>
      </c>
      <c r="H35" s="31">
        <v>10</v>
      </c>
      <c r="I35" s="32">
        <v>165</v>
      </c>
      <c r="J35" s="33">
        <f t="shared" si="0"/>
        <v>405.00000000000006</v>
      </c>
      <c r="K35" s="32">
        <f t="shared" si="1"/>
        <v>4030</v>
      </c>
      <c r="L35" s="30">
        <f t="shared" si="2"/>
        <v>2310</v>
      </c>
      <c r="N35" s="617"/>
      <c r="O35" s="618"/>
      <c r="P35" s="618"/>
      <c r="Q35" s="619"/>
    </row>
    <row r="36" spans="1:23" ht="20.25" customHeight="1" x14ac:dyDescent="0.25">
      <c r="A36" s="1390"/>
      <c r="B36" s="29">
        <v>15</v>
      </c>
      <c r="C36" s="602" t="s">
        <v>11</v>
      </c>
      <c r="D36" s="27" t="str">
        <v>01/02/24</v>
      </c>
      <c r="E36" s="26">
        <f t="shared" si="3"/>
        <v>4030</v>
      </c>
      <c r="F36" s="24">
        <v>219.58</v>
      </c>
      <c r="G36" s="24">
        <v>10.42</v>
      </c>
      <c r="H36" s="23">
        <v>10</v>
      </c>
      <c r="I36" s="24">
        <v>165</v>
      </c>
      <c r="J36" s="25">
        <f t="shared" si="0"/>
        <v>405.00000000000006</v>
      </c>
      <c r="K36" s="24">
        <f t="shared" si="1"/>
        <v>3625</v>
      </c>
      <c r="L36" s="22">
        <f t="shared" si="2"/>
        <v>2475</v>
      </c>
      <c r="N36" s="617"/>
      <c r="O36" s="618"/>
      <c r="P36" s="618"/>
      <c r="Q36" s="619"/>
    </row>
    <row r="37" spans="1:23" ht="20.25" customHeight="1" x14ac:dyDescent="0.25">
      <c r="A37" s="1390"/>
      <c r="B37" s="29">
        <v>16</v>
      </c>
      <c r="C37" s="602" t="s">
        <v>10</v>
      </c>
      <c r="D37" s="27" t="str">
        <v>01/03/24</v>
      </c>
      <c r="E37" s="26">
        <f t="shared" si="3"/>
        <v>3625</v>
      </c>
      <c r="F37" s="24">
        <v>219.58</v>
      </c>
      <c r="G37" s="24">
        <v>10.42</v>
      </c>
      <c r="H37" s="23">
        <v>10</v>
      </c>
      <c r="I37" s="24">
        <v>165</v>
      </c>
      <c r="J37" s="25">
        <f t="shared" si="0"/>
        <v>405.00000000000006</v>
      </c>
      <c r="K37" s="24">
        <f t="shared" si="1"/>
        <v>3220</v>
      </c>
      <c r="L37" s="22">
        <f t="shared" si="2"/>
        <v>2640</v>
      </c>
      <c r="N37" s="617"/>
      <c r="O37" s="618"/>
      <c r="P37" s="618"/>
      <c r="Q37" s="619"/>
    </row>
    <row r="38" spans="1:23" ht="20.25" customHeight="1" x14ac:dyDescent="0.25">
      <c r="A38" s="1390"/>
      <c r="B38" s="29">
        <v>17</v>
      </c>
      <c r="C38" s="602" t="s">
        <v>9</v>
      </c>
      <c r="D38" s="27" t="str">
        <v>01/04/24</v>
      </c>
      <c r="E38" s="26">
        <f t="shared" si="3"/>
        <v>3220</v>
      </c>
      <c r="F38" s="24">
        <v>219.58</v>
      </c>
      <c r="G38" s="24">
        <v>10.42</v>
      </c>
      <c r="H38" s="23">
        <v>10</v>
      </c>
      <c r="I38" s="24">
        <v>165</v>
      </c>
      <c r="J38" s="25">
        <f t="shared" si="0"/>
        <v>405.00000000000006</v>
      </c>
      <c r="K38" s="24">
        <f t="shared" si="1"/>
        <v>2815</v>
      </c>
      <c r="L38" s="22">
        <f t="shared" si="2"/>
        <v>2805</v>
      </c>
      <c r="N38" s="617"/>
      <c r="O38" s="618"/>
      <c r="P38" s="618"/>
      <c r="Q38" s="619"/>
    </row>
    <row r="39" spans="1:23" ht="20.25" customHeight="1" x14ac:dyDescent="0.25">
      <c r="A39" s="1390"/>
      <c r="B39" s="29">
        <v>18</v>
      </c>
      <c r="C39" s="602" t="s">
        <v>8</v>
      </c>
      <c r="D39" s="27" t="str">
        <v>03/05/24</v>
      </c>
      <c r="E39" s="26">
        <f t="shared" si="3"/>
        <v>2815</v>
      </c>
      <c r="F39" s="24">
        <v>219.58</v>
      </c>
      <c r="G39" s="24">
        <v>10.42</v>
      </c>
      <c r="H39" s="23">
        <v>10</v>
      </c>
      <c r="I39" s="24">
        <v>165</v>
      </c>
      <c r="J39" s="25">
        <f t="shared" si="0"/>
        <v>405.00000000000006</v>
      </c>
      <c r="K39" s="24">
        <f t="shared" si="1"/>
        <v>2410</v>
      </c>
      <c r="L39" s="22">
        <f t="shared" si="2"/>
        <v>2970</v>
      </c>
      <c r="N39" s="617"/>
      <c r="O39" s="618"/>
      <c r="P39" s="618"/>
      <c r="Q39" s="619"/>
    </row>
    <row r="40" spans="1:23" ht="20.25" customHeight="1" x14ac:dyDescent="0.25">
      <c r="A40" s="1390"/>
      <c r="B40" s="29">
        <v>19</v>
      </c>
      <c r="C40" s="602" t="s">
        <v>7</v>
      </c>
      <c r="D40" s="27" t="str">
        <v>31/05/24</v>
      </c>
      <c r="E40" s="26">
        <f t="shared" si="3"/>
        <v>2410</v>
      </c>
      <c r="F40" s="24">
        <v>219.58</v>
      </c>
      <c r="G40" s="24">
        <v>10.42</v>
      </c>
      <c r="H40" s="23">
        <v>10</v>
      </c>
      <c r="I40" s="24">
        <v>165</v>
      </c>
      <c r="J40" s="25">
        <f t="shared" si="0"/>
        <v>405.00000000000006</v>
      </c>
      <c r="K40" s="24">
        <f t="shared" si="1"/>
        <v>2005</v>
      </c>
      <c r="L40" s="22">
        <f t="shared" si="2"/>
        <v>3135</v>
      </c>
      <c r="N40" s="617"/>
      <c r="O40" s="618"/>
      <c r="P40" s="618"/>
      <c r="Q40" s="619"/>
    </row>
    <row r="41" spans="1:23" ht="20.25" customHeight="1" x14ac:dyDescent="0.25">
      <c r="A41" s="1390"/>
      <c r="B41" s="29">
        <v>20</v>
      </c>
      <c r="C41" s="602" t="s">
        <v>6</v>
      </c>
      <c r="D41" s="27" t="str">
        <v>04/07/24</v>
      </c>
      <c r="E41" s="26">
        <f t="shared" si="3"/>
        <v>2005</v>
      </c>
      <c r="F41" s="24">
        <v>219.58</v>
      </c>
      <c r="G41" s="24">
        <v>10.42</v>
      </c>
      <c r="H41" s="23">
        <v>10</v>
      </c>
      <c r="I41" s="24">
        <v>165</v>
      </c>
      <c r="J41" s="25">
        <f t="shared" si="0"/>
        <v>405.00000000000006</v>
      </c>
      <c r="K41" s="24">
        <f t="shared" si="1"/>
        <v>1600</v>
      </c>
      <c r="L41" s="22">
        <f t="shared" si="2"/>
        <v>3300</v>
      </c>
      <c r="N41" s="1505" t="s">
        <v>1119</v>
      </c>
      <c r="O41" s="1505"/>
      <c r="P41" s="1505"/>
      <c r="Q41" s="1505"/>
      <c r="R41" s="1505"/>
      <c r="S41" s="930"/>
    </row>
    <row r="42" spans="1:23" ht="20.25" customHeight="1" x14ac:dyDescent="0.25">
      <c r="A42" s="1390"/>
      <c r="B42" s="29">
        <v>21</v>
      </c>
      <c r="C42" s="602" t="s">
        <v>5</v>
      </c>
      <c r="D42" s="27" t="str">
        <v>05/08/24</v>
      </c>
      <c r="E42" s="26">
        <f t="shared" si="3"/>
        <v>1600</v>
      </c>
      <c r="F42" s="24">
        <v>219.58</v>
      </c>
      <c r="G42" s="24">
        <v>10.42</v>
      </c>
      <c r="H42" s="23">
        <v>10</v>
      </c>
      <c r="I42" s="24">
        <v>165</v>
      </c>
      <c r="J42" s="25">
        <f t="shared" si="0"/>
        <v>405.00000000000006</v>
      </c>
      <c r="K42" s="24">
        <f t="shared" si="1"/>
        <v>1195</v>
      </c>
      <c r="L42" s="22">
        <f t="shared" si="2"/>
        <v>3465</v>
      </c>
      <c r="N42" s="1505" t="s">
        <v>1180</v>
      </c>
      <c r="O42" s="1505"/>
      <c r="P42" s="1505"/>
      <c r="Q42" s="1505"/>
      <c r="R42" s="1505"/>
    </row>
    <row r="43" spans="1:23" ht="69" customHeight="1" x14ac:dyDescent="0.25">
      <c r="A43" s="1390"/>
      <c r="B43" s="29">
        <v>22</v>
      </c>
      <c r="C43" s="602" t="s">
        <v>4</v>
      </c>
      <c r="D43" s="83" t="str">
        <v>19/09/24
-rm150
05/11/24
-rm255</v>
      </c>
      <c r="E43" s="26">
        <f t="shared" si="3"/>
        <v>1195</v>
      </c>
      <c r="F43" s="24">
        <v>219.58</v>
      </c>
      <c r="G43" s="24">
        <v>10.42</v>
      </c>
      <c r="H43" s="23">
        <v>10</v>
      </c>
      <c r="I43" s="24">
        <v>165</v>
      </c>
      <c r="J43" s="25">
        <f t="shared" si="0"/>
        <v>405.00000000000006</v>
      </c>
      <c r="K43" s="24">
        <f t="shared" si="1"/>
        <v>790</v>
      </c>
      <c r="L43" s="22">
        <f t="shared" si="2"/>
        <v>3630</v>
      </c>
      <c r="N43" s="617" t="s">
        <v>1315</v>
      </c>
      <c r="O43" s="618" t="s">
        <v>1316</v>
      </c>
      <c r="P43" s="618" t="s">
        <v>1317</v>
      </c>
      <c r="Q43" s="619" t="s">
        <v>1318</v>
      </c>
      <c r="S43" s="1503" t="s">
        <v>1352</v>
      </c>
      <c r="T43" s="1504"/>
      <c r="U43" s="1504"/>
      <c r="V43" s="1504"/>
      <c r="W43" s="1504"/>
    </row>
    <row r="44" spans="1:23" ht="20.25" customHeight="1" x14ac:dyDescent="0.25">
      <c r="A44" s="1390"/>
      <c r="B44" s="29">
        <v>23</v>
      </c>
      <c r="C44" s="602" t="s">
        <v>3</v>
      </c>
      <c r="D44" s="27" t="str">
        <v>05/11/24</v>
      </c>
      <c r="E44" s="26">
        <f t="shared" si="3"/>
        <v>790</v>
      </c>
      <c r="F44" s="24">
        <v>219.58</v>
      </c>
      <c r="G44" s="24">
        <v>10.42</v>
      </c>
      <c r="H44" s="23">
        <v>10</v>
      </c>
      <c r="I44" s="24">
        <v>165</v>
      </c>
      <c r="J44" s="25">
        <f t="shared" si="0"/>
        <v>405.00000000000006</v>
      </c>
      <c r="K44" s="24">
        <f t="shared" si="1"/>
        <v>385</v>
      </c>
      <c r="L44" s="22">
        <f t="shared" si="2"/>
        <v>3795</v>
      </c>
      <c r="N44" s="617" t="s">
        <v>88</v>
      </c>
      <c r="O44" s="618" t="s">
        <v>88</v>
      </c>
      <c r="P44" s="618" t="s">
        <v>88</v>
      </c>
      <c r="Q44" s="619" t="s">
        <v>88</v>
      </c>
      <c r="S44" s="57" t="s">
        <v>1353</v>
      </c>
    </row>
    <row r="45" spans="1:23" ht="72" customHeight="1" thickBot="1" x14ac:dyDescent="0.3">
      <c r="A45" s="1391"/>
      <c r="B45" s="21">
        <v>24</v>
      </c>
      <c r="C45" s="601" t="s">
        <v>14</v>
      </c>
      <c r="D45" s="248" t="str">
        <v>05/11/24
-rm150
05/12/24
-rm255</v>
      </c>
      <c r="E45" s="18">
        <f t="shared" si="3"/>
        <v>385</v>
      </c>
      <c r="F45" s="16">
        <v>219.66</v>
      </c>
      <c r="G45" s="16">
        <v>10.34</v>
      </c>
      <c r="H45" s="15">
        <v>10</v>
      </c>
      <c r="I45" s="16">
        <v>165</v>
      </c>
      <c r="J45" s="17">
        <f t="shared" si="0"/>
        <v>404.99999999999994</v>
      </c>
      <c r="K45" s="16">
        <f t="shared" si="1"/>
        <v>-20</v>
      </c>
      <c r="L45" s="14">
        <f t="shared" si="2"/>
        <v>3960</v>
      </c>
      <c r="N45" s="304" t="s">
        <v>1368</v>
      </c>
      <c r="O45" s="305" t="s">
        <v>1369</v>
      </c>
      <c r="P45" s="305" t="s">
        <v>1366</v>
      </c>
      <c r="Q45" s="306" t="s">
        <v>1367</v>
      </c>
      <c r="S45" s="57" t="s">
        <v>1396</v>
      </c>
    </row>
    <row r="46" spans="1:23" x14ac:dyDescent="0.25">
      <c r="F46" s="99">
        <f>SUM(F22:F45)</f>
        <v>5269.9999999999991</v>
      </c>
      <c r="G46" s="99">
        <f>SUM(G22:G45)</f>
        <v>249.99999999999989</v>
      </c>
      <c r="H46" s="99">
        <f>SUM(H22:H45)</f>
        <v>240</v>
      </c>
      <c r="I46" s="99">
        <f>SUM(I22:I45)</f>
        <v>3960</v>
      </c>
    </row>
    <row r="47" spans="1:23" x14ac:dyDescent="0.25">
      <c r="D47" s="1420" t="s">
        <v>2</v>
      </c>
      <c r="E47" s="1420"/>
      <c r="F47" s="79">
        <f>SUM(F22:F23)</f>
        <v>439.16</v>
      </c>
      <c r="G47" s="79">
        <f t="shared" ref="G47:I47" si="4">SUM(G22:G23)</f>
        <v>20.84</v>
      </c>
      <c r="H47" s="79">
        <f t="shared" si="4"/>
        <v>20</v>
      </c>
      <c r="I47" s="79">
        <f t="shared" si="4"/>
        <v>330</v>
      </c>
    </row>
    <row r="48" spans="1:23" x14ac:dyDescent="0.25">
      <c r="D48" s="1421" t="s">
        <v>1</v>
      </c>
      <c r="E48" s="1421"/>
      <c r="F48" s="65">
        <f>SUM(F46-F47)</f>
        <v>4830.8399999999992</v>
      </c>
      <c r="G48" s="65">
        <f>SUM(G46-G47)</f>
        <v>229.15999999999988</v>
      </c>
      <c r="H48" s="65">
        <f>SUM(H46-H47)</f>
        <v>220</v>
      </c>
      <c r="I48" s="65">
        <f>SUM(I46-I47)</f>
        <v>3630</v>
      </c>
    </row>
    <row r="50" spans="3:7" ht="15.75" x14ac:dyDescent="0.25">
      <c r="C50" s="508"/>
      <c r="D50" s="1422" t="s">
        <v>42</v>
      </c>
      <c r="E50" s="1422"/>
      <c r="F50" s="1423">
        <f>SUM(F48:I48)</f>
        <v>8910</v>
      </c>
      <c r="G50" s="1423"/>
    </row>
    <row r="51" spans="3:7" ht="16.5" thickBot="1" x14ac:dyDescent="0.3">
      <c r="C51" s="508"/>
      <c r="D51" s="1422" t="s">
        <v>41</v>
      </c>
      <c r="E51" s="1422"/>
      <c r="F51" s="1424">
        <v>-20</v>
      </c>
      <c r="G51" s="1424"/>
    </row>
    <row r="52" spans="3:7" ht="17.25" thickTop="1" thickBot="1" x14ac:dyDescent="0.3">
      <c r="C52" s="1415" t="s">
        <v>0</v>
      </c>
      <c r="D52" s="1415"/>
      <c r="E52" s="1416"/>
      <c r="F52" s="1417">
        <f>SUM(F50:G51)</f>
        <v>8890</v>
      </c>
      <c r="G52" s="1419"/>
    </row>
    <row r="53" spans="3:7" ht="15.75" thickTop="1" x14ac:dyDescent="0.25"/>
  </sheetData>
  <mergeCells count="35">
    <mergeCell ref="A35:A45"/>
    <mergeCell ref="C52:E52"/>
    <mergeCell ref="F52:G52"/>
    <mergeCell ref="D47:E47"/>
    <mergeCell ref="D48:E48"/>
    <mergeCell ref="D50:E50"/>
    <mergeCell ref="F50:G50"/>
    <mergeCell ref="D51:E51"/>
    <mergeCell ref="F51:G51"/>
    <mergeCell ref="G20:H20"/>
    <mergeCell ref="I20:I21"/>
    <mergeCell ref="J20:J21"/>
    <mergeCell ref="K20:K21"/>
    <mergeCell ref="A23:A34"/>
    <mergeCell ref="A8:L8"/>
    <mergeCell ref="A11:B11"/>
    <mergeCell ref="A12:B12"/>
    <mergeCell ref="A13:B13"/>
    <mergeCell ref="A15:B15"/>
    <mergeCell ref="S43:W43"/>
    <mergeCell ref="A17:B17"/>
    <mergeCell ref="E17:F17"/>
    <mergeCell ref="E18:F18"/>
    <mergeCell ref="A20:A21"/>
    <mergeCell ref="B20:B21"/>
    <mergeCell ref="C20:C21"/>
    <mergeCell ref="D20:D21"/>
    <mergeCell ref="E20:E21"/>
    <mergeCell ref="F20:F21"/>
    <mergeCell ref="N42:R42"/>
    <mergeCell ref="N41:R41"/>
    <mergeCell ref="L20:L21"/>
    <mergeCell ref="N20:N21"/>
    <mergeCell ref="O20:P20"/>
    <mergeCell ref="Q20:Q21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M42"/>
  <sheetViews>
    <sheetView topLeftCell="A22" zoomScaleNormal="100" workbookViewId="0">
      <selection activeCell="H36" sqref="H36"/>
    </sheetView>
  </sheetViews>
  <sheetFormatPr defaultRowHeight="15" x14ac:dyDescent="0.25"/>
  <cols>
    <col min="3" max="3" width="12.140625" bestFit="1" customWidth="1"/>
    <col min="4" max="4" width="12" customWidth="1"/>
    <col min="5" max="10" width="10" customWidth="1"/>
    <col min="11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240</v>
      </c>
    </row>
    <row r="4" spans="1:12" ht="12.75" customHeight="1" x14ac:dyDescent="0.35">
      <c r="A4" s="62"/>
    </row>
    <row r="5" spans="1:12" ht="17.25" x14ac:dyDescent="0.3">
      <c r="A5" s="500" t="s">
        <v>286</v>
      </c>
    </row>
    <row r="6" spans="1:12" ht="17.25" x14ac:dyDescent="0.3">
      <c r="A6" s="500" t="s">
        <v>287</v>
      </c>
    </row>
    <row r="8" spans="1:12" ht="20.25" customHeight="1" x14ac:dyDescent="0.25">
      <c r="A8" s="1425" t="s">
        <v>237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470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80</v>
      </c>
      <c r="B10" s="60"/>
      <c r="C10" s="59"/>
      <c r="D10" s="470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3000</v>
      </c>
      <c r="D11" s="470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180</v>
      </c>
      <c r="D12" s="470" t="s">
        <v>241</v>
      </c>
      <c r="E12" s="51"/>
      <c r="J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150</v>
      </c>
      <c r="D13" t="s">
        <v>238</v>
      </c>
      <c r="E13" s="51"/>
      <c r="J13" s="48"/>
      <c r="K13" s="48"/>
      <c r="L13" s="48"/>
    </row>
    <row r="14" spans="1:12" ht="20.25" customHeight="1" x14ac:dyDescent="0.25">
      <c r="A14" s="1426" t="s">
        <v>33</v>
      </c>
      <c r="B14" s="1426"/>
      <c r="C14" s="54">
        <v>150</v>
      </c>
      <c r="D14" t="s">
        <v>32</v>
      </c>
      <c r="E14" s="51"/>
      <c r="J14" s="48"/>
      <c r="K14" s="48"/>
      <c r="L14" s="48"/>
    </row>
    <row r="15" spans="1:12" ht="20.25" customHeight="1" x14ac:dyDescent="0.25">
      <c r="A15" s="469"/>
      <c r="B15" s="469"/>
      <c r="C15" s="50">
        <f>SUM(C11:C14)</f>
        <v>3480</v>
      </c>
      <c r="E15" s="51"/>
      <c r="J15" s="48"/>
      <c r="K15" s="48"/>
      <c r="L15" s="48"/>
    </row>
    <row r="16" spans="1:12" ht="20.25" customHeight="1" x14ac:dyDescent="0.25">
      <c r="A16" s="1426" t="s">
        <v>31</v>
      </c>
      <c r="B16" s="1426"/>
      <c r="C16" s="49">
        <v>1252.8</v>
      </c>
      <c r="D16" s="52" t="s">
        <v>30</v>
      </c>
      <c r="J16" s="48"/>
      <c r="K16" s="48"/>
      <c r="L16" s="48"/>
    </row>
    <row r="17" spans="1:12" ht="20.25" customHeight="1" x14ac:dyDescent="0.25">
      <c r="A17" s="469"/>
      <c r="B17" s="469"/>
      <c r="C17" s="50">
        <f>SUM(C15:C16)</f>
        <v>4732.8</v>
      </c>
      <c r="D17" s="52"/>
      <c r="J17" s="48"/>
      <c r="K17" s="48"/>
      <c r="L17" s="48"/>
    </row>
    <row r="18" spans="1:12" ht="20.25" customHeight="1" x14ac:dyDescent="0.25">
      <c r="A18" s="1427" t="s">
        <v>242</v>
      </c>
      <c r="B18" s="1427"/>
      <c r="C18" s="49">
        <v>120</v>
      </c>
      <c r="D18" s="1437" t="s">
        <v>239</v>
      </c>
      <c r="E18" s="1437"/>
      <c r="J18" s="48"/>
      <c r="K18" s="48"/>
      <c r="L18" s="48"/>
    </row>
    <row r="19" spans="1:12" ht="20.25" customHeight="1" thickBot="1" x14ac:dyDescent="0.3">
      <c r="A19" s="1481"/>
      <c r="B19" s="1481"/>
      <c r="C19" s="45">
        <f>SUM(C17:C18)</f>
        <v>4852.8</v>
      </c>
      <c r="D19" s="1441">
        <f>C19/12+1</f>
        <v>405.40000000000003</v>
      </c>
      <c r="E19" s="1441"/>
      <c r="J19" s="48"/>
      <c r="K19" s="48"/>
      <c r="L19" s="48"/>
    </row>
    <row r="20" spans="1:12" ht="20.25" customHeight="1" thickTop="1" thickBot="1" x14ac:dyDescent="0.3">
      <c r="A20" s="471"/>
      <c r="B20" s="471"/>
      <c r="C20" s="189"/>
      <c r="J20" s="48"/>
      <c r="K20" s="48"/>
      <c r="L20" s="48"/>
    </row>
    <row r="21" spans="1:12" ht="30.75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4"/>
      <c r="I21" s="1392" t="s">
        <v>19</v>
      </c>
      <c r="J21" s="1400" t="s">
        <v>18</v>
      </c>
      <c r="K21" s="1392" t="s">
        <v>17</v>
      </c>
      <c r="L21" s="1394" t="s">
        <v>15</v>
      </c>
    </row>
    <row r="22" spans="1:12" ht="30.75" customHeight="1" thickBot="1" x14ac:dyDescent="0.3">
      <c r="A22" s="1431"/>
      <c r="B22" s="1433"/>
      <c r="C22" s="1393"/>
      <c r="D22" s="1401"/>
      <c r="E22" s="1393"/>
      <c r="F22" s="1434"/>
      <c r="G22" s="473" t="s">
        <v>20</v>
      </c>
      <c r="H22" s="473" t="s">
        <v>16</v>
      </c>
      <c r="I22" s="1393"/>
      <c r="J22" s="1401"/>
      <c r="K22" s="1393"/>
      <c r="L22" s="1395"/>
    </row>
    <row r="23" spans="1:12" ht="20.25" customHeight="1" x14ac:dyDescent="0.25">
      <c r="A23" s="1389">
        <v>2022</v>
      </c>
      <c r="B23" s="37">
        <v>1</v>
      </c>
      <c r="C23" s="474" t="s">
        <v>4</v>
      </c>
      <c r="D23" s="35" t="str">
        <f t="array" ref="D23:D34">TRANSPOSE('[1]2022-2023'!$F$56:$Q$56)</f>
        <v>29/09/22</v>
      </c>
      <c r="E23" s="34">
        <f>SUM(C19)</f>
        <v>4852.8</v>
      </c>
      <c r="F23" s="32">
        <v>278.10000000000002</v>
      </c>
      <c r="G23" s="32">
        <v>12.5</v>
      </c>
      <c r="H23" s="31">
        <v>10</v>
      </c>
      <c r="I23" s="32">
        <v>104.4</v>
      </c>
      <c r="J23" s="33">
        <f t="shared" ref="J23:J34" si="0">F23+I23+G23+H23</f>
        <v>405</v>
      </c>
      <c r="K23" s="32">
        <f>E23-I23-G23-F23-H23</f>
        <v>4447.8</v>
      </c>
      <c r="L23" s="30">
        <f>I23</f>
        <v>104.4</v>
      </c>
    </row>
    <row r="24" spans="1:12" ht="20.25" customHeight="1" x14ac:dyDescent="0.25">
      <c r="A24" s="1390"/>
      <c r="B24" s="29">
        <v>2</v>
      </c>
      <c r="C24" s="475" t="s">
        <v>3</v>
      </c>
      <c r="D24" s="83" t="str">
        <v>29/10/22</v>
      </c>
      <c r="E24" s="26">
        <f>K23</f>
        <v>4447.8</v>
      </c>
      <c r="F24" s="24">
        <v>278.10000000000002</v>
      </c>
      <c r="G24" s="24">
        <v>12.5</v>
      </c>
      <c r="H24" s="23">
        <v>10</v>
      </c>
      <c r="I24" s="24">
        <v>104.4</v>
      </c>
      <c r="J24" s="25">
        <f t="shared" si="0"/>
        <v>405</v>
      </c>
      <c r="K24" s="24">
        <f>E24-I24-G24-F24-H24</f>
        <v>4042.8000000000006</v>
      </c>
      <c r="L24" s="22">
        <f t="shared" ref="L24:L34" si="1">L23+I24</f>
        <v>208.8</v>
      </c>
    </row>
    <row r="25" spans="1:12" ht="20.25" customHeight="1" x14ac:dyDescent="0.25">
      <c r="A25" s="1390"/>
      <c r="B25" s="29">
        <v>3</v>
      </c>
      <c r="C25" s="475" t="s">
        <v>14</v>
      </c>
      <c r="D25" s="27" t="str">
        <v>30/11/22</v>
      </c>
      <c r="E25" s="26">
        <f>K24</f>
        <v>4042.8000000000006</v>
      </c>
      <c r="F25" s="24">
        <v>278.10000000000002</v>
      </c>
      <c r="G25" s="24">
        <v>12.5</v>
      </c>
      <c r="H25" s="23">
        <v>10</v>
      </c>
      <c r="I25" s="24">
        <v>104.4</v>
      </c>
      <c r="J25" s="25">
        <f t="shared" si="0"/>
        <v>405</v>
      </c>
      <c r="K25" s="24">
        <f t="shared" ref="K25:K34" si="2">E25-I25-G25-F25-H25</f>
        <v>3637.8000000000006</v>
      </c>
      <c r="L25" s="22">
        <f t="shared" si="1"/>
        <v>313.20000000000005</v>
      </c>
    </row>
    <row r="26" spans="1:12" ht="20.25" customHeight="1" thickBot="1" x14ac:dyDescent="0.3">
      <c r="A26" s="1391"/>
      <c r="B26" s="21">
        <v>4</v>
      </c>
      <c r="C26" s="476" t="s">
        <v>13</v>
      </c>
      <c r="D26" s="19" t="str">
        <v>30/12/22</v>
      </c>
      <c r="E26" s="18">
        <f t="shared" ref="E26:E34" si="3">K25</f>
        <v>3637.8000000000006</v>
      </c>
      <c r="F26" s="16">
        <v>278.10000000000002</v>
      </c>
      <c r="G26" s="16">
        <v>12.5</v>
      </c>
      <c r="H26" s="15">
        <v>10</v>
      </c>
      <c r="I26" s="16">
        <v>104.4</v>
      </c>
      <c r="J26" s="17">
        <f t="shared" si="0"/>
        <v>405</v>
      </c>
      <c r="K26" s="16">
        <f t="shared" si="2"/>
        <v>3232.8000000000006</v>
      </c>
      <c r="L26" s="14">
        <f t="shared" si="1"/>
        <v>417.6</v>
      </c>
    </row>
    <row r="27" spans="1:12" ht="20.25" customHeight="1" x14ac:dyDescent="0.25">
      <c r="A27" s="1389">
        <v>2023</v>
      </c>
      <c r="B27" s="37">
        <v>5</v>
      </c>
      <c r="C27" s="474" t="s">
        <v>12</v>
      </c>
      <c r="D27" s="35" t="str">
        <v>31/01/23</v>
      </c>
      <c r="E27" s="34">
        <f t="shared" si="3"/>
        <v>3232.8000000000006</v>
      </c>
      <c r="F27" s="32">
        <v>278.10000000000002</v>
      </c>
      <c r="G27" s="32">
        <v>12.5</v>
      </c>
      <c r="H27" s="31">
        <v>10</v>
      </c>
      <c r="I27" s="32">
        <v>104.4</v>
      </c>
      <c r="J27" s="33">
        <f t="shared" si="0"/>
        <v>405</v>
      </c>
      <c r="K27" s="32">
        <f t="shared" si="2"/>
        <v>2827.8000000000006</v>
      </c>
      <c r="L27" s="30">
        <f t="shared" si="1"/>
        <v>522</v>
      </c>
    </row>
    <row r="28" spans="1:12" ht="20.25" customHeight="1" x14ac:dyDescent="0.25">
      <c r="A28" s="1390"/>
      <c r="B28" s="29">
        <v>6</v>
      </c>
      <c r="C28" s="475" t="s">
        <v>11</v>
      </c>
      <c r="D28" s="27" t="str">
        <v>03/03/23</v>
      </c>
      <c r="E28" s="26">
        <f t="shared" si="3"/>
        <v>2827.8000000000006</v>
      </c>
      <c r="F28" s="24">
        <v>278.10000000000002</v>
      </c>
      <c r="G28" s="24">
        <v>12.5</v>
      </c>
      <c r="H28" s="23">
        <v>10</v>
      </c>
      <c r="I28" s="24">
        <v>104.4</v>
      </c>
      <c r="J28" s="25">
        <f t="shared" si="0"/>
        <v>405</v>
      </c>
      <c r="K28" s="24">
        <f t="shared" si="2"/>
        <v>2422.8000000000006</v>
      </c>
      <c r="L28" s="22">
        <f t="shared" si="1"/>
        <v>626.4</v>
      </c>
    </row>
    <row r="29" spans="1:12" ht="20.25" customHeight="1" x14ac:dyDescent="0.25">
      <c r="A29" s="1390"/>
      <c r="B29" s="29">
        <v>7</v>
      </c>
      <c r="C29" s="475" t="s">
        <v>10</v>
      </c>
      <c r="D29" s="27" t="str">
        <v>29/03/23</v>
      </c>
      <c r="E29" s="26">
        <f t="shared" si="3"/>
        <v>2422.8000000000006</v>
      </c>
      <c r="F29" s="24">
        <v>278.10000000000002</v>
      </c>
      <c r="G29" s="24">
        <v>12.5</v>
      </c>
      <c r="H29" s="23">
        <v>10</v>
      </c>
      <c r="I29" s="24">
        <v>104.4</v>
      </c>
      <c r="J29" s="25">
        <f t="shared" si="0"/>
        <v>405</v>
      </c>
      <c r="K29" s="24">
        <f t="shared" si="2"/>
        <v>2017.8000000000006</v>
      </c>
      <c r="L29" s="22">
        <f t="shared" si="1"/>
        <v>730.8</v>
      </c>
    </row>
    <row r="30" spans="1:12" ht="20.25" customHeight="1" x14ac:dyDescent="0.25">
      <c r="A30" s="1390"/>
      <c r="B30" s="29">
        <v>8</v>
      </c>
      <c r="C30" s="475" t="s">
        <v>9</v>
      </c>
      <c r="D30" s="27" t="str">
        <v>29/04/23</v>
      </c>
      <c r="E30" s="26">
        <f>K29</f>
        <v>2017.8000000000006</v>
      </c>
      <c r="F30" s="24">
        <v>278.10000000000002</v>
      </c>
      <c r="G30" s="24">
        <v>12.5</v>
      </c>
      <c r="H30" s="23">
        <v>10</v>
      </c>
      <c r="I30" s="24">
        <v>104.4</v>
      </c>
      <c r="J30" s="25">
        <f t="shared" si="0"/>
        <v>405</v>
      </c>
      <c r="K30" s="24">
        <f t="shared" si="2"/>
        <v>1612.8000000000006</v>
      </c>
      <c r="L30" s="22">
        <f t="shared" si="1"/>
        <v>835.19999999999993</v>
      </c>
    </row>
    <row r="31" spans="1:12" ht="20.25" customHeight="1" x14ac:dyDescent="0.25">
      <c r="A31" s="1390"/>
      <c r="B31" s="29">
        <v>9</v>
      </c>
      <c r="C31" s="475" t="s">
        <v>8</v>
      </c>
      <c r="D31" s="27" t="str">
        <v>25/05/23</v>
      </c>
      <c r="E31" s="26">
        <f t="shared" si="3"/>
        <v>1612.8000000000006</v>
      </c>
      <c r="F31" s="24">
        <v>278.10000000000002</v>
      </c>
      <c r="G31" s="24">
        <v>12.5</v>
      </c>
      <c r="H31" s="23">
        <v>10</v>
      </c>
      <c r="I31" s="24">
        <v>104.4</v>
      </c>
      <c r="J31" s="25">
        <f t="shared" si="0"/>
        <v>405</v>
      </c>
      <c r="K31" s="24">
        <f t="shared" si="2"/>
        <v>1207.8000000000006</v>
      </c>
      <c r="L31" s="22">
        <f t="shared" si="1"/>
        <v>939.59999999999991</v>
      </c>
    </row>
    <row r="32" spans="1:12" ht="20.25" customHeight="1" x14ac:dyDescent="0.25">
      <c r="A32" s="1390"/>
      <c r="B32" s="29">
        <v>10</v>
      </c>
      <c r="C32" s="475" t="s">
        <v>7</v>
      </c>
      <c r="D32" s="27" t="str">
        <v>25/05/23</v>
      </c>
      <c r="E32" s="26">
        <f t="shared" si="3"/>
        <v>1207.8000000000006</v>
      </c>
      <c r="F32" s="24">
        <v>278.10000000000002</v>
      </c>
      <c r="G32" s="24">
        <v>12.5</v>
      </c>
      <c r="H32" s="23">
        <v>10</v>
      </c>
      <c r="I32" s="24">
        <v>104.4</v>
      </c>
      <c r="J32" s="25">
        <f t="shared" si="0"/>
        <v>405</v>
      </c>
      <c r="K32" s="24">
        <f t="shared" si="2"/>
        <v>802.80000000000052</v>
      </c>
      <c r="L32" s="22">
        <f t="shared" si="1"/>
        <v>1044</v>
      </c>
    </row>
    <row r="33" spans="1:13" ht="20.25" customHeight="1" x14ac:dyDescent="0.25">
      <c r="A33" s="1390"/>
      <c r="B33" s="29">
        <v>11</v>
      </c>
      <c r="C33" s="475" t="s">
        <v>6</v>
      </c>
      <c r="D33" s="27" t="str">
        <v>25/05/23</v>
      </c>
      <c r="E33" s="26">
        <f t="shared" si="3"/>
        <v>802.80000000000052</v>
      </c>
      <c r="F33" s="24">
        <v>278.10000000000002</v>
      </c>
      <c r="G33" s="24">
        <v>12.5</v>
      </c>
      <c r="H33" s="23">
        <v>10</v>
      </c>
      <c r="I33" s="24">
        <v>104.4</v>
      </c>
      <c r="J33" s="25">
        <f t="shared" si="0"/>
        <v>405</v>
      </c>
      <c r="K33" s="24">
        <f t="shared" si="2"/>
        <v>397.80000000000052</v>
      </c>
      <c r="L33" s="22">
        <f t="shared" si="1"/>
        <v>1148.4000000000001</v>
      </c>
    </row>
    <row r="34" spans="1:13" ht="20.25" customHeight="1" thickBot="1" x14ac:dyDescent="0.3">
      <c r="A34" s="1391"/>
      <c r="B34" s="21">
        <v>12</v>
      </c>
      <c r="C34" s="476" t="s">
        <v>5</v>
      </c>
      <c r="D34" s="19" t="str">
        <v>25/05/23</v>
      </c>
      <c r="E34" s="18">
        <f t="shared" si="3"/>
        <v>397.80000000000052</v>
      </c>
      <c r="F34" s="16">
        <v>278.10000000000002</v>
      </c>
      <c r="G34" s="16">
        <v>12.5</v>
      </c>
      <c r="H34" s="15">
        <v>10</v>
      </c>
      <c r="I34" s="16">
        <v>104.4</v>
      </c>
      <c r="J34" s="17">
        <f t="shared" si="0"/>
        <v>405</v>
      </c>
      <c r="K34" s="16">
        <f t="shared" si="2"/>
        <v>-7.199999999999477</v>
      </c>
      <c r="L34" s="14">
        <f t="shared" si="1"/>
        <v>1252.8000000000002</v>
      </c>
    </row>
    <row r="35" spans="1:13" x14ac:dyDescent="0.25">
      <c r="F35" s="99">
        <f>SUM(F23:F34)</f>
        <v>3337.1999999999994</v>
      </c>
      <c r="G35" s="99">
        <f>SUM(G23:G34)</f>
        <v>150</v>
      </c>
      <c r="H35" s="98">
        <f>SUM(H23:H34)</f>
        <v>120</v>
      </c>
      <c r="I35" s="99">
        <f>SUM(I23:I34)</f>
        <v>1252.8000000000002</v>
      </c>
    </row>
    <row r="36" spans="1:13" x14ac:dyDescent="0.25">
      <c r="D36" s="1420" t="s">
        <v>2</v>
      </c>
      <c r="E36" s="1420"/>
      <c r="F36" s="222">
        <f>SUM(F23:F27)</f>
        <v>1390.5</v>
      </c>
      <c r="G36" s="222">
        <f t="shared" ref="G36:I36" si="4">SUM(G23:G27)</f>
        <v>62.5</v>
      </c>
      <c r="H36" s="222">
        <f t="shared" si="4"/>
        <v>50</v>
      </c>
      <c r="I36" s="222">
        <f t="shared" si="4"/>
        <v>522</v>
      </c>
      <c r="J36" s="56"/>
      <c r="K36" s="56"/>
      <c r="L36" s="56"/>
      <c r="M36" s="56"/>
    </row>
    <row r="37" spans="1:13" x14ac:dyDescent="0.25">
      <c r="D37" s="1421" t="s">
        <v>1</v>
      </c>
      <c r="E37" s="1421"/>
      <c r="F37" s="65">
        <f>SUM(F35-F36)</f>
        <v>1946.6999999999994</v>
      </c>
      <c r="G37" s="65">
        <f>SUM(G35-G36)</f>
        <v>87.5</v>
      </c>
      <c r="H37" s="477">
        <f>SUM(H35-H36)</f>
        <v>70</v>
      </c>
      <c r="I37" s="65">
        <f>SUM(I35-I36)</f>
        <v>730.80000000000018</v>
      </c>
    </row>
    <row r="38" spans="1:13" x14ac:dyDescent="0.25">
      <c r="K38" s="478"/>
    </row>
    <row r="39" spans="1:13" ht="15.75" x14ac:dyDescent="0.25">
      <c r="C39" s="472"/>
      <c r="D39" s="1422" t="s">
        <v>42</v>
      </c>
      <c r="E39" s="1422"/>
      <c r="F39" s="1423">
        <f>SUM(F37:I37)</f>
        <v>2834.9999999999995</v>
      </c>
      <c r="G39" s="1423"/>
    </row>
    <row r="40" spans="1:13" ht="16.5" thickBot="1" x14ac:dyDescent="0.3">
      <c r="C40" s="472"/>
      <c r="D40" s="1422" t="s">
        <v>41</v>
      </c>
      <c r="E40" s="1422"/>
      <c r="F40" s="1436">
        <v>-7.2</v>
      </c>
      <c r="G40" s="1436"/>
    </row>
    <row r="41" spans="1:13" ht="17.25" thickTop="1" thickBot="1" x14ac:dyDescent="0.3">
      <c r="C41" s="1415" t="s">
        <v>0</v>
      </c>
      <c r="D41" s="1415"/>
      <c r="E41" s="1416"/>
      <c r="F41" s="1417">
        <f>SUM(F39:G40)</f>
        <v>2827.7999999999997</v>
      </c>
      <c r="G41" s="1419"/>
    </row>
    <row r="42" spans="1:13" ht="15.75" thickTop="1" x14ac:dyDescent="0.25"/>
  </sheetData>
  <mergeCells count="31">
    <mergeCell ref="A8:L8"/>
    <mergeCell ref="A11:B11"/>
    <mergeCell ref="A13:B13"/>
    <mergeCell ref="A14:B14"/>
    <mergeCell ref="A16:B16"/>
    <mergeCell ref="A12:B12"/>
    <mergeCell ref="L21:L22"/>
    <mergeCell ref="A19:B19"/>
    <mergeCell ref="D19:E19"/>
    <mergeCell ref="A21:A22"/>
    <mergeCell ref="B21:B22"/>
    <mergeCell ref="C21:C22"/>
    <mergeCell ref="D21:D22"/>
    <mergeCell ref="E21:E22"/>
    <mergeCell ref="F21:F22"/>
    <mergeCell ref="G21:H21"/>
    <mergeCell ref="I21:I22"/>
    <mergeCell ref="J21:J22"/>
    <mergeCell ref="K21:K22"/>
    <mergeCell ref="A23:A26"/>
    <mergeCell ref="A27:A34"/>
    <mergeCell ref="D36:E36"/>
    <mergeCell ref="D37:E37"/>
    <mergeCell ref="A18:B18"/>
    <mergeCell ref="D18:E18"/>
    <mergeCell ref="F39:G39"/>
    <mergeCell ref="D40:E40"/>
    <mergeCell ref="F40:G40"/>
    <mergeCell ref="C41:E41"/>
    <mergeCell ref="F41:G41"/>
    <mergeCell ref="D39:E39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M39"/>
  <sheetViews>
    <sheetView topLeftCell="A16" zoomScaleNormal="100" workbookViewId="0">
      <selection activeCell="M34" sqref="M34"/>
    </sheetView>
  </sheetViews>
  <sheetFormatPr defaultRowHeight="15" x14ac:dyDescent="0.25"/>
  <cols>
    <col min="2" max="2" width="9.140625" customWidth="1"/>
    <col min="3" max="3" width="12.140625" bestFit="1" customWidth="1"/>
    <col min="4" max="4" width="12" customWidth="1"/>
    <col min="5" max="9" width="10" customWidth="1"/>
    <col min="10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240</v>
      </c>
    </row>
    <row r="4" spans="1:12" ht="12.75" customHeight="1" x14ac:dyDescent="0.35">
      <c r="A4" s="62"/>
    </row>
    <row r="5" spans="1:12" ht="17.25" x14ac:dyDescent="0.3">
      <c r="A5" s="500" t="s">
        <v>286</v>
      </c>
    </row>
    <row r="6" spans="1:12" ht="17.25" x14ac:dyDescent="0.3">
      <c r="A6" s="500" t="s">
        <v>287</v>
      </c>
    </row>
    <row r="8" spans="1:12" ht="20.25" customHeight="1" x14ac:dyDescent="0.25">
      <c r="A8" s="1425" t="s">
        <v>566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652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80</v>
      </c>
      <c r="B10" s="60"/>
      <c r="C10" s="59"/>
      <c r="D10" s="652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3000</v>
      </c>
      <c r="D11" s="652"/>
      <c r="E11" s="51"/>
      <c r="I11" s="48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600</v>
      </c>
      <c r="D12" t="s">
        <v>32</v>
      </c>
      <c r="E12" s="51"/>
      <c r="I12" s="48"/>
      <c r="J12" s="48"/>
      <c r="K12" s="48"/>
      <c r="L12" s="48"/>
    </row>
    <row r="13" spans="1:12" ht="20.25" customHeight="1" x14ac:dyDescent="0.25">
      <c r="A13" s="651"/>
      <c r="B13" s="651"/>
      <c r="C13" s="50">
        <f>SUM(C11:C12)</f>
        <v>3600</v>
      </c>
      <c r="E13" s="51"/>
      <c r="I13" s="48"/>
      <c r="J13" s="48"/>
      <c r="K13" s="48"/>
      <c r="L13" s="48"/>
    </row>
    <row r="14" spans="1:12" ht="20.25" customHeight="1" x14ac:dyDescent="0.25">
      <c r="A14" s="1426" t="s">
        <v>31</v>
      </c>
      <c r="B14" s="1426"/>
      <c r="C14" s="49">
        <v>2160</v>
      </c>
      <c r="D14" s="52" t="s">
        <v>49</v>
      </c>
      <c r="I14" s="48"/>
      <c r="J14" s="48"/>
      <c r="K14" s="48"/>
      <c r="L14" s="48"/>
    </row>
    <row r="15" spans="1:12" ht="20.25" customHeight="1" x14ac:dyDescent="0.25">
      <c r="A15" s="651"/>
      <c r="B15" s="651"/>
      <c r="C15" s="50">
        <f>SUM(C13:C14)</f>
        <v>5760</v>
      </c>
      <c r="D15" s="52"/>
      <c r="I15" s="48"/>
      <c r="J15" s="48"/>
      <c r="K15" s="48"/>
      <c r="L15" s="48"/>
    </row>
    <row r="16" spans="1:12" ht="32.25" customHeight="1" x14ac:dyDescent="0.25">
      <c r="A16" s="1427" t="s">
        <v>567</v>
      </c>
      <c r="B16" s="1427"/>
      <c r="C16" s="49">
        <v>120</v>
      </c>
      <c r="E16" s="1428" t="s">
        <v>239</v>
      </c>
      <c r="F16" s="1428"/>
      <c r="I16" s="48"/>
      <c r="J16" s="48"/>
      <c r="K16" s="48"/>
      <c r="L16" s="48"/>
    </row>
    <row r="17" spans="1:12" ht="20.25" customHeight="1" thickBot="1" x14ac:dyDescent="0.3">
      <c r="A17" s="1481"/>
      <c r="B17" s="1481"/>
      <c r="C17" s="45">
        <f>SUM(C15:C16)</f>
        <v>5880</v>
      </c>
      <c r="E17" s="1429">
        <f>C17/12</f>
        <v>490</v>
      </c>
      <c r="F17" s="1429"/>
      <c r="I17" s="48"/>
      <c r="J17" s="48"/>
      <c r="K17" s="48"/>
      <c r="L17" s="48"/>
    </row>
    <row r="18" spans="1:12" ht="20.25" customHeight="1" thickTop="1" thickBot="1" x14ac:dyDescent="0.3">
      <c r="A18" s="653"/>
      <c r="B18" s="653"/>
      <c r="C18" s="189"/>
      <c r="I18" s="48"/>
      <c r="J18" s="48"/>
      <c r="K18" s="48"/>
      <c r="L18" s="48"/>
    </row>
    <row r="19" spans="1:12" ht="30.75" customHeight="1" thickBot="1" x14ac:dyDescent="0.3">
      <c r="A19" s="43" t="s">
        <v>26</v>
      </c>
      <c r="B19" s="42" t="s">
        <v>25</v>
      </c>
      <c r="C19" s="658" t="s">
        <v>24</v>
      </c>
      <c r="D19" s="41" t="s">
        <v>23</v>
      </c>
      <c r="E19" s="658" t="s">
        <v>22</v>
      </c>
      <c r="F19" s="39" t="s">
        <v>21</v>
      </c>
      <c r="G19" s="659" t="s">
        <v>20</v>
      </c>
      <c r="H19" s="658" t="s">
        <v>19</v>
      </c>
      <c r="I19" s="129" t="s">
        <v>18</v>
      </c>
      <c r="J19" s="128" t="s">
        <v>17</v>
      </c>
      <c r="K19" s="127" t="s">
        <v>16</v>
      </c>
      <c r="L19" s="38" t="s">
        <v>15</v>
      </c>
    </row>
    <row r="20" spans="1:12" ht="20.25" customHeight="1" x14ac:dyDescent="0.25">
      <c r="A20" s="1389">
        <v>2023</v>
      </c>
      <c r="B20" s="37">
        <v>1</v>
      </c>
      <c r="C20" s="655" t="s">
        <v>6</v>
      </c>
      <c r="D20" s="35" t="str">
        <f t="array" ref="D20:D31">TRANSPOSE('[1]2023-2024'!$F$42:$Q$42)</f>
        <v>31/07/23</v>
      </c>
      <c r="E20" s="34">
        <f>SUM(C15)</f>
        <v>5760</v>
      </c>
      <c r="F20" s="32">
        <v>250</v>
      </c>
      <c r="G20" s="32">
        <v>50</v>
      </c>
      <c r="H20" s="32">
        <v>180</v>
      </c>
      <c r="I20" s="33">
        <f t="shared" ref="I20:I31" si="0">F20+H20+G20+K20</f>
        <v>490</v>
      </c>
      <c r="J20" s="32">
        <f>E20-H20-G20-F20</f>
        <v>5280</v>
      </c>
      <c r="K20" s="31">
        <v>10</v>
      </c>
      <c r="L20" s="30">
        <f>H20</f>
        <v>180</v>
      </c>
    </row>
    <row r="21" spans="1:12" ht="20.25" customHeight="1" x14ac:dyDescent="0.25">
      <c r="A21" s="1390"/>
      <c r="B21" s="29">
        <v>2</v>
      </c>
      <c r="C21" s="656" t="s">
        <v>5</v>
      </c>
      <c r="D21" s="83" t="str">
        <v>29/08/23</v>
      </c>
      <c r="E21" s="26">
        <f>J20</f>
        <v>5280</v>
      </c>
      <c r="F21" s="24">
        <v>250</v>
      </c>
      <c r="G21" s="24">
        <v>50</v>
      </c>
      <c r="H21" s="24">
        <v>180</v>
      </c>
      <c r="I21" s="25">
        <f t="shared" si="0"/>
        <v>490</v>
      </c>
      <c r="J21" s="24">
        <f t="shared" ref="J21:J31" si="1">E21-H21-G21-F21</f>
        <v>4800</v>
      </c>
      <c r="K21" s="23">
        <v>10</v>
      </c>
      <c r="L21" s="22">
        <f t="shared" ref="L21:L31" si="2">L20+H21</f>
        <v>360</v>
      </c>
    </row>
    <row r="22" spans="1:12" ht="20.25" customHeight="1" x14ac:dyDescent="0.25">
      <c r="A22" s="1390"/>
      <c r="B22" s="29">
        <v>3</v>
      </c>
      <c r="C22" s="656" t="s">
        <v>4</v>
      </c>
      <c r="D22" s="27" t="str">
        <v>30/09/23</v>
      </c>
      <c r="E22" s="26">
        <f>J21</f>
        <v>4800</v>
      </c>
      <c r="F22" s="24">
        <v>250</v>
      </c>
      <c r="G22" s="24">
        <v>50</v>
      </c>
      <c r="H22" s="24">
        <v>180</v>
      </c>
      <c r="I22" s="25">
        <f t="shared" si="0"/>
        <v>490</v>
      </c>
      <c r="J22" s="24">
        <f t="shared" si="1"/>
        <v>4320</v>
      </c>
      <c r="K22" s="23">
        <v>10</v>
      </c>
      <c r="L22" s="22">
        <f t="shared" si="2"/>
        <v>540</v>
      </c>
    </row>
    <row r="23" spans="1:12" ht="20.25" customHeight="1" x14ac:dyDescent="0.25">
      <c r="A23" s="1390"/>
      <c r="B23" s="29">
        <v>4</v>
      </c>
      <c r="C23" s="656" t="s">
        <v>3</v>
      </c>
      <c r="D23" s="27" t="str">
        <v>31/10/23</v>
      </c>
      <c r="E23" s="26">
        <f t="shared" ref="E23:E31" si="3">J22</f>
        <v>4320</v>
      </c>
      <c r="F23" s="24">
        <v>250</v>
      </c>
      <c r="G23" s="24">
        <v>50</v>
      </c>
      <c r="H23" s="24">
        <v>180</v>
      </c>
      <c r="I23" s="25">
        <f t="shared" si="0"/>
        <v>490</v>
      </c>
      <c r="J23" s="24">
        <f t="shared" si="1"/>
        <v>3840</v>
      </c>
      <c r="K23" s="23">
        <v>10</v>
      </c>
      <c r="L23" s="22">
        <f t="shared" si="2"/>
        <v>720</v>
      </c>
    </row>
    <row r="24" spans="1:12" ht="20.25" customHeight="1" x14ac:dyDescent="0.25">
      <c r="A24" s="1390"/>
      <c r="B24" s="29">
        <v>5</v>
      </c>
      <c r="C24" s="656" t="s">
        <v>14</v>
      </c>
      <c r="D24" s="27" t="str">
        <v>28/11/23</v>
      </c>
      <c r="E24" s="26">
        <f t="shared" si="3"/>
        <v>3840</v>
      </c>
      <c r="F24" s="24">
        <v>250</v>
      </c>
      <c r="G24" s="24">
        <v>50</v>
      </c>
      <c r="H24" s="24">
        <v>180</v>
      </c>
      <c r="I24" s="25">
        <f t="shared" si="0"/>
        <v>490</v>
      </c>
      <c r="J24" s="24">
        <f t="shared" si="1"/>
        <v>3360</v>
      </c>
      <c r="K24" s="23">
        <v>10</v>
      </c>
      <c r="L24" s="22">
        <f t="shared" si="2"/>
        <v>900</v>
      </c>
    </row>
    <row r="25" spans="1:12" ht="20.25" customHeight="1" thickBot="1" x14ac:dyDescent="0.3">
      <c r="A25" s="1391"/>
      <c r="B25" s="21">
        <v>6</v>
      </c>
      <c r="C25" s="657" t="s">
        <v>13</v>
      </c>
      <c r="D25" s="19" t="str">
        <v>30/12/23</v>
      </c>
      <c r="E25" s="18">
        <f t="shared" si="3"/>
        <v>3360</v>
      </c>
      <c r="F25" s="16">
        <v>250</v>
      </c>
      <c r="G25" s="16">
        <v>50</v>
      </c>
      <c r="H25" s="16">
        <v>180</v>
      </c>
      <c r="I25" s="17">
        <f t="shared" si="0"/>
        <v>490</v>
      </c>
      <c r="J25" s="16">
        <f t="shared" si="1"/>
        <v>2880</v>
      </c>
      <c r="K25" s="15">
        <v>10</v>
      </c>
      <c r="L25" s="14">
        <f t="shared" si="2"/>
        <v>1080</v>
      </c>
    </row>
    <row r="26" spans="1:12" ht="20.25" customHeight="1" x14ac:dyDescent="0.25">
      <c r="A26" s="1389">
        <v>2024</v>
      </c>
      <c r="B26" s="37">
        <v>7</v>
      </c>
      <c r="C26" s="655" t="s">
        <v>12</v>
      </c>
      <c r="D26" s="35" t="str">
        <v>30/01/24</v>
      </c>
      <c r="E26" s="34">
        <f t="shared" si="3"/>
        <v>2880</v>
      </c>
      <c r="F26" s="32">
        <v>250</v>
      </c>
      <c r="G26" s="32">
        <v>50</v>
      </c>
      <c r="H26" s="32">
        <v>180</v>
      </c>
      <c r="I26" s="33">
        <f t="shared" si="0"/>
        <v>490</v>
      </c>
      <c r="J26" s="32">
        <f t="shared" si="1"/>
        <v>2400</v>
      </c>
      <c r="K26" s="31">
        <v>10</v>
      </c>
      <c r="L26" s="30">
        <f t="shared" si="2"/>
        <v>1260</v>
      </c>
    </row>
    <row r="27" spans="1:12" ht="20.25" customHeight="1" x14ac:dyDescent="0.25">
      <c r="A27" s="1390"/>
      <c r="B27" s="29">
        <v>8</v>
      </c>
      <c r="C27" s="656" t="s">
        <v>11</v>
      </c>
      <c r="D27" s="27" t="str">
        <v>29/02/24</v>
      </c>
      <c r="E27" s="26">
        <f>J26</f>
        <v>2400</v>
      </c>
      <c r="F27" s="24">
        <v>250</v>
      </c>
      <c r="G27" s="24">
        <v>50</v>
      </c>
      <c r="H27" s="24">
        <v>180</v>
      </c>
      <c r="I27" s="25">
        <f t="shared" si="0"/>
        <v>490</v>
      </c>
      <c r="J27" s="24">
        <f t="shared" si="1"/>
        <v>1920</v>
      </c>
      <c r="K27" s="23">
        <v>10</v>
      </c>
      <c r="L27" s="22">
        <f t="shared" si="2"/>
        <v>1440</v>
      </c>
    </row>
    <row r="28" spans="1:12" ht="20.25" customHeight="1" x14ac:dyDescent="0.25">
      <c r="A28" s="1390"/>
      <c r="B28" s="29">
        <v>9</v>
      </c>
      <c r="C28" s="656" t="s">
        <v>10</v>
      </c>
      <c r="D28" s="27" t="str">
        <v>30/03/24</v>
      </c>
      <c r="E28" s="26">
        <f t="shared" si="3"/>
        <v>1920</v>
      </c>
      <c r="F28" s="24">
        <v>250</v>
      </c>
      <c r="G28" s="24">
        <v>50</v>
      </c>
      <c r="H28" s="24">
        <v>180</v>
      </c>
      <c r="I28" s="25">
        <f t="shared" si="0"/>
        <v>490</v>
      </c>
      <c r="J28" s="24">
        <f t="shared" si="1"/>
        <v>1440</v>
      </c>
      <c r="K28" s="23">
        <v>10</v>
      </c>
      <c r="L28" s="22">
        <f t="shared" si="2"/>
        <v>1620</v>
      </c>
    </row>
    <row r="29" spans="1:12" ht="20.25" customHeight="1" x14ac:dyDescent="0.25">
      <c r="A29" s="1390"/>
      <c r="B29" s="29">
        <v>10</v>
      </c>
      <c r="C29" s="656" t="s">
        <v>9</v>
      </c>
      <c r="D29" s="83" t="str">
        <v>30/04/24</v>
      </c>
      <c r="E29" s="26">
        <f t="shared" si="3"/>
        <v>1440</v>
      </c>
      <c r="F29" s="24">
        <v>250</v>
      </c>
      <c r="G29" s="24">
        <v>50</v>
      </c>
      <c r="H29" s="24">
        <v>180</v>
      </c>
      <c r="I29" s="25">
        <f t="shared" si="0"/>
        <v>490</v>
      </c>
      <c r="J29" s="24">
        <f t="shared" si="1"/>
        <v>960</v>
      </c>
      <c r="K29" s="23">
        <v>10</v>
      </c>
      <c r="L29" s="22">
        <f t="shared" si="2"/>
        <v>1800</v>
      </c>
    </row>
    <row r="30" spans="1:12" ht="20.25" customHeight="1" x14ac:dyDescent="0.25">
      <c r="A30" s="1390"/>
      <c r="B30" s="29">
        <v>11</v>
      </c>
      <c r="C30" s="656" t="s">
        <v>8</v>
      </c>
      <c r="D30" s="27" t="str">
        <v>31/05/24</v>
      </c>
      <c r="E30" s="26">
        <f t="shared" si="3"/>
        <v>960</v>
      </c>
      <c r="F30" s="24">
        <v>250</v>
      </c>
      <c r="G30" s="24">
        <v>50</v>
      </c>
      <c r="H30" s="24">
        <v>180</v>
      </c>
      <c r="I30" s="25">
        <f t="shared" si="0"/>
        <v>490</v>
      </c>
      <c r="J30" s="24">
        <f t="shared" si="1"/>
        <v>480</v>
      </c>
      <c r="K30" s="23">
        <v>10</v>
      </c>
      <c r="L30" s="22">
        <f t="shared" si="2"/>
        <v>1980</v>
      </c>
    </row>
    <row r="31" spans="1:12" ht="20.25" customHeight="1" thickBot="1" x14ac:dyDescent="0.3">
      <c r="A31" s="1391"/>
      <c r="B31" s="21">
        <v>12</v>
      </c>
      <c r="C31" s="657" t="s">
        <v>7</v>
      </c>
      <c r="D31" s="19" t="str">
        <v>24/06/24</v>
      </c>
      <c r="E31" s="18">
        <f t="shared" si="3"/>
        <v>480</v>
      </c>
      <c r="F31" s="16">
        <v>250</v>
      </c>
      <c r="G31" s="16">
        <v>50</v>
      </c>
      <c r="H31" s="16">
        <v>180</v>
      </c>
      <c r="I31" s="17">
        <f t="shared" si="0"/>
        <v>490</v>
      </c>
      <c r="J31" s="16">
        <f t="shared" si="1"/>
        <v>0</v>
      </c>
      <c r="K31" s="15">
        <v>10</v>
      </c>
      <c r="L31" s="14">
        <f t="shared" si="2"/>
        <v>2160</v>
      </c>
    </row>
    <row r="32" spans="1:12" x14ac:dyDescent="0.25">
      <c r="F32" s="99">
        <f>SUM(F20:F31)</f>
        <v>3000</v>
      </c>
      <c r="G32" s="99">
        <f>SUM(G20:G31)</f>
        <v>600</v>
      </c>
      <c r="H32" s="99">
        <f>SUM(H20:H31)</f>
        <v>2160</v>
      </c>
      <c r="K32" s="98">
        <f>SUM(K20:K31)</f>
        <v>120</v>
      </c>
    </row>
    <row r="33" spans="3:13" x14ac:dyDescent="0.25">
      <c r="D33" s="1420" t="s">
        <v>2</v>
      </c>
      <c r="E33" s="1420"/>
      <c r="F33" s="222">
        <v>0</v>
      </c>
      <c r="G33" s="222">
        <v>0</v>
      </c>
      <c r="H33" s="222">
        <v>0</v>
      </c>
      <c r="I33" s="56"/>
      <c r="J33" s="56"/>
      <c r="K33" s="222">
        <v>0</v>
      </c>
      <c r="L33" s="56"/>
      <c r="M33" s="56"/>
    </row>
    <row r="34" spans="3:13" x14ac:dyDescent="0.25">
      <c r="D34" s="1421" t="s">
        <v>1</v>
      </c>
      <c r="E34" s="1421"/>
      <c r="F34" s="65">
        <f>SUM(F32-F33)</f>
        <v>3000</v>
      </c>
      <c r="G34" s="65">
        <f>SUM(G32-G33)</f>
        <v>600</v>
      </c>
      <c r="H34" s="65">
        <f>SUM(H32-H33)</f>
        <v>2160</v>
      </c>
      <c r="K34" s="477">
        <f>SUM(K32-K33)</f>
        <v>120</v>
      </c>
    </row>
    <row r="35" spans="3:13" x14ac:dyDescent="0.25">
      <c r="J35" s="478"/>
      <c r="K35" s="478"/>
    </row>
    <row r="36" spans="3:13" ht="15.75" x14ac:dyDescent="0.25">
      <c r="C36" s="654"/>
      <c r="D36" s="1422" t="s">
        <v>42</v>
      </c>
      <c r="E36" s="1422"/>
      <c r="F36" s="1423">
        <f>SUM(F34:H34)</f>
        <v>5760</v>
      </c>
      <c r="G36" s="1423"/>
    </row>
    <row r="37" spans="3:13" ht="16.5" thickBot="1" x14ac:dyDescent="0.3">
      <c r="C37" s="654"/>
      <c r="D37" s="1422" t="s">
        <v>41</v>
      </c>
      <c r="E37" s="1422"/>
      <c r="F37" s="1436">
        <v>0</v>
      </c>
      <c r="G37" s="1436"/>
    </row>
    <row r="38" spans="3:13" ht="17.25" thickTop="1" thickBot="1" x14ac:dyDescent="0.3">
      <c r="C38" s="1415" t="s">
        <v>0</v>
      </c>
      <c r="D38" s="1415"/>
      <c r="E38" s="1416"/>
      <c r="F38" s="1417">
        <f>SUM(F36:G37)</f>
        <v>5760</v>
      </c>
      <c r="G38" s="1419"/>
    </row>
    <row r="39" spans="3:13" ht="15.75" thickTop="1" x14ac:dyDescent="0.25"/>
  </sheetData>
  <mergeCells count="18">
    <mergeCell ref="A16:B16"/>
    <mergeCell ref="A17:B17"/>
    <mergeCell ref="A8:L8"/>
    <mergeCell ref="A11:B11"/>
    <mergeCell ref="A12:B12"/>
    <mergeCell ref="A14:B14"/>
    <mergeCell ref="E17:F17"/>
    <mergeCell ref="E16:F16"/>
    <mergeCell ref="A20:A25"/>
    <mergeCell ref="D33:E33"/>
    <mergeCell ref="D34:E34"/>
    <mergeCell ref="D36:E36"/>
    <mergeCell ref="F36:G36"/>
    <mergeCell ref="D37:E37"/>
    <mergeCell ref="F37:G37"/>
    <mergeCell ref="C38:E38"/>
    <mergeCell ref="F38:G38"/>
    <mergeCell ref="A26:A31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P43"/>
  <sheetViews>
    <sheetView topLeftCell="C19" zoomScale="90" zoomScaleNormal="90" workbookViewId="0">
      <selection activeCell="I35" sqref="I35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3" width="10" customWidth="1"/>
    <col min="14" max="14" width="11.5703125" customWidth="1"/>
    <col min="15" max="15" width="5.85546875" customWidth="1"/>
  </cols>
  <sheetData>
    <row r="1" spans="1:14" ht="21" x14ac:dyDescent="0.35">
      <c r="A1" s="63" t="s">
        <v>40</v>
      </c>
    </row>
    <row r="3" spans="1:14" ht="21" x14ac:dyDescent="0.35">
      <c r="A3" s="62" t="s">
        <v>240</v>
      </c>
    </row>
    <row r="4" spans="1:14" ht="12.6" customHeight="1" x14ac:dyDescent="0.35">
      <c r="A4" s="62"/>
    </row>
    <row r="5" spans="1:14" ht="17.25" x14ac:dyDescent="0.3">
      <c r="A5" s="500" t="s">
        <v>286</v>
      </c>
    </row>
    <row r="6" spans="1:14" ht="17.25" x14ac:dyDescent="0.3">
      <c r="A6" s="500" t="s">
        <v>287</v>
      </c>
    </row>
    <row r="8" spans="1:14" ht="20.25" customHeight="1" x14ac:dyDescent="0.25">
      <c r="A8" s="1425" t="s">
        <v>1073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  <c r="N8" s="1425"/>
    </row>
    <row r="9" spans="1:14" ht="20.25" customHeight="1" x14ac:dyDescent="0.25">
      <c r="A9" s="59" t="s">
        <v>37</v>
      </c>
      <c r="B9" s="60"/>
      <c r="C9" s="59"/>
      <c r="D9" s="903"/>
      <c r="E9" s="51"/>
      <c r="F9" s="58"/>
      <c r="G9" s="58"/>
      <c r="H9" s="58"/>
      <c r="I9" s="48"/>
      <c r="J9" s="48"/>
      <c r="K9" s="48"/>
      <c r="L9" s="48"/>
      <c r="M9" s="48"/>
      <c r="N9" s="48"/>
    </row>
    <row r="10" spans="1:14" ht="20.25" customHeight="1" x14ac:dyDescent="0.25">
      <c r="A10" s="61" t="s">
        <v>80</v>
      </c>
      <c r="B10" s="60"/>
      <c r="C10" s="59"/>
      <c r="D10" s="903"/>
      <c r="E10" s="51"/>
      <c r="F10" s="58"/>
      <c r="G10" s="58"/>
      <c r="H10" s="58"/>
      <c r="I10" s="48"/>
      <c r="J10" s="48"/>
      <c r="K10" s="48"/>
      <c r="L10" s="48"/>
      <c r="M10" s="48"/>
      <c r="N10" s="48"/>
    </row>
    <row r="11" spans="1:14" ht="20.25" customHeight="1" x14ac:dyDescent="0.25">
      <c r="A11" s="1426" t="s">
        <v>35</v>
      </c>
      <c r="B11" s="1426"/>
      <c r="C11" s="54">
        <v>3000</v>
      </c>
      <c r="D11" s="903"/>
      <c r="E11" s="51"/>
      <c r="I11" s="48"/>
      <c r="M11" s="48"/>
      <c r="N11" s="48"/>
    </row>
    <row r="12" spans="1:14" ht="20.25" customHeight="1" x14ac:dyDescent="0.25">
      <c r="A12" s="1426" t="s">
        <v>33</v>
      </c>
      <c r="B12" s="1426"/>
      <c r="C12" s="54">
        <v>180</v>
      </c>
      <c r="D12" s="487" t="s">
        <v>238</v>
      </c>
      <c r="E12" s="51"/>
      <c r="I12" s="48"/>
      <c r="M12" s="48"/>
      <c r="N12" s="48"/>
    </row>
    <row r="13" spans="1:14" ht="20.25" customHeight="1" x14ac:dyDescent="0.25">
      <c r="A13" s="1426" t="s">
        <v>33</v>
      </c>
      <c r="B13" s="1426"/>
      <c r="C13" s="54">
        <v>270</v>
      </c>
      <c r="D13" s="330" t="s">
        <v>32</v>
      </c>
      <c r="E13" s="51"/>
      <c r="I13" s="48"/>
      <c r="M13" s="48"/>
      <c r="N13" s="48"/>
    </row>
    <row r="14" spans="1:14" ht="20.25" customHeight="1" x14ac:dyDescent="0.25">
      <c r="A14" s="901"/>
      <c r="B14" s="901"/>
      <c r="C14" s="50">
        <f>SUM(C11:C13)</f>
        <v>3450</v>
      </c>
      <c r="E14" s="51"/>
      <c r="I14" s="48"/>
      <c r="M14" s="48"/>
      <c r="N14" s="48"/>
    </row>
    <row r="15" spans="1:14" ht="20.25" customHeight="1" x14ac:dyDescent="0.25">
      <c r="A15" s="1426" t="s">
        <v>31</v>
      </c>
      <c r="B15" s="1426"/>
      <c r="C15" s="189">
        <v>2070</v>
      </c>
      <c r="D15" s="52" t="s">
        <v>49</v>
      </c>
      <c r="E15" s="51"/>
      <c r="I15" s="48"/>
      <c r="M15" s="48"/>
      <c r="N15" s="48"/>
    </row>
    <row r="16" spans="1:14" ht="20.25" customHeight="1" x14ac:dyDescent="0.25">
      <c r="A16" s="901"/>
      <c r="B16" s="901"/>
      <c r="C16" s="50">
        <f>SUM(C14:C15)</f>
        <v>5520</v>
      </c>
      <c r="D16" s="52"/>
      <c r="E16" s="51"/>
      <c r="I16" s="48"/>
      <c r="M16" s="48"/>
      <c r="N16" s="48"/>
    </row>
    <row r="17" spans="1:16" ht="20.25" customHeight="1" x14ac:dyDescent="0.25">
      <c r="A17" s="1426" t="s">
        <v>244</v>
      </c>
      <c r="B17" s="1426"/>
      <c r="C17" s="189">
        <v>120</v>
      </c>
      <c r="D17" s="487" t="s">
        <v>416</v>
      </c>
      <c r="E17" s="51"/>
      <c r="I17" s="48"/>
      <c r="M17" s="48"/>
      <c r="N17" s="48"/>
    </row>
    <row r="18" spans="1:16" ht="20.25" customHeight="1" x14ac:dyDescent="0.25">
      <c r="A18" s="1426" t="s">
        <v>1074</v>
      </c>
      <c r="B18" s="1426"/>
      <c r="C18" s="49">
        <v>240</v>
      </c>
      <c r="D18" s="487" t="s">
        <v>32</v>
      </c>
      <c r="E18" s="51"/>
      <c r="I18" s="48"/>
      <c r="M18" s="48"/>
      <c r="N18" s="48"/>
    </row>
    <row r="19" spans="1:16" ht="20.25" customHeight="1" thickBot="1" x14ac:dyDescent="0.3">
      <c r="A19" s="360"/>
      <c r="B19" s="360"/>
      <c r="C19" s="45">
        <f>SUM(C16:C18)</f>
        <v>5880</v>
      </c>
      <c r="F19" s="1428" t="s">
        <v>27</v>
      </c>
      <c r="G19" s="1428"/>
      <c r="I19" s="48"/>
      <c r="M19" s="48"/>
      <c r="N19" s="48"/>
    </row>
    <row r="20" spans="1:16" ht="16.5" thickTop="1" x14ac:dyDescent="0.25">
      <c r="F20" s="1443">
        <f>C19/12</f>
        <v>490</v>
      </c>
      <c r="G20" s="1443"/>
    </row>
    <row r="21" spans="1:16" s="93" customFormat="1" ht="15" customHeight="1" thickBot="1" x14ac:dyDescent="0.3">
      <c r="D21" s="95"/>
      <c r="E21" s="95"/>
      <c r="F21" s="94"/>
      <c r="G21" s="94"/>
    </row>
    <row r="22" spans="1:16" ht="18" customHeight="1" x14ac:dyDescent="0.25">
      <c r="A22" s="1430" t="s">
        <v>26</v>
      </c>
      <c r="B22" s="1432" t="s">
        <v>25</v>
      </c>
      <c r="C22" s="1392" t="s">
        <v>24</v>
      </c>
      <c r="D22" s="1400" t="s">
        <v>23</v>
      </c>
      <c r="E22" s="1392" t="s">
        <v>22</v>
      </c>
      <c r="F22" s="1408" t="s">
        <v>21</v>
      </c>
      <c r="G22" s="1402" t="s">
        <v>20</v>
      </c>
      <c r="H22" s="1403"/>
      <c r="I22" s="1404"/>
      <c r="J22" s="1392" t="s">
        <v>19</v>
      </c>
      <c r="K22" s="1508" t="s">
        <v>1075</v>
      </c>
      <c r="L22" s="1400" t="s">
        <v>18</v>
      </c>
      <c r="M22" s="1392" t="s">
        <v>17</v>
      </c>
      <c r="N22" s="1394" t="s">
        <v>15</v>
      </c>
      <c r="P22" s="1506" t="s">
        <v>1179</v>
      </c>
    </row>
    <row r="23" spans="1:16" ht="35.25" customHeight="1" thickBot="1" x14ac:dyDescent="0.3">
      <c r="A23" s="1431"/>
      <c r="B23" s="1433"/>
      <c r="C23" s="1393"/>
      <c r="D23" s="1401"/>
      <c r="E23" s="1393"/>
      <c r="F23" s="1434"/>
      <c r="G23" s="902" t="s">
        <v>597</v>
      </c>
      <c r="H23" s="902" t="s">
        <v>20</v>
      </c>
      <c r="I23" s="902" t="s">
        <v>16</v>
      </c>
      <c r="J23" s="1393"/>
      <c r="K23" s="1509"/>
      <c r="L23" s="1401"/>
      <c r="M23" s="1393"/>
      <c r="N23" s="1395"/>
      <c r="P23" s="1507"/>
    </row>
    <row r="24" spans="1:16" ht="20.25" customHeight="1" x14ac:dyDescent="0.25">
      <c r="A24" s="1389">
        <v>2024</v>
      </c>
      <c r="B24" s="37">
        <v>1</v>
      </c>
      <c r="C24" s="906" t="s">
        <v>6</v>
      </c>
      <c r="D24" s="35" t="str">
        <f t="array" ref="D24:D35">TRANSPOSE('[1]2024-2025'!$F$42:$Q$42)</f>
        <v>30/07/24</v>
      </c>
      <c r="E24" s="34">
        <f>C19</f>
        <v>5880</v>
      </c>
      <c r="F24" s="32">
        <v>250</v>
      </c>
      <c r="G24" s="32">
        <v>15</v>
      </c>
      <c r="H24" s="32">
        <v>22.5</v>
      </c>
      <c r="I24" s="31">
        <v>20</v>
      </c>
      <c r="J24" s="32">
        <v>172.5</v>
      </c>
      <c r="K24" s="32">
        <v>10</v>
      </c>
      <c r="L24" s="33">
        <f>F24+J24+H24+I24+G24+K24</f>
        <v>490</v>
      </c>
      <c r="M24" s="32">
        <f>E24-J24-H24-F24-I24-G24-K24</f>
        <v>5390</v>
      </c>
      <c r="N24" s="30">
        <f>J24</f>
        <v>172.5</v>
      </c>
      <c r="P24" s="969">
        <v>10</v>
      </c>
    </row>
    <row r="25" spans="1:16" ht="20.25" customHeight="1" x14ac:dyDescent="0.25">
      <c r="A25" s="1390"/>
      <c r="B25" s="29">
        <v>2</v>
      </c>
      <c r="C25" s="905" t="s">
        <v>5</v>
      </c>
      <c r="D25" s="83" t="str">
        <v>30/08/24</v>
      </c>
      <c r="E25" s="26">
        <f t="shared" ref="E25:E35" si="0">M24</f>
        <v>5390</v>
      </c>
      <c r="F25" s="24">
        <v>250</v>
      </c>
      <c r="G25" s="24">
        <v>15</v>
      </c>
      <c r="H25" s="24">
        <v>22.5</v>
      </c>
      <c r="I25" s="23">
        <v>20</v>
      </c>
      <c r="J25" s="24">
        <v>172.5</v>
      </c>
      <c r="K25" s="24">
        <v>10</v>
      </c>
      <c r="L25" s="25">
        <f t="shared" ref="L25:L35" si="1">F25+J25+H25+I25+G25+K25</f>
        <v>490</v>
      </c>
      <c r="M25" s="24">
        <f t="shared" ref="M25:M35" si="2">E25-J25-H25-F25-I25-G25-K25</f>
        <v>4900</v>
      </c>
      <c r="N25" s="22">
        <f t="shared" ref="N25:N35" si="3">N24+J25</f>
        <v>345</v>
      </c>
      <c r="P25" s="970">
        <v>10</v>
      </c>
    </row>
    <row r="26" spans="1:16" ht="20.25" customHeight="1" x14ac:dyDescent="0.25">
      <c r="A26" s="1390"/>
      <c r="B26" s="29">
        <v>3</v>
      </c>
      <c r="C26" s="905" t="s">
        <v>4</v>
      </c>
      <c r="D26" s="83" t="str">
        <v>28/09/24</v>
      </c>
      <c r="E26" s="26">
        <f t="shared" si="0"/>
        <v>4900</v>
      </c>
      <c r="F26" s="24">
        <v>250</v>
      </c>
      <c r="G26" s="24">
        <v>15</v>
      </c>
      <c r="H26" s="24">
        <v>22.5</v>
      </c>
      <c r="I26" s="23">
        <v>20</v>
      </c>
      <c r="J26" s="24">
        <v>172.5</v>
      </c>
      <c r="K26" s="24">
        <v>10</v>
      </c>
      <c r="L26" s="25">
        <f t="shared" si="1"/>
        <v>490</v>
      </c>
      <c r="M26" s="24">
        <f t="shared" si="2"/>
        <v>4410</v>
      </c>
      <c r="N26" s="22">
        <f t="shared" si="3"/>
        <v>517.5</v>
      </c>
      <c r="P26" s="970">
        <v>10</v>
      </c>
    </row>
    <row r="27" spans="1:16" ht="20.25" customHeight="1" x14ac:dyDescent="0.25">
      <c r="A27" s="1390"/>
      <c r="B27" s="29">
        <v>4</v>
      </c>
      <c r="C27" s="905" t="s">
        <v>3</v>
      </c>
      <c r="D27" s="27" t="str">
        <v>30/10/24</v>
      </c>
      <c r="E27" s="26">
        <f t="shared" si="0"/>
        <v>4410</v>
      </c>
      <c r="F27" s="24">
        <v>250</v>
      </c>
      <c r="G27" s="24">
        <v>15</v>
      </c>
      <c r="H27" s="24">
        <v>22.5</v>
      </c>
      <c r="I27" s="23">
        <v>20</v>
      </c>
      <c r="J27" s="24">
        <v>172.5</v>
      </c>
      <c r="K27" s="24">
        <v>10</v>
      </c>
      <c r="L27" s="25">
        <f t="shared" si="1"/>
        <v>490</v>
      </c>
      <c r="M27" s="24">
        <f t="shared" si="2"/>
        <v>3920</v>
      </c>
      <c r="N27" s="22">
        <f t="shared" si="3"/>
        <v>690</v>
      </c>
      <c r="P27" s="970">
        <v>10</v>
      </c>
    </row>
    <row r="28" spans="1:16" ht="20.25" customHeight="1" x14ac:dyDescent="0.25">
      <c r="A28" s="1390"/>
      <c r="B28" s="29">
        <v>5</v>
      </c>
      <c r="C28" s="905" t="s">
        <v>14</v>
      </c>
      <c r="D28" s="27" t="str">
        <v>29/11/24</v>
      </c>
      <c r="E28" s="26">
        <f t="shared" si="0"/>
        <v>3920</v>
      </c>
      <c r="F28" s="24">
        <v>250</v>
      </c>
      <c r="G28" s="24">
        <v>15</v>
      </c>
      <c r="H28" s="24">
        <v>22.5</v>
      </c>
      <c r="I28" s="23">
        <v>20</v>
      </c>
      <c r="J28" s="24">
        <v>172.5</v>
      </c>
      <c r="K28" s="24">
        <v>10</v>
      </c>
      <c r="L28" s="25">
        <f t="shared" si="1"/>
        <v>490</v>
      </c>
      <c r="M28" s="24">
        <f t="shared" si="2"/>
        <v>3430</v>
      </c>
      <c r="N28" s="22">
        <f t="shared" si="3"/>
        <v>862.5</v>
      </c>
      <c r="P28" s="970">
        <v>10</v>
      </c>
    </row>
    <row r="29" spans="1:16" ht="20.25" customHeight="1" thickBot="1" x14ac:dyDescent="0.3">
      <c r="A29" s="1391"/>
      <c r="B29" s="21">
        <v>6</v>
      </c>
      <c r="C29" s="904" t="s">
        <v>13</v>
      </c>
      <c r="D29" s="19" t="str">
        <v>31/12/24</v>
      </c>
      <c r="E29" s="18">
        <f t="shared" si="0"/>
        <v>3430</v>
      </c>
      <c r="F29" s="16">
        <v>250</v>
      </c>
      <c r="G29" s="16">
        <v>15</v>
      </c>
      <c r="H29" s="16">
        <v>22.5</v>
      </c>
      <c r="I29" s="15">
        <v>20</v>
      </c>
      <c r="J29" s="16">
        <v>172.5</v>
      </c>
      <c r="K29" s="16">
        <v>10</v>
      </c>
      <c r="L29" s="17">
        <f t="shared" si="1"/>
        <v>490</v>
      </c>
      <c r="M29" s="16">
        <f t="shared" si="2"/>
        <v>2940</v>
      </c>
      <c r="N29" s="14">
        <f t="shared" si="3"/>
        <v>1035</v>
      </c>
      <c r="P29" s="1042">
        <v>10</v>
      </c>
    </row>
    <row r="30" spans="1:16" ht="20.25" customHeight="1" x14ac:dyDescent="0.25">
      <c r="A30" s="1389">
        <v>2025</v>
      </c>
      <c r="B30" s="37">
        <v>7</v>
      </c>
      <c r="C30" s="906" t="s">
        <v>12</v>
      </c>
      <c r="D30" s="35" t="str">
        <v>31/01/25</v>
      </c>
      <c r="E30" s="34">
        <f t="shared" si="0"/>
        <v>2940</v>
      </c>
      <c r="F30" s="32">
        <v>250</v>
      </c>
      <c r="G30" s="32">
        <v>15</v>
      </c>
      <c r="H30" s="32">
        <v>22.5</v>
      </c>
      <c r="I30" s="31">
        <v>20</v>
      </c>
      <c r="J30" s="32">
        <v>172.5</v>
      </c>
      <c r="K30" s="32">
        <v>10</v>
      </c>
      <c r="L30" s="33">
        <f t="shared" si="1"/>
        <v>490</v>
      </c>
      <c r="M30" s="32">
        <f t="shared" si="2"/>
        <v>2450</v>
      </c>
      <c r="N30" s="30">
        <f t="shared" si="3"/>
        <v>1207.5</v>
      </c>
      <c r="P30" s="969">
        <v>10</v>
      </c>
    </row>
    <row r="31" spans="1:16" ht="20.25" customHeight="1" x14ac:dyDescent="0.25">
      <c r="A31" s="1390"/>
      <c r="B31" s="29">
        <v>8</v>
      </c>
      <c r="C31" s="905" t="s">
        <v>11</v>
      </c>
      <c r="D31" s="27" t="str">
        <v>28/02/25</v>
      </c>
      <c r="E31" s="26">
        <f t="shared" si="0"/>
        <v>2450</v>
      </c>
      <c r="F31" s="24">
        <v>250</v>
      </c>
      <c r="G31" s="24">
        <v>15</v>
      </c>
      <c r="H31" s="24">
        <v>22.5</v>
      </c>
      <c r="I31" s="23">
        <v>20</v>
      </c>
      <c r="J31" s="24">
        <v>172.5</v>
      </c>
      <c r="K31" s="24">
        <v>10</v>
      </c>
      <c r="L31" s="25">
        <f t="shared" si="1"/>
        <v>490</v>
      </c>
      <c r="M31" s="24">
        <f t="shared" si="2"/>
        <v>1960</v>
      </c>
      <c r="N31" s="22">
        <f t="shared" si="3"/>
        <v>1380</v>
      </c>
      <c r="P31" s="1106">
        <v>10</v>
      </c>
    </row>
    <row r="32" spans="1:16" ht="20.25" customHeight="1" x14ac:dyDescent="0.25">
      <c r="A32" s="1390"/>
      <c r="B32" s="29">
        <v>9</v>
      </c>
      <c r="C32" s="905" t="s">
        <v>10</v>
      </c>
      <c r="D32" s="27" t="str">
        <v>02/04/25</v>
      </c>
      <c r="E32" s="26">
        <f t="shared" si="0"/>
        <v>1960</v>
      </c>
      <c r="F32" s="24">
        <v>250</v>
      </c>
      <c r="G32" s="24">
        <v>15</v>
      </c>
      <c r="H32" s="24">
        <v>22.5</v>
      </c>
      <c r="I32" s="23">
        <v>20</v>
      </c>
      <c r="J32" s="24">
        <v>172.5</v>
      </c>
      <c r="K32" s="24">
        <v>10</v>
      </c>
      <c r="L32" s="25">
        <f t="shared" si="1"/>
        <v>490</v>
      </c>
      <c r="M32" s="24">
        <f t="shared" si="2"/>
        <v>1470</v>
      </c>
      <c r="N32" s="22">
        <f t="shared" si="3"/>
        <v>1552.5</v>
      </c>
      <c r="P32" s="1106">
        <v>10</v>
      </c>
    </row>
    <row r="33" spans="1:16" ht="20.25" customHeight="1" x14ac:dyDescent="0.25">
      <c r="A33" s="1390"/>
      <c r="B33" s="29">
        <v>10</v>
      </c>
      <c r="C33" s="905" t="s">
        <v>9</v>
      </c>
      <c r="D33" s="27" t="str">
        <v>30/04/25</v>
      </c>
      <c r="E33" s="26">
        <f t="shared" si="0"/>
        <v>1470</v>
      </c>
      <c r="F33" s="24">
        <v>250</v>
      </c>
      <c r="G33" s="24">
        <v>15</v>
      </c>
      <c r="H33" s="24">
        <v>22.5</v>
      </c>
      <c r="I33" s="23">
        <v>20</v>
      </c>
      <c r="J33" s="24">
        <v>172.5</v>
      </c>
      <c r="K33" s="24">
        <v>10</v>
      </c>
      <c r="L33" s="25">
        <f t="shared" si="1"/>
        <v>490</v>
      </c>
      <c r="M33" s="24">
        <f t="shared" si="2"/>
        <v>980</v>
      </c>
      <c r="N33" s="22">
        <f t="shared" si="3"/>
        <v>1725</v>
      </c>
      <c r="P33" s="1106">
        <v>10</v>
      </c>
    </row>
    <row r="34" spans="1:16" ht="20.25" customHeight="1" x14ac:dyDescent="0.25">
      <c r="A34" s="1390"/>
      <c r="B34" s="29">
        <v>11</v>
      </c>
      <c r="C34" s="905" t="s">
        <v>8</v>
      </c>
      <c r="D34" s="27" t="str">
        <v>26/05/25</v>
      </c>
      <c r="E34" s="26">
        <f t="shared" si="0"/>
        <v>980</v>
      </c>
      <c r="F34" s="24">
        <v>250</v>
      </c>
      <c r="G34" s="24">
        <v>15</v>
      </c>
      <c r="H34" s="24">
        <v>22.5</v>
      </c>
      <c r="I34" s="23">
        <v>20</v>
      </c>
      <c r="J34" s="24">
        <v>172.5</v>
      </c>
      <c r="K34" s="24">
        <v>10</v>
      </c>
      <c r="L34" s="25">
        <f t="shared" si="1"/>
        <v>490</v>
      </c>
      <c r="M34" s="24">
        <f t="shared" si="2"/>
        <v>490</v>
      </c>
      <c r="N34" s="22">
        <f t="shared" si="3"/>
        <v>1897.5</v>
      </c>
      <c r="P34" s="1106">
        <v>10</v>
      </c>
    </row>
    <row r="35" spans="1:16" ht="20.25" customHeight="1" thickBot="1" x14ac:dyDescent="0.3">
      <c r="A35" s="1391"/>
      <c r="B35" s="21">
        <v>12</v>
      </c>
      <c r="C35" s="904" t="s">
        <v>7</v>
      </c>
      <c r="D35" s="19" t="str">
        <v>26/05/25</v>
      </c>
      <c r="E35" s="18">
        <f t="shared" si="0"/>
        <v>490</v>
      </c>
      <c r="F35" s="16">
        <v>250</v>
      </c>
      <c r="G35" s="16">
        <v>15</v>
      </c>
      <c r="H35" s="16">
        <v>22.5</v>
      </c>
      <c r="I35" s="15">
        <v>20</v>
      </c>
      <c r="J35" s="16">
        <v>172.5</v>
      </c>
      <c r="K35" s="16">
        <v>10</v>
      </c>
      <c r="L35" s="17">
        <f t="shared" si="1"/>
        <v>490</v>
      </c>
      <c r="M35" s="16">
        <f t="shared" si="2"/>
        <v>0</v>
      </c>
      <c r="N35" s="14">
        <f t="shared" si="3"/>
        <v>2070</v>
      </c>
      <c r="P35" s="1116">
        <v>10</v>
      </c>
    </row>
    <row r="36" spans="1:16" x14ac:dyDescent="0.25">
      <c r="D36" s="68"/>
      <c r="E36" s="68"/>
      <c r="F36" s="67">
        <f t="shared" ref="F36:K36" si="4">SUM(F24:F35)</f>
        <v>3000</v>
      </c>
      <c r="G36" s="67">
        <f t="shared" si="4"/>
        <v>180</v>
      </c>
      <c r="H36" s="67">
        <f t="shared" si="4"/>
        <v>270</v>
      </c>
      <c r="I36" s="67">
        <f t="shared" si="4"/>
        <v>240</v>
      </c>
      <c r="J36" s="67">
        <f t="shared" si="4"/>
        <v>2070</v>
      </c>
      <c r="K36" s="67">
        <f t="shared" si="4"/>
        <v>120</v>
      </c>
    </row>
    <row r="37" spans="1:16" x14ac:dyDescent="0.25">
      <c r="D37" s="1420" t="s">
        <v>2</v>
      </c>
      <c r="E37" s="1420"/>
      <c r="F37" s="79">
        <f>SUM(F24:F33)</f>
        <v>2500</v>
      </c>
      <c r="G37" s="79">
        <f t="shared" ref="G37:K37" si="5">SUM(G24:G33)</f>
        <v>150</v>
      </c>
      <c r="H37" s="79">
        <f t="shared" si="5"/>
        <v>225</v>
      </c>
      <c r="I37" s="79">
        <f t="shared" si="5"/>
        <v>200</v>
      </c>
      <c r="J37" s="79">
        <f t="shared" si="5"/>
        <v>1725</v>
      </c>
      <c r="K37" s="79">
        <f t="shared" si="5"/>
        <v>100</v>
      </c>
    </row>
    <row r="38" spans="1:16" x14ac:dyDescent="0.25">
      <c r="D38" s="1421" t="s">
        <v>1</v>
      </c>
      <c r="E38" s="1421"/>
      <c r="F38" s="78">
        <f>SUM(F36-F37)</f>
        <v>500</v>
      </c>
      <c r="G38" s="78">
        <f>SUM(G36-G37)</f>
        <v>30</v>
      </c>
      <c r="H38" s="78">
        <f>SUM(H36-H37)</f>
        <v>45</v>
      </c>
      <c r="I38" s="78">
        <f t="shared" ref="I38:J38" si="6">SUM(I36-I37)</f>
        <v>40</v>
      </c>
      <c r="J38" s="78">
        <f t="shared" si="6"/>
        <v>345</v>
      </c>
      <c r="K38" s="78">
        <f t="shared" ref="K38" si="7">SUM(K36-K37)</f>
        <v>20</v>
      </c>
    </row>
    <row r="40" spans="1:16" ht="15.75" x14ac:dyDescent="0.25">
      <c r="C40" s="76"/>
      <c r="D40" s="1435" t="s">
        <v>42</v>
      </c>
      <c r="E40" s="1435"/>
      <c r="F40" s="1423">
        <f>SUM(F38:K38)</f>
        <v>980</v>
      </c>
      <c r="G40" s="1423"/>
      <c r="H40" s="1423"/>
      <c r="I40" s="485"/>
    </row>
    <row r="41" spans="1:16" ht="16.5" thickBot="1" x14ac:dyDescent="0.3">
      <c r="C41" s="76"/>
      <c r="D41" s="1435" t="s">
        <v>41</v>
      </c>
      <c r="E41" s="1435"/>
      <c r="F41" s="1436">
        <v>0</v>
      </c>
      <c r="G41" s="1436"/>
      <c r="H41" s="1436"/>
      <c r="I41" s="485"/>
    </row>
    <row r="42" spans="1:16" ht="17.25" thickTop="1" thickBot="1" x14ac:dyDescent="0.3">
      <c r="C42" s="1415" t="s">
        <v>0</v>
      </c>
      <c r="D42" s="1415"/>
      <c r="E42" s="1416"/>
      <c r="F42" s="1417">
        <f>SUM(F40:I41)</f>
        <v>980</v>
      </c>
      <c r="G42" s="1418"/>
      <c r="H42" s="1419"/>
      <c r="I42" s="486"/>
    </row>
    <row r="43" spans="1:16" ht="15.75" thickTop="1" x14ac:dyDescent="0.25"/>
  </sheetData>
  <mergeCells count="32">
    <mergeCell ref="P22:P23"/>
    <mergeCell ref="A17:B17"/>
    <mergeCell ref="F20:G20"/>
    <mergeCell ref="F19:G19"/>
    <mergeCell ref="K22:K23"/>
    <mergeCell ref="J22:J23"/>
    <mergeCell ref="L22:L23"/>
    <mergeCell ref="M22:M23"/>
    <mergeCell ref="N22:N23"/>
    <mergeCell ref="A18:B18"/>
    <mergeCell ref="A22:A23"/>
    <mergeCell ref="B22:B23"/>
    <mergeCell ref="A30:A35"/>
    <mergeCell ref="A24:A29"/>
    <mergeCell ref="D40:E40"/>
    <mergeCell ref="F40:H40"/>
    <mergeCell ref="D41:E41"/>
    <mergeCell ref="F41:H41"/>
    <mergeCell ref="C42:E42"/>
    <mergeCell ref="F42:H42"/>
    <mergeCell ref="D37:E37"/>
    <mergeCell ref="D38:E38"/>
    <mergeCell ref="G22:I22"/>
    <mergeCell ref="C22:C23"/>
    <mergeCell ref="D22:D23"/>
    <mergeCell ref="E22:E23"/>
    <mergeCell ref="F22:F23"/>
    <mergeCell ref="A8:N8"/>
    <mergeCell ref="A11:B11"/>
    <mergeCell ref="A12:B12"/>
    <mergeCell ref="A13:B13"/>
    <mergeCell ref="A15:B15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/>
  <dimension ref="A1:M40"/>
  <sheetViews>
    <sheetView topLeftCell="A13" zoomScaleNormal="100" workbookViewId="0">
      <selection activeCell="H28" sqref="H28"/>
    </sheetView>
  </sheetViews>
  <sheetFormatPr defaultRowHeight="15" x14ac:dyDescent="0.25"/>
  <cols>
    <col min="2" max="2" width="9.140625" customWidth="1"/>
    <col min="3" max="3" width="12.140625" bestFit="1" customWidth="1"/>
    <col min="4" max="4" width="12" customWidth="1"/>
    <col min="5" max="9" width="10" customWidth="1"/>
    <col min="10" max="10" width="10.85546875" customWidth="1"/>
    <col min="11" max="11" width="10.14062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240</v>
      </c>
    </row>
    <row r="4" spans="1:12" ht="12.75" customHeight="1" x14ac:dyDescent="0.35">
      <c r="A4" s="62"/>
    </row>
    <row r="5" spans="1:12" ht="17.25" x14ac:dyDescent="0.3">
      <c r="A5" s="500" t="s">
        <v>286</v>
      </c>
    </row>
    <row r="6" spans="1:12" ht="17.25" x14ac:dyDescent="0.3">
      <c r="A6" s="500" t="s">
        <v>287</v>
      </c>
    </row>
    <row r="8" spans="1:12" ht="20.25" customHeight="1" x14ac:dyDescent="0.25">
      <c r="A8" s="1425" t="s">
        <v>1703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136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80</v>
      </c>
      <c r="B10" s="60"/>
      <c r="C10" s="59"/>
      <c r="D10" s="1136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3000</v>
      </c>
      <c r="D11" s="1136"/>
      <c r="E11" s="51"/>
      <c r="I11" s="48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180</v>
      </c>
      <c r="D12" t="s">
        <v>416</v>
      </c>
      <c r="E12" s="51"/>
      <c r="I12" s="48"/>
      <c r="J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420</v>
      </c>
      <c r="D13" t="s">
        <v>32</v>
      </c>
      <c r="E13" s="51"/>
      <c r="I13" s="48"/>
      <c r="J13" s="48"/>
      <c r="K13" s="48"/>
      <c r="L13" s="48"/>
    </row>
    <row r="14" spans="1:12" ht="20.25" customHeight="1" x14ac:dyDescent="0.25">
      <c r="A14" s="1135"/>
      <c r="B14" s="1135"/>
      <c r="C14" s="50">
        <f>SUM(C11:C13)</f>
        <v>3600</v>
      </c>
      <c r="E14" s="51"/>
      <c r="I14" s="48"/>
      <c r="J14" s="48"/>
      <c r="K14" s="48"/>
      <c r="L14" s="48"/>
    </row>
    <row r="15" spans="1:12" ht="20.25" customHeight="1" x14ac:dyDescent="0.25">
      <c r="A15" s="1426" t="s">
        <v>31</v>
      </c>
      <c r="B15" s="1426"/>
      <c r="C15" s="49">
        <v>2160</v>
      </c>
      <c r="D15" s="52" t="s">
        <v>49</v>
      </c>
      <c r="I15" s="48"/>
      <c r="J15" s="48"/>
      <c r="K15" s="48"/>
      <c r="L15" s="48"/>
    </row>
    <row r="16" spans="1:12" ht="20.25" customHeight="1" x14ac:dyDescent="0.25">
      <c r="A16" s="1135"/>
      <c r="B16" s="1135"/>
      <c r="C16" s="50">
        <f>SUM(C14:C15)</f>
        <v>5760</v>
      </c>
      <c r="D16" s="52"/>
      <c r="I16" s="48"/>
      <c r="J16" s="48"/>
      <c r="K16" s="48"/>
      <c r="L16" s="48"/>
    </row>
    <row r="17" spans="1:12" ht="20.25" customHeight="1" x14ac:dyDescent="0.25">
      <c r="A17" s="1427" t="s">
        <v>242</v>
      </c>
      <c r="B17" s="1427"/>
      <c r="C17" s="49">
        <v>120</v>
      </c>
      <c r="E17" s="1428" t="s">
        <v>239</v>
      </c>
      <c r="F17" s="1428"/>
      <c r="I17" s="48"/>
      <c r="J17" s="48"/>
      <c r="K17" s="48"/>
      <c r="L17" s="48"/>
    </row>
    <row r="18" spans="1:12" ht="20.25" customHeight="1" thickBot="1" x14ac:dyDescent="0.3">
      <c r="A18" s="1481"/>
      <c r="B18" s="1481"/>
      <c r="C18" s="45">
        <f>SUM(C16:C17)</f>
        <v>5880</v>
      </c>
      <c r="E18" s="1429">
        <f>C18/12</f>
        <v>490</v>
      </c>
      <c r="F18" s="1429"/>
      <c r="I18" s="48"/>
      <c r="J18" s="48"/>
      <c r="K18" s="48"/>
      <c r="L18" s="48"/>
    </row>
    <row r="19" spans="1:12" ht="20.25" customHeight="1" thickTop="1" thickBot="1" x14ac:dyDescent="0.3">
      <c r="A19" s="1137"/>
      <c r="B19" s="1137"/>
      <c r="C19" s="189"/>
      <c r="I19" s="48"/>
      <c r="J19" s="48"/>
      <c r="K19" s="48"/>
      <c r="L19" s="48"/>
    </row>
    <row r="20" spans="1:12" ht="30.75" customHeight="1" thickBot="1" x14ac:dyDescent="0.3">
      <c r="A20" s="1140" t="s">
        <v>26</v>
      </c>
      <c r="B20" s="1141" t="s">
        <v>25</v>
      </c>
      <c r="C20" s="1138" t="s">
        <v>24</v>
      </c>
      <c r="D20" s="1139" t="s">
        <v>23</v>
      </c>
      <c r="E20" s="1138" t="s">
        <v>22</v>
      </c>
      <c r="F20" s="39" t="s">
        <v>21</v>
      </c>
      <c r="G20" s="659" t="s">
        <v>20</v>
      </c>
      <c r="H20" s="1138" t="s">
        <v>19</v>
      </c>
      <c r="I20" s="129" t="s">
        <v>18</v>
      </c>
      <c r="J20" s="128" t="s">
        <v>17</v>
      </c>
      <c r="K20" s="127" t="s">
        <v>16</v>
      </c>
      <c r="L20" s="1142" t="s">
        <v>15</v>
      </c>
    </row>
    <row r="21" spans="1:12" ht="20.25" customHeight="1" x14ac:dyDescent="0.25">
      <c r="A21" s="1389">
        <v>2025</v>
      </c>
      <c r="B21" s="37">
        <v>1</v>
      </c>
      <c r="C21" s="1144" t="s">
        <v>6</v>
      </c>
      <c r="D21" s="35" t="str">
        <f t="array" ref="D21:D32">TRANSPOSE('[1]2025-2026'!$F$38:$Q$38)</f>
        <v>01/07/25</v>
      </c>
      <c r="E21" s="34">
        <f>SUM(C16)</f>
        <v>5760</v>
      </c>
      <c r="F21" s="32">
        <v>250</v>
      </c>
      <c r="G21" s="32">
        <v>50</v>
      </c>
      <c r="H21" s="32">
        <v>180</v>
      </c>
      <c r="I21" s="33">
        <f t="shared" ref="I21:I32" si="0">F21+H21+G21+K21</f>
        <v>490</v>
      </c>
      <c r="J21" s="32">
        <f>E21-H21-G21-F21</f>
        <v>5280</v>
      </c>
      <c r="K21" s="31">
        <v>10</v>
      </c>
      <c r="L21" s="30">
        <f>H21</f>
        <v>180</v>
      </c>
    </row>
    <row r="22" spans="1:12" ht="20.25" customHeight="1" x14ac:dyDescent="0.25">
      <c r="A22" s="1390"/>
      <c r="B22" s="29">
        <v>2</v>
      </c>
      <c r="C22" s="1145" t="s">
        <v>5</v>
      </c>
      <c r="D22" s="83" t="str">
        <v>29/07/25</v>
      </c>
      <c r="E22" s="26">
        <f>J21</f>
        <v>5280</v>
      </c>
      <c r="F22" s="24">
        <v>250</v>
      </c>
      <c r="G22" s="24">
        <v>50</v>
      </c>
      <c r="H22" s="24">
        <v>180</v>
      </c>
      <c r="I22" s="25">
        <f t="shared" si="0"/>
        <v>490</v>
      </c>
      <c r="J22" s="24">
        <f t="shared" ref="J22:J32" si="1">E22-H22-G22-F22</f>
        <v>4800</v>
      </c>
      <c r="K22" s="23">
        <v>10</v>
      </c>
      <c r="L22" s="22">
        <f t="shared" ref="L22:L32" si="2">L21+H22</f>
        <v>360</v>
      </c>
    </row>
    <row r="23" spans="1:12" ht="20.25" customHeight="1" x14ac:dyDescent="0.25">
      <c r="A23" s="1390"/>
      <c r="B23" s="29">
        <v>3</v>
      </c>
      <c r="C23" s="1145" t="s">
        <v>4</v>
      </c>
      <c r="D23" s="27" t="str">
        <v>29/08/25</v>
      </c>
      <c r="E23" s="26">
        <f>J22</f>
        <v>4800</v>
      </c>
      <c r="F23" s="24">
        <v>250</v>
      </c>
      <c r="G23" s="24">
        <v>50</v>
      </c>
      <c r="H23" s="24">
        <v>180</v>
      </c>
      <c r="I23" s="25">
        <f t="shared" si="0"/>
        <v>490</v>
      </c>
      <c r="J23" s="24">
        <f t="shared" si="1"/>
        <v>4320</v>
      </c>
      <c r="K23" s="23">
        <v>10</v>
      </c>
      <c r="L23" s="22">
        <f t="shared" si="2"/>
        <v>540</v>
      </c>
    </row>
    <row r="24" spans="1:12" ht="20.25" customHeight="1" x14ac:dyDescent="0.25">
      <c r="A24" s="1390"/>
      <c r="B24" s="29">
        <v>4</v>
      </c>
      <c r="C24" s="1145" t="s">
        <v>3</v>
      </c>
      <c r="D24" s="27" t="str">
        <v>30/09/25</v>
      </c>
      <c r="E24" s="26">
        <f t="shared" ref="E24:E32" si="3">J23</f>
        <v>4320</v>
      </c>
      <c r="F24" s="24">
        <v>250</v>
      </c>
      <c r="G24" s="24">
        <v>50</v>
      </c>
      <c r="H24" s="24">
        <v>180</v>
      </c>
      <c r="I24" s="25">
        <f t="shared" si="0"/>
        <v>490</v>
      </c>
      <c r="J24" s="24">
        <f t="shared" si="1"/>
        <v>3840</v>
      </c>
      <c r="K24" s="23">
        <v>10</v>
      </c>
      <c r="L24" s="22">
        <f t="shared" si="2"/>
        <v>720</v>
      </c>
    </row>
    <row r="25" spans="1:12" ht="20.25" customHeight="1" x14ac:dyDescent="0.25">
      <c r="A25" s="1390"/>
      <c r="B25" s="29">
        <v>5</v>
      </c>
      <c r="C25" s="1145" t="s">
        <v>14</v>
      </c>
      <c r="D25" s="27" t="str">
        <v>29/10/25</v>
      </c>
      <c r="E25" s="26">
        <f t="shared" si="3"/>
        <v>3840</v>
      </c>
      <c r="F25" s="24">
        <v>250</v>
      </c>
      <c r="G25" s="24">
        <v>50</v>
      </c>
      <c r="H25" s="24">
        <v>180</v>
      </c>
      <c r="I25" s="25">
        <f t="shared" si="0"/>
        <v>490</v>
      </c>
      <c r="J25" s="24">
        <f t="shared" si="1"/>
        <v>3360</v>
      </c>
      <c r="K25" s="23">
        <v>10</v>
      </c>
      <c r="L25" s="22">
        <f t="shared" si="2"/>
        <v>900</v>
      </c>
    </row>
    <row r="26" spans="1:12" ht="20.25" customHeight="1" thickBot="1" x14ac:dyDescent="0.3">
      <c r="A26" s="1391"/>
      <c r="B26" s="21">
        <v>6</v>
      </c>
      <c r="C26" s="1146" t="s">
        <v>13</v>
      </c>
      <c r="D26" s="19" t="str">
        <v>01/12/25</v>
      </c>
      <c r="E26" s="18">
        <f t="shared" si="3"/>
        <v>3360</v>
      </c>
      <c r="F26" s="16">
        <v>250</v>
      </c>
      <c r="G26" s="16">
        <v>50</v>
      </c>
      <c r="H26" s="16">
        <v>180</v>
      </c>
      <c r="I26" s="17">
        <f t="shared" si="0"/>
        <v>490</v>
      </c>
      <c r="J26" s="16">
        <f t="shared" si="1"/>
        <v>2880</v>
      </c>
      <c r="K26" s="15">
        <v>10</v>
      </c>
      <c r="L26" s="14">
        <f t="shared" si="2"/>
        <v>1080</v>
      </c>
    </row>
    <row r="27" spans="1:12" ht="20.25" customHeight="1" x14ac:dyDescent="0.25">
      <c r="A27" s="1389">
        <v>2026</v>
      </c>
      <c r="B27" s="37">
        <v>7</v>
      </c>
      <c r="C27" s="1144" t="s">
        <v>12</v>
      </c>
      <c r="D27" s="35" t="str">
        <v>31/12/25</v>
      </c>
      <c r="E27" s="34">
        <f t="shared" si="3"/>
        <v>2880</v>
      </c>
      <c r="F27" s="32">
        <v>250</v>
      </c>
      <c r="G27" s="32">
        <v>50</v>
      </c>
      <c r="H27" s="32">
        <v>180</v>
      </c>
      <c r="I27" s="33">
        <f t="shared" si="0"/>
        <v>490</v>
      </c>
      <c r="J27" s="32">
        <f t="shared" si="1"/>
        <v>2400</v>
      </c>
      <c r="K27" s="31">
        <v>10</v>
      </c>
      <c r="L27" s="30">
        <f t="shared" si="2"/>
        <v>1260</v>
      </c>
    </row>
    <row r="28" spans="1:12" ht="20.25" customHeight="1" x14ac:dyDescent="0.25">
      <c r="A28" s="1390"/>
      <c r="B28" s="29">
        <v>8</v>
      </c>
      <c r="C28" s="1145" t="s">
        <v>11</v>
      </c>
      <c r="D28" s="27" t="str">
        <v>29/01/26</v>
      </c>
      <c r="E28" s="26">
        <f>J27</f>
        <v>2400</v>
      </c>
      <c r="F28" s="24">
        <v>250</v>
      </c>
      <c r="G28" s="24">
        <v>50</v>
      </c>
      <c r="H28" s="24">
        <v>180</v>
      </c>
      <c r="I28" s="25">
        <f t="shared" si="0"/>
        <v>490</v>
      </c>
      <c r="J28" s="24">
        <f t="shared" si="1"/>
        <v>1920</v>
      </c>
      <c r="K28" s="23">
        <v>10</v>
      </c>
      <c r="L28" s="22">
        <f t="shared" si="2"/>
        <v>1440</v>
      </c>
    </row>
    <row r="29" spans="1:12" ht="20.25" customHeight="1" x14ac:dyDescent="0.25">
      <c r="A29" s="1390"/>
      <c r="B29" s="29">
        <v>9</v>
      </c>
      <c r="C29" s="1145" t="s">
        <v>10</v>
      </c>
      <c r="D29" s="27" t="str">
        <v>02/03/26</v>
      </c>
      <c r="E29" s="26">
        <f t="shared" si="3"/>
        <v>1920</v>
      </c>
      <c r="F29" s="24">
        <v>250</v>
      </c>
      <c r="G29" s="24">
        <v>50</v>
      </c>
      <c r="H29" s="24">
        <v>180</v>
      </c>
      <c r="I29" s="25">
        <f t="shared" si="0"/>
        <v>490</v>
      </c>
      <c r="J29" s="24">
        <f t="shared" si="1"/>
        <v>1440</v>
      </c>
      <c r="K29" s="23">
        <v>10</v>
      </c>
      <c r="L29" s="22">
        <f t="shared" si="2"/>
        <v>1620</v>
      </c>
    </row>
    <row r="30" spans="1:12" ht="20.25" customHeight="1" x14ac:dyDescent="0.25">
      <c r="A30" s="1390"/>
      <c r="B30" s="29">
        <v>10</v>
      </c>
      <c r="C30" s="1145" t="s">
        <v>9</v>
      </c>
      <c r="D30" s="83" t="str">
        <v>25/03/26</v>
      </c>
      <c r="E30" s="26">
        <f t="shared" si="3"/>
        <v>1440</v>
      </c>
      <c r="F30" s="24">
        <v>250</v>
      </c>
      <c r="G30" s="24">
        <v>50</v>
      </c>
      <c r="H30" s="24">
        <v>180</v>
      </c>
      <c r="I30" s="25">
        <f t="shared" si="0"/>
        <v>490</v>
      </c>
      <c r="J30" s="24">
        <f t="shared" si="1"/>
        <v>960</v>
      </c>
      <c r="K30" s="23">
        <v>10</v>
      </c>
      <c r="L30" s="22">
        <f t="shared" si="2"/>
        <v>1800</v>
      </c>
    </row>
    <row r="31" spans="1:12" ht="20.25" customHeight="1" x14ac:dyDescent="0.25">
      <c r="A31" s="1390"/>
      <c r="B31" s="29">
        <v>11</v>
      </c>
      <c r="C31" s="1145" t="s">
        <v>8</v>
      </c>
      <c r="D31" s="27" t="str">
        <v>25/03/26</v>
      </c>
      <c r="E31" s="26">
        <f t="shared" si="3"/>
        <v>960</v>
      </c>
      <c r="F31" s="24">
        <v>250</v>
      </c>
      <c r="G31" s="24">
        <v>50</v>
      </c>
      <c r="H31" s="24">
        <v>180</v>
      </c>
      <c r="I31" s="25">
        <f t="shared" si="0"/>
        <v>490</v>
      </c>
      <c r="J31" s="24">
        <f t="shared" si="1"/>
        <v>480</v>
      </c>
      <c r="K31" s="23">
        <v>10</v>
      </c>
      <c r="L31" s="22">
        <f t="shared" si="2"/>
        <v>1980</v>
      </c>
    </row>
    <row r="32" spans="1:12" ht="20.25" customHeight="1" thickBot="1" x14ac:dyDescent="0.3">
      <c r="A32" s="1391"/>
      <c r="B32" s="21">
        <v>12</v>
      </c>
      <c r="C32" s="1146" t="s">
        <v>7</v>
      </c>
      <c r="D32" s="19" t="str">
        <v>25/03/26</v>
      </c>
      <c r="E32" s="18">
        <f t="shared" si="3"/>
        <v>480</v>
      </c>
      <c r="F32" s="16">
        <v>250</v>
      </c>
      <c r="G32" s="16">
        <v>50</v>
      </c>
      <c r="H32" s="16">
        <v>180</v>
      </c>
      <c r="I32" s="17">
        <f t="shared" si="0"/>
        <v>490</v>
      </c>
      <c r="J32" s="16">
        <f t="shared" si="1"/>
        <v>0</v>
      </c>
      <c r="K32" s="15">
        <v>10</v>
      </c>
      <c r="L32" s="14">
        <f t="shared" si="2"/>
        <v>2160</v>
      </c>
    </row>
    <row r="33" spans="3:13" x14ac:dyDescent="0.25">
      <c r="F33" s="99">
        <f>SUM(F21:F32)</f>
        <v>3000</v>
      </c>
      <c r="G33" s="99">
        <f>SUM(G21:G32)</f>
        <v>600</v>
      </c>
      <c r="H33" s="99">
        <f>SUM(H21:H32)</f>
        <v>2160</v>
      </c>
      <c r="K33" s="98">
        <f>SUM(K21:K32)</f>
        <v>120</v>
      </c>
    </row>
    <row r="34" spans="3:13" x14ac:dyDescent="0.25">
      <c r="D34" s="1420" t="s">
        <v>2</v>
      </c>
      <c r="E34" s="1420"/>
      <c r="F34" s="222">
        <v>0</v>
      </c>
      <c r="G34" s="222">
        <v>0</v>
      </c>
      <c r="H34" s="222">
        <v>0</v>
      </c>
      <c r="I34" s="56"/>
      <c r="J34" s="56"/>
      <c r="K34" s="222">
        <v>0</v>
      </c>
      <c r="L34" s="56"/>
      <c r="M34" s="56"/>
    </row>
    <row r="35" spans="3:13" x14ac:dyDescent="0.25">
      <c r="D35" s="1421" t="s">
        <v>1</v>
      </c>
      <c r="E35" s="1421"/>
      <c r="F35" s="65">
        <f>SUM(F33-F34)</f>
        <v>3000</v>
      </c>
      <c r="G35" s="65">
        <f>SUM(G33-G34)</f>
        <v>600</v>
      </c>
      <c r="H35" s="65">
        <f>SUM(H33-H34)</f>
        <v>2160</v>
      </c>
      <c r="K35" s="477">
        <f>SUM(K33-K34)</f>
        <v>120</v>
      </c>
    </row>
    <row r="36" spans="3:13" x14ac:dyDescent="0.25">
      <c r="J36" s="478"/>
      <c r="K36" s="478"/>
    </row>
    <row r="37" spans="3:13" ht="15.75" x14ac:dyDescent="0.25">
      <c r="C37" s="1143"/>
      <c r="D37" s="1422" t="s">
        <v>42</v>
      </c>
      <c r="E37" s="1422"/>
      <c r="F37" s="1423">
        <f>SUM(F35:H35)</f>
        <v>5760</v>
      </c>
      <c r="G37" s="1423"/>
    </row>
    <row r="38" spans="3:13" ht="16.5" thickBot="1" x14ac:dyDescent="0.3">
      <c r="C38" s="1143"/>
      <c r="D38" s="1422" t="s">
        <v>41</v>
      </c>
      <c r="E38" s="1422"/>
      <c r="F38" s="1436">
        <v>0</v>
      </c>
      <c r="G38" s="1436"/>
    </row>
    <row r="39" spans="3:13" ht="17.25" thickTop="1" thickBot="1" x14ac:dyDescent="0.3">
      <c r="C39" s="1415" t="s">
        <v>0</v>
      </c>
      <c r="D39" s="1415"/>
      <c r="E39" s="1416"/>
      <c r="F39" s="1417">
        <f>SUM(F37:G38)</f>
        <v>5760</v>
      </c>
      <c r="G39" s="1419"/>
    </row>
    <row r="40" spans="3:13" ht="15.75" thickTop="1" x14ac:dyDescent="0.25"/>
  </sheetData>
  <mergeCells count="19">
    <mergeCell ref="D35:E35"/>
    <mergeCell ref="A8:L8"/>
    <mergeCell ref="A11:B11"/>
    <mergeCell ref="A13:B13"/>
    <mergeCell ref="A15:B15"/>
    <mergeCell ref="A17:B17"/>
    <mergeCell ref="E17:F17"/>
    <mergeCell ref="A12:B12"/>
    <mergeCell ref="A18:B18"/>
    <mergeCell ref="E18:F18"/>
    <mergeCell ref="A21:A26"/>
    <mergeCell ref="A27:A32"/>
    <mergeCell ref="D34:E34"/>
    <mergeCell ref="D37:E37"/>
    <mergeCell ref="F37:G37"/>
    <mergeCell ref="D38:E38"/>
    <mergeCell ref="F38:G38"/>
    <mergeCell ref="C39:E39"/>
    <mergeCell ref="F39:G39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Q47"/>
  <sheetViews>
    <sheetView topLeftCell="A31" zoomScale="90" zoomScaleNormal="90" workbookViewId="0">
      <selection activeCell="C39" sqref="C39"/>
    </sheetView>
  </sheetViews>
  <sheetFormatPr defaultRowHeight="15" x14ac:dyDescent="0.25"/>
  <cols>
    <col min="3" max="3" width="12.140625" bestFit="1" customWidth="1"/>
    <col min="4" max="4" width="12.42578125" customWidth="1"/>
    <col min="5" max="7" width="10" customWidth="1"/>
    <col min="8" max="8" width="10.85546875" customWidth="1"/>
    <col min="9" max="11" width="10" customWidth="1"/>
    <col min="12" max="12" width="11.5703125" customWidth="1"/>
    <col min="13" max="13" width="3.85546875" customWidth="1"/>
    <col min="14" max="14" width="10.42578125" customWidth="1"/>
    <col min="17" max="17" width="10.7109375" customWidth="1"/>
  </cols>
  <sheetData>
    <row r="1" spans="1:12" ht="21" x14ac:dyDescent="0.35">
      <c r="A1" s="63" t="s">
        <v>40</v>
      </c>
    </row>
    <row r="3" spans="1:12" ht="21" x14ac:dyDescent="0.35">
      <c r="A3" s="62" t="s">
        <v>460</v>
      </c>
    </row>
    <row r="4" spans="1:12" ht="12.6" customHeight="1" x14ac:dyDescent="0.35">
      <c r="A4" s="62"/>
    </row>
    <row r="5" spans="1:12" ht="17.25" x14ac:dyDescent="0.3">
      <c r="A5" s="500" t="s">
        <v>461</v>
      </c>
    </row>
    <row r="6" spans="1:12" ht="17.25" x14ac:dyDescent="0.3">
      <c r="A6" s="500" t="s">
        <v>462</v>
      </c>
    </row>
    <row r="8" spans="1:12" ht="20.25" customHeight="1" x14ac:dyDescent="0.25">
      <c r="A8" s="1425" t="s">
        <v>463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597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124</v>
      </c>
      <c r="B10" s="60"/>
      <c r="C10" s="59"/>
      <c r="D10" s="597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3000</v>
      </c>
      <c r="D11" s="597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150</v>
      </c>
      <c r="D12" s="487" t="s">
        <v>238</v>
      </c>
      <c r="E12" s="51"/>
      <c r="H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180</v>
      </c>
      <c r="D13" s="330" t="s">
        <v>32</v>
      </c>
      <c r="E13" s="51"/>
      <c r="H13" s="48"/>
      <c r="K13" s="48"/>
      <c r="L13" s="48"/>
    </row>
    <row r="14" spans="1:12" ht="20.25" customHeight="1" x14ac:dyDescent="0.25">
      <c r="A14" s="595"/>
      <c r="B14" s="595"/>
      <c r="C14" s="50">
        <f>SUM(C11:C13)</f>
        <v>3330</v>
      </c>
      <c r="E14" s="51"/>
      <c r="H14" s="48"/>
      <c r="K14" s="48"/>
      <c r="L14" s="48"/>
    </row>
    <row r="15" spans="1:12" ht="20.25" customHeight="1" x14ac:dyDescent="0.25">
      <c r="A15" s="1426" t="s">
        <v>31</v>
      </c>
      <c r="B15" s="1426"/>
      <c r="C15" s="189">
        <v>2397.6</v>
      </c>
      <c r="D15" s="52" t="s">
        <v>75</v>
      </c>
      <c r="E15" s="51"/>
      <c r="H15" s="48"/>
      <c r="K15" s="48"/>
      <c r="L15" s="48"/>
    </row>
    <row r="16" spans="1:12" ht="20.25" customHeight="1" x14ac:dyDescent="0.25">
      <c r="A16" s="595"/>
      <c r="B16" s="595"/>
      <c r="C16" s="50">
        <f>SUM(C14:C15)</f>
        <v>5727.6</v>
      </c>
      <c r="D16" s="52"/>
      <c r="E16" s="51"/>
      <c r="H16" s="48"/>
      <c r="K16" s="48"/>
      <c r="L16" s="48"/>
    </row>
    <row r="17" spans="1:17" ht="20.25" customHeight="1" x14ac:dyDescent="0.25">
      <c r="A17" s="1426" t="s">
        <v>464</v>
      </c>
      <c r="B17" s="1426"/>
      <c r="C17" s="49">
        <v>198</v>
      </c>
      <c r="D17" s="52"/>
      <c r="E17" s="1428" t="s">
        <v>27</v>
      </c>
      <c r="F17" s="1428"/>
      <c r="H17" s="48"/>
      <c r="K17" s="48"/>
      <c r="L17" s="48"/>
    </row>
    <row r="18" spans="1:17" ht="20.25" customHeight="1" thickBot="1" x14ac:dyDescent="0.3">
      <c r="A18" s="360"/>
      <c r="B18" s="360"/>
      <c r="C18" s="45">
        <f>SUM(C16:C17)</f>
        <v>5925.6</v>
      </c>
      <c r="E18" s="1443">
        <f>C18/18+1</f>
        <v>330.20000000000005</v>
      </c>
      <c r="F18" s="1443"/>
      <c r="H18" s="48"/>
      <c r="K18" s="48"/>
      <c r="L18" s="48"/>
    </row>
    <row r="19" spans="1:17" s="93" customFormat="1" ht="15" customHeight="1" thickTop="1" thickBot="1" x14ac:dyDescent="0.3">
      <c r="D19" s="95"/>
      <c r="E19" s="95"/>
      <c r="F19" s="94"/>
    </row>
    <row r="20" spans="1:17" ht="18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20</v>
      </c>
      <c r="H20" s="1404"/>
      <c r="I20" s="1392" t="s">
        <v>19</v>
      </c>
      <c r="J20" s="1400" t="s">
        <v>18</v>
      </c>
      <c r="K20" s="1392" t="s">
        <v>17</v>
      </c>
      <c r="L20" s="1394" t="s">
        <v>15</v>
      </c>
      <c r="N20" s="1406" t="s">
        <v>21</v>
      </c>
      <c r="O20" s="1408" t="s">
        <v>20</v>
      </c>
      <c r="P20" s="1408"/>
      <c r="Q20" s="1394" t="s">
        <v>19</v>
      </c>
    </row>
    <row r="21" spans="1:17" ht="35.25" customHeight="1" thickBot="1" x14ac:dyDescent="0.3">
      <c r="A21" s="1431"/>
      <c r="B21" s="1433"/>
      <c r="C21" s="1393"/>
      <c r="D21" s="1401"/>
      <c r="E21" s="1393"/>
      <c r="F21" s="1434"/>
      <c r="G21" s="596" t="s">
        <v>20</v>
      </c>
      <c r="H21" s="596" t="s">
        <v>16</v>
      </c>
      <c r="I21" s="1393"/>
      <c r="J21" s="1401"/>
      <c r="K21" s="1393"/>
      <c r="L21" s="1395"/>
      <c r="N21" s="1407"/>
      <c r="O21" s="862" t="s">
        <v>20</v>
      </c>
      <c r="P21" s="862" t="s">
        <v>16</v>
      </c>
      <c r="Q21" s="1395"/>
    </row>
    <row r="22" spans="1:17" ht="20.25" customHeight="1" x14ac:dyDescent="0.25">
      <c r="A22" s="1389">
        <v>2023</v>
      </c>
      <c r="B22" s="37">
        <v>1</v>
      </c>
      <c r="C22" s="598" t="s">
        <v>10</v>
      </c>
      <c r="D22" s="35" t="str">
        <f t="array" ref="D22:D39">TRANSPOSE('[1]2022-2023'!$F$145:$W$145)</f>
        <v>08/04/23</v>
      </c>
      <c r="E22" s="34">
        <f>C18</f>
        <v>5925.6</v>
      </c>
      <c r="F22" s="32">
        <v>175.8</v>
      </c>
      <c r="G22" s="32">
        <v>10</v>
      </c>
      <c r="H22" s="31">
        <v>11</v>
      </c>
      <c r="I22" s="32">
        <v>133.19999999999999</v>
      </c>
      <c r="J22" s="33">
        <f t="shared" ref="J22:J39" si="0">F22+I22+G22+H22</f>
        <v>330</v>
      </c>
      <c r="K22" s="32">
        <f>E22-I22-G22-F22-H22</f>
        <v>5595.6</v>
      </c>
      <c r="L22" s="30">
        <f>I22</f>
        <v>133.19999999999999</v>
      </c>
      <c r="N22" s="863" t="s">
        <v>88</v>
      </c>
      <c r="O22" s="37" t="s">
        <v>88</v>
      </c>
      <c r="P22" s="37" t="s">
        <v>88</v>
      </c>
      <c r="Q22" s="444" t="s">
        <v>88</v>
      </c>
    </row>
    <row r="23" spans="1:17" ht="20.25" customHeight="1" x14ac:dyDescent="0.25">
      <c r="A23" s="1390"/>
      <c r="B23" s="29">
        <v>2</v>
      </c>
      <c r="C23" s="599" t="s">
        <v>9</v>
      </c>
      <c r="D23" s="27" t="str">
        <v>08/05/23</v>
      </c>
      <c r="E23" s="26">
        <f t="shared" ref="E23:E39" si="1">K22</f>
        <v>5595.6</v>
      </c>
      <c r="F23" s="24">
        <v>175.8</v>
      </c>
      <c r="G23" s="24">
        <v>10</v>
      </c>
      <c r="H23" s="23">
        <v>11</v>
      </c>
      <c r="I23" s="24">
        <v>133.19999999999999</v>
      </c>
      <c r="J23" s="25">
        <f t="shared" si="0"/>
        <v>330</v>
      </c>
      <c r="K23" s="24">
        <f t="shared" ref="K23:K39" si="2">E23-I23-G23-F23-H23</f>
        <v>5265.6</v>
      </c>
      <c r="L23" s="22">
        <f>L22+I23</f>
        <v>266.39999999999998</v>
      </c>
      <c r="N23" s="864" t="s">
        <v>88</v>
      </c>
      <c r="O23" s="29" t="s">
        <v>88</v>
      </c>
      <c r="P23" s="29" t="s">
        <v>88</v>
      </c>
      <c r="Q23" s="442" t="s">
        <v>88</v>
      </c>
    </row>
    <row r="24" spans="1:17" ht="20.25" customHeight="1" x14ac:dyDescent="0.25">
      <c r="A24" s="1390"/>
      <c r="B24" s="29">
        <v>3</v>
      </c>
      <c r="C24" s="599" t="s">
        <v>8</v>
      </c>
      <c r="D24" s="27" t="str">
        <v>07/06/23</v>
      </c>
      <c r="E24" s="26">
        <f t="shared" si="1"/>
        <v>5265.6</v>
      </c>
      <c r="F24" s="24">
        <v>175.8</v>
      </c>
      <c r="G24" s="24">
        <v>10</v>
      </c>
      <c r="H24" s="23">
        <v>11</v>
      </c>
      <c r="I24" s="24">
        <v>133.19999999999999</v>
      </c>
      <c r="J24" s="25">
        <f t="shared" si="0"/>
        <v>330</v>
      </c>
      <c r="K24" s="24">
        <f t="shared" si="2"/>
        <v>4935.6000000000004</v>
      </c>
      <c r="L24" s="22">
        <f>L23+I24</f>
        <v>399.59999999999997</v>
      </c>
      <c r="N24" s="864" t="s">
        <v>88</v>
      </c>
      <c r="O24" s="29" t="s">
        <v>88</v>
      </c>
      <c r="P24" s="29" t="s">
        <v>88</v>
      </c>
      <c r="Q24" s="442" t="s">
        <v>88</v>
      </c>
    </row>
    <row r="25" spans="1:17" ht="20.25" customHeight="1" x14ac:dyDescent="0.25">
      <c r="A25" s="1390"/>
      <c r="B25" s="29">
        <v>4</v>
      </c>
      <c r="C25" s="599" t="s">
        <v>7</v>
      </c>
      <c r="D25" s="27" t="str">
        <v>07/07/23</v>
      </c>
      <c r="E25" s="26">
        <f t="shared" si="1"/>
        <v>4935.6000000000004</v>
      </c>
      <c r="F25" s="24">
        <v>175.8</v>
      </c>
      <c r="G25" s="24">
        <v>10</v>
      </c>
      <c r="H25" s="23">
        <v>11</v>
      </c>
      <c r="I25" s="24">
        <v>133.19999999999999</v>
      </c>
      <c r="J25" s="25">
        <f t="shared" si="0"/>
        <v>330</v>
      </c>
      <c r="K25" s="24">
        <f t="shared" si="2"/>
        <v>4605.6000000000004</v>
      </c>
      <c r="L25" s="22">
        <f>L24+I25</f>
        <v>532.79999999999995</v>
      </c>
      <c r="N25" s="864" t="s">
        <v>88</v>
      </c>
      <c r="O25" s="29" t="s">
        <v>88</v>
      </c>
      <c r="P25" s="29" t="s">
        <v>88</v>
      </c>
      <c r="Q25" s="442" t="s">
        <v>88</v>
      </c>
    </row>
    <row r="26" spans="1:17" ht="20.25" customHeight="1" x14ac:dyDescent="0.25">
      <c r="A26" s="1390"/>
      <c r="B26" s="29">
        <v>5</v>
      </c>
      <c r="C26" s="599" t="s">
        <v>6</v>
      </c>
      <c r="D26" s="27" t="str">
        <v>08/08/23</v>
      </c>
      <c r="E26" s="26">
        <f t="shared" si="1"/>
        <v>4605.6000000000004</v>
      </c>
      <c r="F26" s="24">
        <v>175.8</v>
      </c>
      <c r="G26" s="24">
        <v>10</v>
      </c>
      <c r="H26" s="23">
        <v>11</v>
      </c>
      <c r="I26" s="24">
        <v>133.19999999999999</v>
      </c>
      <c r="J26" s="25">
        <f t="shared" si="0"/>
        <v>330</v>
      </c>
      <c r="K26" s="24">
        <f t="shared" si="2"/>
        <v>4275.6000000000004</v>
      </c>
      <c r="L26" s="22">
        <f>L25+I26</f>
        <v>666</v>
      </c>
      <c r="N26" s="864" t="s">
        <v>88</v>
      </c>
      <c r="O26" s="29" t="s">
        <v>88</v>
      </c>
      <c r="P26" s="29" t="s">
        <v>88</v>
      </c>
      <c r="Q26" s="442" t="s">
        <v>88</v>
      </c>
    </row>
    <row r="27" spans="1:17" ht="20.25" customHeight="1" x14ac:dyDescent="0.25">
      <c r="A27" s="1390"/>
      <c r="B27" s="29">
        <v>6</v>
      </c>
      <c r="C27" s="599" t="s">
        <v>5</v>
      </c>
      <c r="D27" s="27" t="str">
        <v>07/09/23</v>
      </c>
      <c r="E27" s="26">
        <f t="shared" si="1"/>
        <v>4275.6000000000004</v>
      </c>
      <c r="F27" s="24">
        <v>175.8</v>
      </c>
      <c r="G27" s="24">
        <v>10</v>
      </c>
      <c r="H27" s="23">
        <v>11</v>
      </c>
      <c r="I27" s="24">
        <v>133.19999999999999</v>
      </c>
      <c r="J27" s="25">
        <f t="shared" si="0"/>
        <v>330</v>
      </c>
      <c r="K27" s="24">
        <f t="shared" si="2"/>
        <v>3945.6000000000004</v>
      </c>
      <c r="L27" s="22">
        <f>L26+I27</f>
        <v>799.2</v>
      </c>
      <c r="N27" s="864" t="s">
        <v>88</v>
      </c>
      <c r="O27" s="29" t="s">
        <v>88</v>
      </c>
      <c r="P27" s="29" t="s">
        <v>88</v>
      </c>
      <c r="Q27" s="442" t="s">
        <v>88</v>
      </c>
    </row>
    <row r="28" spans="1:17" ht="20.25" customHeight="1" x14ac:dyDescent="0.25">
      <c r="A28" s="1390"/>
      <c r="B28" s="29">
        <v>7</v>
      </c>
      <c r="C28" s="599" t="s">
        <v>4</v>
      </c>
      <c r="D28" s="27" t="str">
        <v>07/10/23</v>
      </c>
      <c r="E28" s="26">
        <f t="shared" si="1"/>
        <v>3945.6000000000004</v>
      </c>
      <c r="F28" s="24">
        <v>175.8</v>
      </c>
      <c r="G28" s="24">
        <v>10</v>
      </c>
      <c r="H28" s="23">
        <v>11</v>
      </c>
      <c r="I28" s="24">
        <v>133.19999999999999</v>
      </c>
      <c r="J28" s="25">
        <f t="shared" si="0"/>
        <v>330</v>
      </c>
      <c r="K28" s="24">
        <f t="shared" si="2"/>
        <v>3615.6000000000004</v>
      </c>
      <c r="L28" s="22">
        <f t="shared" ref="L28:L39" si="3">L27+I28</f>
        <v>932.40000000000009</v>
      </c>
      <c r="N28" s="864" t="s">
        <v>88</v>
      </c>
      <c r="O28" s="29" t="s">
        <v>88</v>
      </c>
      <c r="P28" s="29" t="s">
        <v>88</v>
      </c>
      <c r="Q28" s="442" t="s">
        <v>88</v>
      </c>
    </row>
    <row r="29" spans="1:17" ht="20.25" customHeight="1" x14ac:dyDescent="0.25">
      <c r="A29" s="1390"/>
      <c r="B29" s="29">
        <v>8</v>
      </c>
      <c r="C29" s="599" t="s">
        <v>3</v>
      </c>
      <c r="D29" s="27" t="str">
        <v>06/11/23</v>
      </c>
      <c r="E29" s="26">
        <f t="shared" si="1"/>
        <v>3615.6000000000004</v>
      </c>
      <c r="F29" s="24">
        <v>175.8</v>
      </c>
      <c r="G29" s="24">
        <v>10</v>
      </c>
      <c r="H29" s="23">
        <v>11</v>
      </c>
      <c r="I29" s="24">
        <v>133.19999999999999</v>
      </c>
      <c r="J29" s="25">
        <f t="shared" si="0"/>
        <v>330</v>
      </c>
      <c r="K29" s="24">
        <f t="shared" si="2"/>
        <v>3285.6000000000004</v>
      </c>
      <c r="L29" s="22">
        <f t="shared" si="3"/>
        <v>1065.6000000000001</v>
      </c>
      <c r="N29" s="864" t="s">
        <v>88</v>
      </c>
      <c r="O29" s="29" t="s">
        <v>88</v>
      </c>
      <c r="P29" s="29" t="s">
        <v>88</v>
      </c>
      <c r="Q29" s="442" t="s">
        <v>88</v>
      </c>
    </row>
    <row r="30" spans="1:17" ht="20.25" customHeight="1" x14ac:dyDescent="0.25">
      <c r="A30" s="1390"/>
      <c r="B30" s="29">
        <v>9</v>
      </c>
      <c r="C30" s="599" t="s">
        <v>14</v>
      </c>
      <c r="D30" s="27" t="str">
        <v>07/12/23</v>
      </c>
      <c r="E30" s="26">
        <f t="shared" si="1"/>
        <v>3285.6000000000004</v>
      </c>
      <c r="F30" s="24">
        <v>175.8</v>
      </c>
      <c r="G30" s="24">
        <v>10</v>
      </c>
      <c r="H30" s="23">
        <v>11</v>
      </c>
      <c r="I30" s="24">
        <v>133.19999999999999</v>
      </c>
      <c r="J30" s="25">
        <f t="shared" si="0"/>
        <v>330</v>
      </c>
      <c r="K30" s="24">
        <f t="shared" si="2"/>
        <v>2955.6000000000004</v>
      </c>
      <c r="L30" s="22">
        <f t="shared" si="3"/>
        <v>1198.8000000000002</v>
      </c>
      <c r="N30" s="864" t="s">
        <v>88</v>
      </c>
      <c r="O30" s="29" t="s">
        <v>88</v>
      </c>
      <c r="P30" s="29" t="s">
        <v>88</v>
      </c>
      <c r="Q30" s="442" t="s">
        <v>88</v>
      </c>
    </row>
    <row r="31" spans="1:17" ht="20.25" customHeight="1" thickBot="1" x14ac:dyDescent="0.3">
      <c r="A31" s="1391"/>
      <c r="B31" s="21">
        <v>10</v>
      </c>
      <c r="C31" s="600" t="s">
        <v>13</v>
      </c>
      <c r="D31" s="19" t="str">
        <v>03/01/24</v>
      </c>
      <c r="E31" s="18">
        <f t="shared" si="1"/>
        <v>2955.6000000000004</v>
      </c>
      <c r="F31" s="16">
        <v>175.8</v>
      </c>
      <c r="G31" s="16">
        <v>10</v>
      </c>
      <c r="H31" s="15">
        <v>11</v>
      </c>
      <c r="I31" s="16">
        <v>133.19999999999999</v>
      </c>
      <c r="J31" s="17">
        <f t="shared" si="0"/>
        <v>330</v>
      </c>
      <c r="K31" s="16">
        <f t="shared" si="2"/>
        <v>2625.6000000000004</v>
      </c>
      <c r="L31" s="14">
        <f t="shared" si="3"/>
        <v>1332.0000000000002</v>
      </c>
      <c r="N31" s="865" t="s">
        <v>88</v>
      </c>
      <c r="O31" s="172" t="s">
        <v>88</v>
      </c>
      <c r="P31" s="172" t="s">
        <v>88</v>
      </c>
      <c r="Q31" s="589" t="s">
        <v>88</v>
      </c>
    </row>
    <row r="32" spans="1:17" ht="20.25" customHeight="1" x14ac:dyDescent="0.25">
      <c r="A32" s="1389">
        <v>2024</v>
      </c>
      <c r="B32" s="37">
        <v>11</v>
      </c>
      <c r="C32" s="598" t="s">
        <v>12</v>
      </c>
      <c r="D32" s="35" t="str">
        <v>08/02/24</v>
      </c>
      <c r="E32" s="34">
        <f t="shared" si="1"/>
        <v>2625.6000000000004</v>
      </c>
      <c r="F32" s="32">
        <v>175.8</v>
      </c>
      <c r="G32" s="32">
        <v>10</v>
      </c>
      <c r="H32" s="31">
        <v>11</v>
      </c>
      <c r="I32" s="32">
        <v>133.19999999999999</v>
      </c>
      <c r="J32" s="33">
        <f t="shared" si="0"/>
        <v>330</v>
      </c>
      <c r="K32" s="32">
        <f t="shared" si="2"/>
        <v>2295.6000000000004</v>
      </c>
      <c r="L32" s="30">
        <f t="shared" si="3"/>
        <v>1465.2000000000003</v>
      </c>
      <c r="N32" s="863" t="s">
        <v>88</v>
      </c>
      <c r="O32" s="37" t="s">
        <v>88</v>
      </c>
      <c r="P32" s="37" t="s">
        <v>88</v>
      </c>
      <c r="Q32" s="444" t="s">
        <v>88</v>
      </c>
    </row>
    <row r="33" spans="1:17" ht="20.25" customHeight="1" x14ac:dyDescent="0.25">
      <c r="A33" s="1390"/>
      <c r="B33" s="29">
        <v>12</v>
      </c>
      <c r="C33" s="599" t="s">
        <v>11</v>
      </c>
      <c r="D33" s="27" t="str">
        <v>09/03/24</v>
      </c>
      <c r="E33" s="26">
        <f t="shared" si="1"/>
        <v>2295.6000000000004</v>
      </c>
      <c r="F33" s="24">
        <v>175.8</v>
      </c>
      <c r="G33" s="24">
        <v>10</v>
      </c>
      <c r="H33" s="23">
        <v>11</v>
      </c>
      <c r="I33" s="24">
        <v>133.19999999999999</v>
      </c>
      <c r="J33" s="25">
        <f t="shared" si="0"/>
        <v>330</v>
      </c>
      <c r="K33" s="24">
        <f t="shared" si="2"/>
        <v>1965.6000000000006</v>
      </c>
      <c r="L33" s="22">
        <f t="shared" si="3"/>
        <v>1598.4000000000003</v>
      </c>
      <c r="N33" s="864" t="s">
        <v>88</v>
      </c>
      <c r="O33" s="29" t="s">
        <v>88</v>
      </c>
      <c r="P33" s="29" t="s">
        <v>88</v>
      </c>
      <c r="Q33" s="442" t="s">
        <v>88</v>
      </c>
    </row>
    <row r="34" spans="1:17" ht="20.25" customHeight="1" x14ac:dyDescent="0.25">
      <c r="A34" s="1390"/>
      <c r="B34" s="29">
        <v>13</v>
      </c>
      <c r="C34" s="599" t="s">
        <v>10</v>
      </c>
      <c r="D34" s="27" t="str">
        <v>07/04/24</v>
      </c>
      <c r="E34" s="26">
        <f t="shared" si="1"/>
        <v>1965.6000000000006</v>
      </c>
      <c r="F34" s="24">
        <v>175.8</v>
      </c>
      <c r="G34" s="24">
        <v>10</v>
      </c>
      <c r="H34" s="23">
        <v>11</v>
      </c>
      <c r="I34" s="24">
        <v>133.19999999999999</v>
      </c>
      <c r="J34" s="25">
        <f t="shared" si="0"/>
        <v>330</v>
      </c>
      <c r="K34" s="24">
        <f t="shared" si="2"/>
        <v>1635.6000000000006</v>
      </c>
      <c r="L34" s="22">
        <f t="shared" si="3"/>
        <v>1731.6000000000004</v>
      </c>
      <c r="N34" s="864" t="s">
        <v>88</v>
      </c>
      <c r="O34" s="29" t="s">
        <v>88</v>
      </c>
      <c r="P34" s="29" t="s">
        <v>88</v>
      </c>
      <c r="Q34" s="442" t="s">
        <v>88</v>
      </c>
    </row>
    <row r="35" spans="1:17" ht="20.25" customHeight="1" x14ac:dyDescent="0.25">
      <c r="A35" s="1390"/>
      <c r="B35" s="29">
        <v>14</v>
      </c>
      <c r="C35" s="599" t="s">
        <v>9</v>
      </c>
      <c r="D35" s="27" t="str">
        <v>06/05/24</v>
      </c>
      <c r="E35" s="26">
        <f t="shared" si="1"/>
        <v>1635.6000000000006</v>
      </c>
      <c r="F35" s="24">
        <v>175.8</v>
      </c>
      <c r="G35" s="24">
        <v>10</v>
      </c>
      <c r="H35" s="23">
        <v>11</v>
      </c>
      <c r="I35" s="24">
        <v>133.19999999999999</v>
      </c>
      <c r="J35" s="25">
        <f t="shared" si="0"/>
        <v>330</v>
      </c>
      <c r="K35" s="24">
        <f t="shared" si="2"/>
        <v>1305.6000000000006</v>
      </c>
      <c r="L35" s="22">
        <f t="shared" si="3"/>
        <v>1864.8000000000004</v>
      </c>
      <c r="N35" s="864" t="s">
        <v>88</v>
      </c>
      <c r="O35" s="29" t="s">
        <v>88</v>
      </c>
      <c r="P35" s="29" t="s">
        <v>88</v>
      </c>
      <c r="Q35" s="442" t="s">
        <v>88</v>
      </c>
    </row>
    <row r="36" spans="1:17" ht="60" x14ac:dyDescent="0.25">
      <c r="A36" s="1390"/>
      <c r="B36" s="29">
        <v>15</v>
      </c>
      <c r="C36" s="599" t="s">
        <v>8</v>
      </c>
      <c r="D36" s="83" t="str">
        <v>06/05/24
-rm20
10/06/24
-rm310</v>
      </c>
      <c r="E36" s="26">
        <f t="shared" si="1"/>
        <v>1305.6000000000006</v>
      </c>
      <c r="F36" s="24">
        <v>175.8</v>
      </c>
      <c r="G36" s="24">
        <v>10</v>
      </c>
      <c r="H36" s="23">
        <v>11</v>
      </c>
      <c r="I36" s="24">
        <v>133.19999999999999</v>
      </c>
      <c r="J36" s="25">
        <f t="shared" si="0"/>
        <v>330</v>
      </c>
      <c r="K36" s="24">
        <f t="shared" si="2"/>
        <v>975.60000000000059</v>
      </c>
      <c r="L36" s="22">
        <f t="shared" si="3"/>
        <v>1998.0000000000005</v>
      </c>
      <c r="N36" s="866" t="s">
        <v>1038</v>
      </c>
      <c r="O36" s="867" t="s">
        <v>1039</v>
      </c>
      <c r="P36" s="867" t="s">
        <v>1040</v>
      </c>
      <c r="Q36" s="868" t="s">
        <v>1041</v>
      </c>
    </row>
    <row r="37" spans="1:17" ht="60" x14ac:dyDescent="0.25">
      <c r="A37" s="1390"/>
      <c r="B37" s="29">
        <v>16</v>
      </c>
      <c r="C37" s="599" t="s">
        <v>7</v>
      </c>
      <c r="D37" s="83" t="str">
        <v>10/06/24
-rm20
09/07/24
-rm310</v>
      </c>
      <c r="E37" s="26">
        <f t="shared" si="1"/>
        <v>975.60000000000059</v>
      </c>
      <c r="F37" s="24">
        <v>175.8</v>
      </c>
      <c r="G37" s="24">
        <v>10</v>
      </c>
      <c r="H37" s="23">
        <v>11</v>
      </c>
      <c r="I37" s="24">
        <v>133.19999999999999</v>
      </c>
      <c r="J37" s="25">
        <f t="shared" si="0"/>
        <v>330</v>
      </c>
      <c r="K37" s="24">
        <f t="shared" si="2"/>
        <v>645.60000000000059</v>
      </c>
      <c r="L37" s="22">
        <f t="shared" si="3"/>
        <v>2131.2000000000003</v>
      </c>
      <c r="N37" s="617" t="s">
        <v>1105</v>
      </c>
      <c r="O37" s="618" t="s">
        <v>1106</v>
      </c>
      <c r="P37" s="618" t="s">
        <v>1107</v>
      </c>
      <c r="Q37" s="619" t="s">
        <v>1108</v>
      </c>
    </row>
    <row r="38" spans="1:17" ht="60" x14ac:dyDescent="0.25">
      <c r="A38" s="1390"/>
      <c r="B38" s="29">
        <v>17</v>
      </c>
      <c r="C38" s="599" t="s">
        <v>6</v>
      </c>
      <c r="D38" s="83" t="str">
        <v>09/07/24
-rm20
09/08/24
-rm310</v>
      </c>
      <c r="E38" s="26">
        <f t="shared" si="1"/>
        <v>645.60000000000059</v>
      </c>
      <c r="F38" s="24">
        <v>175.8</v>
      </c>
      <c r="G38" s="24">
        <v>10</v>
      </c>
      <c r="H38" s="23">
        <v>11</v>
      </c>
      <c r="I38" s="24">
        <v>133.19999999999999</v>
      </c>
      <c r="J38" s="25">
        <f t="shared" si="0"/>
        <v>330</v>
      </c>
      <c r="K38" s="24">
        <f t="shared" si="2"/>
        <v>315.60000000000053</v>
      </c>
      <c r="L38" s="22">
        <f t="shared" si="3"/>
        <v>2264.4</v>
      </c>
      <c r="N38" s="617" t="s">
        <v>1145</v>
      </c>
      <c r="O38" s="618" t="s">
        <v>1146</v>
      </c>
      <c r="P38" s="618" t="s">
        <v>1147</v>
      </c>
      <c r="Q38" s="619" t="s">
        <v>1148</v>
      </c>
    </row>
    <row r="39" spans="1:17" ht="60.75" thickBot="1" x14ac:dyDescent="0.3">
      <c r="A39" s="1391"/>
      <c r="B39" s="21">
        <v>18</v>
      </c>
      <c r="C39" s="600" t="s">
        <v>5</v>
      </c>
      <c r="D39" s="248" t="str">
        <v>09/08/24
-rm20
10/09/24
-rm310</v>
      </c>
      <c r="E39" s="18">
        <f t="shared" si="1"/>
        <v>315.60000000000053</v>
      </c>
      <c r="F39" s="16">
        <v>175.8</v>
      </c>
      <c r="G39" s="16">
        <v>10</v>
      </c>
      <c r="H39" s="15">
        <v>11</v>
      </c>
      <c r="I39" s="16">
        <v>133.19999999999999</v>
      </c>
      <c r="J39" s="17">
        <f t="shared" si="0"/>
        <v>330</v>
      </c>
      <c r="K39" s="16">
        <f t="shared" si="2"/>
        <v>-14.399999999999466</v>
      </c>
      <c r="L39" s="14">
        <f t="shared" si="3"/>
        <v>2397.6</v>
      </c>
      <c r="N39" s="304" t="s">
        <v>1210</v>
      </c>
      <c r="O39" s="305" t="s">
        <v>1211</v>
      </c>
      <c r="P39" s="305" t="s">
        <v>1212</v>
      </c>
      <c r="Q39" s="306" t="s">
        <v>1213</v>
      </c>
    </row>
    <row r="40" spans="1:17" x14ac:dyDescent="0.25">
      <c r="D40" s="68"/>
      <c r="E40" s="68"/>
      <c r="F40" s="67">
        <f>SUM(F22:F39)</f>
        <v>3164.400000000001</v>
      </c>
      <c r="G40" s="67">
        <f>SUM(G22:G39)</f>
        <v>180</v>
      </c>
      <c r="H40" s="67">
        <f>SUM(H22:H39)</f>
        <v>198</v>
      </c>
      <c r="I40" s="67">
        <f>SUM(I22:I39)</f>
        <v>2397.6</v>
      </c>
    </row>
    <row r="41" spans="1:17" x14ac:dyDescent="0.25">
      <c r="D41" s="1420" t="s">
        <v>2</v>
      </c>
      <c r="E41" s="1420"/>
      <c r="F41" s="79">
        <v>0</v>
      </c>
      <c r="G41" s="79">
        <v>0</v>
      </c>
      <c r="H41" s="79">
        <v>0</v>
      </c>
      <c r="I41" s="79">
        <v>0</v>
      </c>
    </row>
    <row r="42" spans="1:17" x14ac:dyDescent="0.25">
      <c r="D42" s="1421" t="s">
        <v>1</v>
      </c>
      <c r="E42" s="1421"/>
      <c r="F42" s="78">
        <f>SUM(F40-F41)</f>
        <v>3164.400000000001</v>
      </c>
      <c r="G42" s="78">
        <f>SUM(G40-G41)</f>
        <v>180</v>
      </c>
      <c r="H42" s="78">
        <f t="shared" ref="H42:I42" si="4">SUM(H40-H41)</f>
        <v>198</v>
      </c>
      <c r="I42" s="78">
        <f t="shared" si="4"/>
        <v>2397.6</v>
      </c>
    </row>
    <row r="44" spans="1:17" ht="15.75" x14ac:dyDescent="0.25">
      <c r="C44" s="76"/>
      <c r="D44" s="1435" t="s">
        <v>42</v>
      </c>
      <c r="E44" s="1435"/>
      <c r="F44" s="1423">
        <f>SUM(F42:I42)</f>
        <v>5940.0000000000009</v>
      </c>
      <c r="G44" s="1423"/>
      <c r="H44" s="485"/>
    </row>
    <row r="45" spans="1:17" ht="16.5" thickBot="1" x14ac:dyDescent="0.3">
      <c r="C45" s="76"/>
      <c r="D45" s="1435" t="s">
        <v>41</v>
      </c>
      <c r="E45" s="1435"/>
      <c r="F45" s="1436">
        <v>-14.4</v>
      </c>
      <c r="G45" s="1436"/>
      <c r="H45" s="485"/>
    </row>
    <row r="46" spans="1:17" ht="17.25" thickTop="1" thickBot="1" x14ac:dyDescent="0.3">
      <c r="C46" s="1415" t="s">
        <v>0</v>
      </c>
      <c r="D46" s="1415"/>
      <c r="E46" s="1416"/>
      <c r="F46" s="1417">
        <f>SUM(F44:H45)</f>
        <v>5925.6000000000013</v>
      </c>
      <c r="G46" s="1419"/>
      <c r="H46" s="486"/>
    </row>
    <row r="47" spans="1:17" ht="15.75" thickTop="1" x14ac:dyDescent="0.25"/>
  </sheetData>
  <mergeCells count="32">
    <mergeCell ref="N20:N21"/>
    <mergeCell ref="O20:P20"/>
    <mergeCell ref="Q20:Q21"/>
    <mergeCell ref="E18:F18"/>
    <mergeCell ref="E17:F17"/>
    <mergeCell ref="L20:L21"/>
    <mergeCell ref="F20:F21"/>
    <mergeCell ref="G20:H20"/>
    <mergeCell ref="I20:I21"/>
    <mergeCell ref="J20:J21"/>
    <mergeCell ref="K20:K21"/>
    <mergeCell ref="A17:B17"/>
    <mergeCell ref="A8:L8"/>
    <mergeCell ref="A11:B11"/>
    <mergeCell ref="A12:B12"/>
    <mergeCell ref="A13:B13"/>
    <mergeCell ref="A15:B15"/>
    <mergeCell ref="A20:A21"/>
    <mergeCell ref="B20:B21"/>
    <mergeCell ref="C20:C21"/>
    <mergeCell ref="D20:D21"/>
    <mergeCell ref="E20:E21"/>
    <mergeCell ref="A32:A39"/>
    <mergeCell ref="D41:E41"/>
    <mergeCell ref="D42:E42"/>
    <mergeCell ref="D44:E44"/>
    <mergeCell ref="A22:A31"/>
    <mergeCell ref="F44:G44"/>
    <mergeCell ref="D45:E45"/>
    <mergeCell ref="F45:G45"/>
    <mergeCell ref="C46:E46"/>
    <mergeCell ref="F46:G46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M47"/>
  <sheetViews>
    <sheetView zoomScale="90" zoomScaleNormal="90" workbookViewId="0">
      <selection activeCell="A3" sqref="A3:A6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1323</v>
      </c>
    </row>
    <row r="4" spans="1:13" ht="12.6" customHeight="1" x14ac:dyDescent="0.35">
      <c r="A4" s="62"/>
    </row>
    <row r="5" spans="1:13" ht="17.25" x14ac:dyDescent="0.3">
      <c r="A5" s="500" t="s">
        <v>1324</v>
      </c>
    </row>
    <row r="6" spans="1:13" ht="17.25" x14ac:dyDescent="0.3">
      <c r="A6" s="500" t="s">
        <v>1325</v>
      </c>
    </row>
    <row r="8" spans="1:13" ht="20.25" customHeight="1" x14ac:dyDescent="0.25">
      <c r="A8" s="1425" t="s">
        <v>1326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999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124</v>
      </c>
      <c r="B10" s="60"/>
      <c r="C10" s="59"/>
      <c r="D10" s="999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3000</v>
      </c>
      <c r="D11" s="999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180</v>
      </c>
      <c r="D12" s="487" t="s">
        <v>238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270</v>
      </c>
      <c r="D13" s="330" t="s">
        <v>32</v>
      </c>
      <c r="E13" s="51"/>
      <c r="I13" s="48"/>
      <c r="L13" s="48"/>
      <c r="M13" s="48"/>
    </row>
    <row r="14" spans="1:13" ht="20.25" customHeight="1" x14ac:dyDescent="0.25">
      <c r="A14" s="998"/>
      <c r="B14" s="998"/>
      <c r="C14" s="50">
        <f>SUM(C11:C13)</f>
        <v>3450</v>
      </c>
      <c r="E14" s="51"/>
      <c r="I14" s="48"/>
      <c r="L14" s="48"/>
      <c r="M14" s="48"/>
    </row>
    <row r="15" spans="1:13" ht="20.25" customHeight="1" x14ac:dyDescent="0.25">
      <c r="A15" s="1426" t="s">
        <v>31</v>
      </c>
      <c r="B15" s="1426"/>
      <c r="C15" s="189">
        <v>1863</v>
      </c>
      <c r="D15" s="52" t="s">
        <v>30</v>
      </c>
      <c r="E15" s="51"/>
      <c r="I15" s="48"/>
      <c r="L15" s="48"/>
      <c r="M15" s="48"/>
    </row>
    <row r="16" spans="1:13" ht="20.25" customHeight="1" x14ac:dyDescent="0.25">
      <c r="A16" s="998"/>
      <c r="B16" s="998"/>
      <c r="C16" s="50">
        <f>SUM(C14:C15)</f>
        <v>5313</v>
      </c>
      <c r="D16" s="52"/>
      <c r="E16" s="51"/>
      <c r="I16" s="48"/>
      <c r="L16" s="48"/>
      <c r="M16" s="48"/>
    </row>
    <row r="17" spans="1:13" ht="20.25" customHeight="1" x14ac:dyDescent="0.25">
      <c r="A17" s="1426" t="s">
        <v>1327</v>
      </c>
      <c r="B17" s="1426"/>
      <c r="C17" s="49">
        <v>252</v>
      </c>
      <c r="D17" s="52"/>
      <c r="E17" s="233"/>
      <c r="F17" s="1428" t="s">
        <v>27</v>
      </c>
      <c r="G17" s="1428"/>
      <c r="I17" s="48"/>
      <c r="L17" s="48"/>
      <c r="M17" s="48"/>
    </row>
    <row r="18" spans="1:13" ht="20.25" customHeight="1" thickBot="1" x14ac:dyDescent="0.3">
      <c r="A18" s="360"/>
      <c r="B18" s="360"/>
      <c r="C18" s="45">
        <f>SUM(C16:C17)</f>
        <v>5565</v>
      </c>
      <c r="E18" s="96"/>
      <c r="F18" s="1443">
        <f>C18/18+1</f>
        <v>310.16666666666669</v>
      </c>
      <c r="G18" s="1443"/>
      <c r="I18" s="48"/>
      <c r="L18" s="48"/>
      <c r="M18" s="48"/>
    </row>
    <row r="19" spans="1:13" s="93" customFormat="1" ht="15" customHeight="1" thickTop="1" thickBot="1" x14ac:dyDescent="0.3">
      <c r="D19" s="95"/>
      <c r="E19" s="95"/>
      <c r="F19" s="94"/>
      <c r="G19" s="94"/>
    </row>
    <row r="20" spans="1:13" ht="18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20</v>
      </c>
      <c r="H20" s="1403"/>
      <c r="I20" s="1404"/>
      <c r="J20" s="1392" t="s">
        <v>19</v>
      </c>
      <c r="K20" s="1400" t="s">
        <v>18</v>
      </c>
      <c r="L20" s="1392" t="s">
        <v>17</v>
      </c>
      <c r="M20" s="1394" t="s">
        <v>15</v>
      </c>
    </row>
    <row r="21" spans="1:13" ht="35.25" customHeight="1" thickBot="1" x14ac:dyDescent="0.3">
      <c r="A21" s="1431"/>
      <c r="B21" s="1433"/>
      <c r="C21" s="1393"/>
      <c r="D21" s="1401"/>
      <c r="E21" s="1393"/>
      <c r="F21" s="1434"/>
      <c r="G21" s="997" t="s">
        <v>597</v>
      </c>
      <c r="H21" s="997" t="s">
        <v>20</v>
      </c>
      <c r="I21" s="997" t="s">
        <v>16</v>
      </c>
      <c r="J21" s="1393"/>
      <c r="K21" s="1401"/>
      <c r="L21" s="1393"/>
      <c r="M21" s="1395"/>
    </row>
    <row r="22" spans="1:13" ht="20.25" customHeight="1" x14ac:dyDescent="0.25">
      <c r="A22" s="1389">
        <v>2024</v>
      </c>
      <c r="B22" s="37">
        <v>1</v>
      </c>
      <c r="C22" s="1000" t="s">
        <v>14</v>
      </c>
      <c r="D22" s="35" t="str">
        <f t="array" ref="D22:D39">TRANSPOSE('[1]2024-2025'!$F$131:$W$131)</f>
        <v>28/11/24</v>
      </c>
      <c r="E22" s="34">
        <f>C18</f>
        <v>5565</v>
      </c>
      <c r="F22" s="32">
        <v>167.5</v>
      </c>
      <c r="G22" s="32">
        <v>10</v>
      </c>
      <c r="H22" s="32">
        <v>15</v>
      </c>
      <c r="I22" s="31">
        <v>14</v>
      </c>
      <c r="J22" s="32">
        <v>103.5</v>
      </c>
      <c r="K22" s="33">
        <f>F22+J22+H22+I22+G22</f>
        <v>310</v>
      </c>
      <c r="L22" s="32">
        <f>E22-J22-H22-F22-I22-G22</f>
        <v>5255</v>
      </c>
      <c r="M22" s="30">
        <f>J22</f>
        <v>103.5</v>
      </c>
    </row>
    <row r="23" spans="1:13" ht="20.25" customHeight="1" thickBot="1" x14ac:dyDescent="0.3">
      <c r="A23" s="1391"/>
      <c r="B23" s="21">
        <v>2</v>
      </c>
      <c r="C23" s="1002" t="s">
        <v>13</v>
      </c>
      <c r="D23" s="19" t="str">
        <v>31/12/24</v>
      </c>
      <c r="E23" s="18">
        <f t="shared" ref="E23:E39" si="0">L22</f>
        <v>5255</v>
      </c>
      <c r="F23" s="16">
        <v>167.5</v>
      </c>
      <c r="G23" s="16">
        <v>10</v>
      </c>
      <c r="H23" s="16">
        <v>15</v>
      </c>
      <c r="I23" s="15">
        <v>14</v>
      </c>
      <c r="J23" s="16">
        <v>103.5</v>
      </c>
      <c r="K23" s="17">
        <f t="shared" ref="K23:K39" si="1">F23+J23+H23+I23+G23</f>
        <v>310</v>
      </c>
      <c r="L23" s="16">
        <f t="shared" ref="L23:L39" si="2">E23-J23-H23-F23-I23-G23</f>
        <v>4945</v>
      </c>
      <c r="M23" s="14">
        <f>M22+J23</f>
        <v>207</v>
      </c>
    </row>
    <row r="24" spans="1:13" ht="20.25" customHeight="1" x14ac:dyDescent="0.25">
      <c r="A24" s="1389">
        <v>2025</v>
      </c>
      <c r="B24" s="37">
        <v>3</v>
      </c>
      <c r="C24" s="1000" t="s">
        <v>12</v>
      </c>
      <c r="D24" s="35" t="str">
        <v>31/01/25</v>
      </c>
      <c r="E24" s="34">
        <f t="shared" si="0"/>
        <v>4945</v>
      </c>
      <c r="F24" s="32">
        <v>167.5</v>
      </c>
      <c r="G24" s="32">
        <v>10</v>
      </c>
      <c r="H24" s="32">
        <v>15</v>
      </c>
      <c r="I24" s="31">
        <v>14</v>
      </c>
      <c r="J24" s="32">
        <v>103.5</v>
      </c>
      <c r="K24" s="33">
        <f t="shared" si="1"/>
        <v>310</v>
      </c>
      <c r="L24" s="32">
        <f t="shared" si="2"/>
        <v>4635</v>
      </c>
      <c r="M24" s="30">
        <f>M23+J24</f>
        <v>310.5</v>
      </c>
    </row>
    <row r="25" spans="1:13" ht="20.25" customHeight="1" x14ac:dyDescent="0.25">
      <c r="A25" s="1390"/>
      <c r="B25" s="29">
        <v>4</v>
      </c>
      <c r="C25" s="1001" t="s">
        <v>11</v>
      </c>
      <c r="D25" s="27" t="str">
        <v>27/02/25</v>
      </c>
      <c r="E25" s="26">
        <f t="shared" si="0"/>
        <v>4635</v>
      </c>
      <c r="F25" s="24">
        <v>167.5</v>
      </c>
      <c r="G25" s="24">
        <v>10</v>
      </c>
      <c r="H25" s="24">
        <v>15</v>
      </c>
      <c r="I25" s="23">
        <v>14</v>
      </c>
      <c r="J25" s="24">
        <v>103.5</v>
      </c>
      <c r="K25" s="25">
        <f t="shared" si="1"/>
        <v>310</v>
      </c>
      <c r="L25" s="24">
        <f t="shared" si="2"/>
        <v>4325</v>
      </c>
      <c r="M25" s="22">
        <f>M24+J25</f>
        <v>414</v>
      </c>
    </row>
    <row r="26" spans="1:13" ht="20.25" customHeight="1" x14ac:dyDescent="0.25">
      <c r="A26" s="1390"/>
      <c r="B26" s="29">
        <v>5</v>
      </c>
      <c r="C26" s="1001" t="s">
        <v>10</v>
      </c>
      <c r="D26" s="27" t="str">
        <v>28/03/25</v>
      </c>
      <c r="E26" s="26">
        <f t="shared" si="0"/>
        <v>4325</v>
      </c>
      <c r="F26" s="24">
        <v>167.5</v>
      </c>
      <c r="G26" s="24">
        <v>10</v>
      </c>
      <c r="H26" s="24">
        <v>15</v>
      </c>
      <c r="I26" s="23">
        <v>14</v>
      </c>
      <c r="J26" s="24">
        <v>103.5</v>
      </c>
      <c r="K26" s="25">
        <f t="shared" si="1"/>
        <v>310</v>
      </c>
      <c r="L26" s="24">
        <f t="shared" si="2"/>
        <v>4015</v>
      </c>
      <c r="M26" s="22">
        <f>M25+J26</f>
        <v>517.5</v>
      </c>
    </row>
    <row r="27" spans="1:13" ht="20.25" customHeight="1" x14ac:dyDescent="0.25">
      <c r="A27" s="1390"/>
      <c r="B27" s="29">
        <v>6</v>
      </c>
      <c r="C27" s="1001" t="s">
        <v>9</v>
      </c>
      <c r="D27" s="27" t="str">
        <v>29/04/25</v>
      </c>
      <c r="E27" s="26">
        <f t="shared" si="0"/>
        <v>4015</v>
      </c>
      <c r="F27" s="24">
        <v>167.5</v>
      </c>
      <c r="G27" s="24">
        <v>10</v>
      </c>
      <c r="H27" s="24">
        <v>15</v>
      </c>
      <c r="I27" s="23">
        <v>14</v>
      </c>
      <c r="J27" s="24">
        <v>103.5</v>
      </c>
      <c r="K27" s="25">
        <f t="shared" si="1"/>
        <v>310</v>
      </c>
      <c r="L27" s="24">
        <f t="shared" si="2"/>
        <v>3705</v>
      </c>
      <c r="M27" s="22">
        <f>M26+J27</f>
        <v>621</v>
      </c>
    </row>
    <row r="28" spans="1:13" ht="20.25" customHeight="1" x14ac:dyDescent="0.25">
      <c r="A28" s="1390"/>
      <c r="B28" s="29">
        <v>7</v>
      </c>
      <c r="C28" s="1001" t="s">
        <v>8</v>
      </c>
      <c r="D28" s="27" t="str">
        <v>29/05/25</v>
      </c>
      <c r="E28" s="26">
        <f t="shared" si="0"/>
        <v>3705</v>
      </c>
      <c r="F28" s="24">
        <v>167.5</v>
      </c>
      <c r="G28" s="24">
        <v>10</v>
      </c>
      <c r="H28" s="24">
        <v>15</v>
      </c>
      <c r="I28" s="23">
        <v>14</v>
      </c>
      <c r="J28" s="24">
        <v>103.5</v>
      </c>
      <c r="K28" s="25">
        <f t="shared" si="1"/>
        <v>310</v>
      </c>
      <c r="L28" s="24">
        <f t="shared" si="2"/>
        <v>3395</v>
      </c>
      <c r="M28" s="22">
        <f t="shared" ref="M28:M39" si="3">M27+J28</f>
        <v>724.5</v>
      </c>
    </row>
    <row r="29" spans="1:13" ht="20.25" customHeight="1" x14ac:dyDescent="0.25">
      <c r="A29" s="1390"/>
      <c r="B29" s="29">
        <v>8</v>
      </c>
      <c r="C29" s="1001" t="s">
        <v>7</v>
      </c>
      <c r="D29" s="27" t="str">
        <v>28/06/25</v>
      </c>
      <c r="E29" s="26">
        <f t="shared" si="0"/>
        <v>3395</v>
      </c>
      <c r="F29" s="24">
        <v>167.5</v>
      </c>
      <c r="G29" s="24">
        <v>10</v>
      </c>
      <c r="H29" s="24">
        <v>15</v>
      </c>
      <c r="I29" s="23">
        <v>14</v>
      </c>
      <c r="J29" s="24">
        <v>103.5</v>
      </c>
      <c r="K29" s="25">
        <f t="shared" si="1"/>
        <v>310</v>
      </c>
      <c r="L29" s="24">
        <f t="shared" si="2"/>
        <v>3085</v>
      </c>
      <c r="M29" s="22">
        <f t="shared" si="3"/>
        <v>828</v>
      </c>
    </row>
    <row r="30" spans="1:13" ht="20.25" customHeight="1" x14ac:dyDescent="0.25">
      <c r="A30" s="1390"/>
      <c r="B30" s="29">
        <v>9</v>
      </c>
      <c r="C30" s="1001" t="s">
        <v>6</v>
      </c>
      <c r="D30" s="27" t="str">
        <v>30/07/25</v>
      </c>
      <c r="E30" s="26">
        <f t="shared" si="0"/>
        <v>3085</v>
      </c>
      <c r="F30" s="24">
        <v>167.5</v>
      </c>
      <c r="G30" s="24">
        <v>10</v>
      </c>
      <c r="H30" s="24">
        <v>15</v>
      </c>
      <c r="I30" s="23">
        <v>14</v>
      </c>
      <c r="J30" s="24">
        <v>103.5</v>
      </c>
      <c r="K30" s="25">
        <f t="shared" si="1"/>
        <v>310</v>
      </c>
      <c r="L30" s="24">
        <f t="shared" si="2"/>
        <v>2775</v>
      </c>
      <c r="M30" s="22">
        <f t="shared" si="3"/>
        <v>931.5</v>
      </c>
    </row>
    <row r="31" spans="1:13" ht="20.25" customHeight="1" x14ac:dyDescent="0.25">
      <c r="A31" s="1390"/>
      <c r="B31" s="29">
        <v>10</v>
      </c>
      <c r="C31" s="1001" t="s">
        <v>5</v>
      </c>
      <c r="D31" s="27" t="str">
        <v>30/08/25</v>
      </c>
      <c r="E31" s="26">
        <f t="shared" si="0"/>
        <v>2775</v>
      </c>
      <c r="F31" s="24">
        <v>167.5</v>
      </c>
      <c r="G31" s="24">
        <v>10</v>
      </c>
      <c r="H31" s="24">
        <v>15</v>
      </c>
      <c r="I31" s="23">
        <v>14</v>
      </c>
      <c r="J31" s="24">
        <v>103.5</v>
      </c>
      <c r="K31" s="25">
        <f t="shared" si="1"/>
        <v>310</v>
      </c>
      <c r="L31" s="24">
        <f t="shared" si="2"/>
        <v>2465</v>
      </c>
      <c r="M31" s="22">
        <f t="shared" si="3"/>
        <v>1035</v>
      </c>
    </row>
    <row r="32" spans="1:13" ht="20.25" customHeight="1" x14ac:dyDescent="0.25">
      <c r="A32" s="1390"/>
      <c r="B32" s="29">
        <v>11</v>
      </c>
      <c r="C32" s="1001" t="s">
        <v>4</v>
      </c>
      <c r="D32" s="27" t="str">
        <v>30/09/25</v>
      </c>
      <c r="E32" s="26">
        <f t="shared" si="0"/>
        <v>2465</v>
      </c>
      <c r="F32" s="24">
        <v>167.5</v>
      </c>
      <c r="G32" s="24">
        <v>10</v>
      </c>
      <c r="H32" s="24">
        <v>15</v>
      </c>
      <c r="I32" s="23">
        <v>14</v>
      </c>
      <c r="J32" s="24">
        <v>103.5</v>
      </c>
      <c r="K32" s="25">
        <f t="shared" si="1"/>
        <v>310</v>
      </c>
      <c r="L32" s="24">
        <f t="shared" si="2"/>
        <v>2155</v>
      </c>
      <c r="M32" s="22">
        <f t="shared" si="3"/>
        <v>1138.5</v>
      </c>
    </row>
    <row r="33" spans="1:13" ht="20.25" customHeight="1" x14ac:dyDescent="0.25">
      <c r="A33" s="1390"/>
      <c r="B33" s="29">
        <v>12</v>
      </c>
      <c r="C33" s="1001" t="s">
        <v>3</v>
      </c>
      <c r="D33" s="27" t="str">
        <v>29/10/25</v>
      </c>
      <c r="E33" s="26">
        <f t="shared" si="0"/>
        <v>2155</v>
      </c>
      <c r="F33" s="24">
        <v>167.5</v>
      </c>
      <c r="G33" s="24">
        <v>10</v>
      </c>
      <c r="H33" s="24">
        <v>15</v>
      </c>
      <c r="I33" s="23">
        <v>14</v>
      </c>
      <c r="J33" s="24">
        <v>103.5</v>
      </c>
      <c r="K33" s="25">
        <f t="shared" si="1"/>
        <v>310</v>
      </c>
      <c r="L33" s="24">
        <f t="shared" si="2"/>
        <v>1845</v>
      </c>
      <c r="M33" s="22">
        <f t="shared" si="3"/>
        <v>1242</v>
      </c>
    </row>
    <row r="34" spans="1:13" ht="20.25" customHeight="1" x14ac:dyDescent="0.25">
      <c r="A34" s="1390"/>
      <c r="B34" s="29">
        <v>13</v>
      </c>
      <c r="C34" s="1001" t="s">
        <v>14</v>
      </c>
      <c r="D34" s="27" t="str">
        <v>17/12/25</v>
      </c>
      <c r="E34" s="26">
        <f t="shared" si="0"/>
        <v>1845</v>
      </c>
      <c r="F34" s="24">
        <v>167.5</v>
      </c>
      <c r="G34" s="24">
        <v>10</v>
      </c>
      <c r="H34" s="24">
        <v>15</v>
      </c>
      <c r="I34" s="23">
        <v>14</v>
      </c>
      <c r="J34" s="24">
        <v>103.5</v>
      </c>
      <c r="K34" s="25">
        <f t="shared" si="1"/>
        <v>310</v>
      </c>
      <c r="L34" s="24">
        <f t="shared" si="2"/>
        <v>1535</v>
      </c>
      <c r="M34" s="22">
        <f t="shared" si="3"/>
        <v>1345.5</v>
      </c>
    </row>
    <row r="35" spans="1:13" ht="20.25" customHeight="1" thickBot="1" x14ac:dyDescent="0.3">
      <c r="A35" s="1391"/>
      <c r="B35" s="21">
        <v>14</v>
      </c>
      <c r="C35" s="1002" t="s">
        <v>13</v>
      </c>
      <c r="D35" s="19" t="str">
        <v>30/12/25</v>
      </c>
      <c r="E35" s="18">
        <f t="shared" si="0"/>
        <v>1535</v>
      </c>
      <c r="F35" s="16">
        <v>167.5</v>
      </c>
      <c r="G35" s="16">
        <v>10</v>
      </c>
      <c r="H35" s="16">
        <v>15</v>
      </c>
      <c r="I35" s="15">
        <v>14</v>
      </c>
      <c r="J35" s="16">
        <v>103.5</v>
      </c>
      <c r="K35" s="17">
        <f t="shared" si="1"/>
        <v>310</v>
      </c>
      <c r="L35" s="16">
        <f t="shared" si="2"/>
        <v>1225</v>
      </c>
      <c r="M35" s="14">
        <f t="shared" si="3"/>
        <v>1449</v>
      </c>
    </row>
    <row r="36" spans="1:13" ht="20.25" customHeight="1" x14ac:dyDescent="0.25">
      <c r="A36" s="1389">
        <v>2026</v>
      </c>
      <c r="B36" s="37">
        <v>15</v>
      </c>
      <c r="C36" s="1000" t="s">
        <v>12</v>
      </c>
      <c r="D36" s="35" t="str">
        <v>31/12/25</v>
      </c>
      <c r="E36" s="34">
        <f t="shared" si="0"/>
        <v>1225</v>
      </c>
      <c r="F36" s="32">
        <v>167.5</v>
      </c>
      <c r="G36" s="32">
        <v>10</v>
      </c>
      <c r="H36" s="32">
        <v>15</v>
      </c>
      <c r="I36" s="31">
        <v>14</v>
      </c>
      <c r="J36" s="32">
        <v>103.5</v>
      </c>
      <c r="K36" s="33">
        <f t="shared" si="1"/>
        <v>310</v>
      </c>
      <c r="L36" s="32">
        <f t="shared" si="2"/>
        <v>915</v>
      </c>
      <c r="M36" s="30">
        <f t="shared" si="3"/>
        <v>1552.5</v>
      </c>
    </row>
    <row r="37" spans="1:13" ht="20.25" customHeight="1" x14ac:dyDescent="0.25">
      <c r="A37" s="1390"/>
      <c r="B37" s="29">
        <v>16</v>
      </c>
      <c r="C37" s="1001" t="s">
        <v>11</v>
      </c>
      <c r="D37" s="27" t="str">
        <v>31/12/25</v>
      </c>
      <c r="E37" s="26">
        <f t="shared" si="0"/>
        <v>915</v>
      </c>
      <c r="F37" s="24">
        <v>167.5</v>
      </c>
      <c r="G37" s="24">
        <v>10</v>
      </c>
      <c r="H37" s="24">
        <v>15</v>
      </c>
      <c r="I37" s="23">
        <v>14</v>
      </c>
      <c r="J37" s="24">
        <v>103.5</v>
      </c>
      <c r="K37" s="25">
        <f t="shared" si="1"/>
        <v>310</v>
      </c>
      <c r="L37" s="24">
        <f t="shared" si="2"/>
        <v>605</v>
      </c>
      <c r="M37" s="22">
        <f t="shared" si="3"/>
        <v>1656</v>
      </c>
    </row>
    <row r="38" spans="1:13" ht="20.25" customHeight="1" x14ac:dyDescent="0.25">
      <c r="A38" s="1390"/>
      <c r="B38" s="29">
        <v>17</v>
      </c>
      <c r="C38" s="1001" t="s">
        <v>10</v>
      </c>
      <c r="D38" s="27" t="str">
        <v>31/12/25</v>
      </c>
      <c r="E38" s="26">
        <f t="shared" si="0"/>
        <v>605</v>
      </c>
      <c r="F38" s="24">
        <v>167.5</v>
      </c>
      <c r="G38" s="24">
        <v>10</v>
      </c>
      <c r="H38" s="24">
        <v>15</v>
      </c>
      <c r="I38" s="23">
        <v>14</v>
      </c>
      <c r="J38" s="24">
        <v>103.5</v>
      </c>
      <c r="K38" s="25">
        <f t="shared" si="1"/>
        <v>310</v>
      </c>
      <c r="L38" s="24">
        <f t="shared" si="2"/>
        <v>295</v>
      </c>
      <c r="M38" s="22">
        <f t="shared" si="3"/>
        <v>1759.5</v>
      </c>
    </row>
    <row r="39" spans="1:13" ht="20.25" customHeight="1" thickBot="1" x14ac:dyDescent="0.3">
      <c r="A39" s="1391"/>
      <c r="B39" s="21">
        <v>18</v>
      </c>
      <c r="C39" s="1002" t="s">
        <v>9</v>
      </c>
      <c r="D39" s="19" t="str">
        <v>31/12/25</v>
      </c>
      <c r="E39" s="18">
        <f t="shared" si="0"/>
        <v>295</v>
      </c>
      <c r="F39" s="16">
        <v>167.5</v>
      </c>
      <c r="G39" s="16">
        <v>10</v>
      </c>
      <c r="H39" s="16">
        <v>15</v>
      </c>
      <c r="I39" s="15">
        <v>14</v>
      </c>
      <c r="J39" s="16">
        <v>103.5</v>
      </c>
      <c r="K39" s="17">
        <f t="shared" si="1"/>
        <v>310</v>
      </c>
      <c r="L39" s="16">
        <f t="shared" si="2"/>
        <v>-15</v>
      </c>
      <c r="M39" s="14">
        <f t="shared" si="3"/>
        <v>1863</v>
      </c>
    </row>
    <row r="40" spans="1:13" x14ac:dyDescent="0.25">
      <c r="D40" s="68"/>
      <c r="E40" s="68"/>
      <c r="F40" s="67">
        <f>SUM(F22:F39)</f>
        <v>3015</v>
      </c>
      <c r="G40" s="67">
        <f>SUM(G22:G39)</f>
        <v>180</v>
      </c>
      <c r="H40" s="67">
        <f>SUM(H22:H39)</f>
        <v>270</v>
      </c>
      <c r="I40" s="67">
        <f>SUM(I22:I39)</f>
        <v>252</v>
      </c>
      <c r="J40" s="67">
        <f>SUM(J22:J39)</f>
        <v>1863</v>
      </c>
    </row>
    <row r="41" spans="1:13" x14ac:dyDescent="0.25">
      <c r="D41" s="1420" t="s">
        <v>2</v>
      </c>
      <c r="E41" s="1420"/>
      <c r="F41" s="79">
        <v>0</v>
      </c>
      <c r="G41" s="79">
        <v>0</v>
      </c>
      <c r="H41" s="79">
        <v>0</v>
      </c>
      <c r="I41" s="79">
        <v>0</v>
      </c>
      <c r="J41" s="79">
        <v>0</v>
      </c>
    </row>
    <row r="42" spans="1:13" x14ac:dyDescent="0.25">
      <c r="D42" s="1421" t="s">
        <v>1</v>
      </c>
      <c r="E42" s="1421"/>
      <c r="F42" s="78">
        <f>SUM(F40-F41)</f>
        <v>3015</v>
      </c>
      <c r="G42" s="78">
        <f>SUM(G40-G41)</f>
        <v>180</v>
      </c>
      <c r="H42" s="78">
        <f>SUM(H40-H41)</f>
        <v>270</v>
      </c>
      <c r="I42" s="78">
        <f t="shared" ref="I42:J42" si="4">SUM(I40-I41)</f>
        <v>252</v>
      </c>
      <c r="J42" s="78">
        <f t="shared" si="4"/>
        <v>1863</v>
      </c>
    </row>
    <row r="44" spans="1:13" ht="15.75" x14ac:dyDescent="0.25">
      <c r="C44" s="76"/>
      <c r="D44" s="1435" t="s">
        <v>42</v>
      </c>
      <c r="E44" s="1435"/>
      <c r="F44" s="1423">
        <f>SUM(F42:J42)</f>
        <v>5580</v>
      </c>
      <c r="G44" s="1423"/>
      <c r="H44" s="1423"/>
      <c r="I44" s="485"/>
    </row>
    <row r="45" spans="1:13" ht="16.5" thickBot="1" x14ac:dyDescent="0.3">
      <c r="C45" s="76"/>
      <c r="D45" s="1435" t="s">
        <v>41</v>
      </c>
      <c r="E45" s="1435"/>
      <c r="F45" s="1436">
        <v>-15</v>
      </c>
      <c r="G45" s="1436"/>
      <c r="H45" s="1436"/>
      <c r="I45" s="485"/>
    </row>
    <row r="46" spans="1:13" ht="17.25" thickTop="1" thickBot="1" x14ac:dyDescent="0.3">
      <c r="C46" s="1415" t="s">
        <v>0</v>
      </c>
      <c r="D46" s="1415"/>
      <c r="E46" s="1416"/>
      <c r="F46" s="1417">
        <f>SUM(F44:I45)</f>
        <v>5565</v>
      </c>
      <c r="G46" s="1418"/>
      <c r="H46" s="1419"/>
      <c r="I46" s="486"/>
    </row>
    <row r="47" spans="1:13" ht="15.75" thickTop="1" x14ac:dyDescent="0.25"/>
  </sheetData>
  <mergeCells count="30">
    <mergeCell ref="A8:M8"/>
    <mergeCell ref="A11:B11"/>
    <mergeCell ref="A12:B12"/>
    <mergeCell ref="A13:B13"/>
    <mergeCell ref="A15:B15"/>
    <mergeCell ref="J20:J21"/>
    <mergeCell ref="K20:K21"/>
    <mergeCell ref="L20:L21"/>
    <mergeCell ref="M20:M21"/>
    <mergeCell ref="A17:B17"/>
    <mergeCell ref="A20:A21"/>
    <mergeCell ref="B20:B21"/>
    <mergeCell ref="C20:C21"/>
    <mergeCell ref="D20:D21"/>
    <mergeCell ref="E20:E21"/>
    <mergeCell ref="C46:E46"/>
    <mergeCell ref="F46:H46"/>
    <mergeCell ref="F18:G18"/>
    <mergeCell ref="F17:G17"/>
    <mergeCell ref="A36:A39"/>
    <mergeCell ref="A24:A35"/>
    <mergeCell ref="A22:A23"/>
    <mergeCell ref="D41:E41"/>
    <mergeCell ref="D42:E42"/>
    <mergeCell ref="D44:E44"/>
    <mergeCell ref="F44:H44"/>
    <mergeCell ref="D45:E45"/>
    <mergeCell ref="F45:H45"/>
    <mergeCell ref="F20:F21"/>
    <mergeCell ref="G20:I20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/>
  <dimension ref="A1:L54"/>
  <sheetViews>
    <sheetView topLeftCell="A23" zoomScale="90" zoomScaleNormal="90" workbookViewId="0">
      <selection activeCell="H39" sqref="H39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5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1323</v>
      </c>
    </row>
    <row r="4" spans="1:12" ht="12.6" customHeight="1" x14ac:dyDescent="0.35">
      <c r="A4" s="62"/>
    </row>
    <row r="5" spans="1:12" ht="17.25" x14ac:dyDescent="0.3">
      <c r="A5" s="500" t="s">
        <v>1324</v>
      </c>
    </row>
    <row r="6" spans="1:12" ht="17.25" x14ac:dyDescent="0.3">
      <c r="A6" s="500" t="s">
        <v>1325</v>
      </c>
    </row>
    <row r="8" spans="1:12" ht="20.25" customHeight="1" x14ac:dyDescent="0.25">
      <c r="A8" s="1425" t="s">
        <v>2055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332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1332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6000</v>
      </c>
      <c r="D11" s="330" t="s">
        <v>1160</v>
      </c>
      <c r="E11" s="51"/>
      <c r="I11" s="48"/>
      <c r="L11" s="48"/>
    </row>
    <row r="12" spans="1:12" ht="20.25" customHeight="1" x14ac:dyDescent="0.25">
      <c r="A12" s="1426" t="s">
        <v>35</v>
      </c>
      <c r="B12" s="1426"/>
      <c r="C12" s="54">
        <v>1240</v>
      </c>
      <c r="D12" s="330" t="s">
        <v>2056</v>
      </c>
      <c r="E12" s="51"/>
      <c r="I12" s="48"/>
      <c r="L12" s="48"/>
    </row>
    <row r="13" spans="1:12" ht="20.25" customHeight="1" x14ac:dyDescent="0.25">
      <c r="A13" s="1426" t="s">
        <v>35</v>
      </c>
      <c r="B13" s="1426"/>
      <c r="C13" s="49">
        <v>1200</v>
      </c>
      <c r="D13" s="330" t="s">
        <v>2057</v>
      </c>
      <c r="E13" s="51"/>
      <c r="I13" s="48"/>
      <c r="L13" s="48"/>
    </row>
    <row r="14" spans="1:12" ht="20.25" customHeight="1" x14ac:dyDescent="0.25">
      <c r="A14" s="1330"/>
      <c r="B14" s="1330"/>
      <c r="C14" s="54">
        <f>SUM(C11:C13)</f>
        <v>8440</v>
      </c>
      <c r="D14" s="330"/>
      <c r="E14" s="51"/>
      <c r="I14" s="48"/>
      <c r="L14" s="48"/>
    </row>
    <row r="15" spans="1:12" ht="20.25" customHeight="1" x14ac:dyDescent="0.25">
      <c r="A15" s="1426" t="s">
        <v>33</v>
      </c>
      <c r="B15" s="1426"/>
      <c r="C15" s="54">
        <v>1266</v>
      </c>
      <c r="D15" s="330" t="s">
        <v>32</v>
      </c>
      <c r="E15" s="51"/>
      <c r="I15" s="48"/>
      <c r="L15" s="48"/>
    </row>
    <row r="16" spans="1:12" ht="20.25" customHeight="1" x14ac:dyDescent="0.25">
      <c r="A16" s="1330"/>
      <c r="B16" s="1330"/>
      <c r="C16" s="50">
        <f>SUM(C14:C15)</f>
        <v>9706</v>
      </c>
      <c r="E16" s="51"/>
      <c r="I16" s="48"/>
      <c r="L16" s="48"/>
    </row>
    <row r="17" spans="1:12" ht="20.25" customHeight="1" x14ac:dyDescent="0.25">
      <c r="A17" s="1426" t="s">
        <v>31</v>
      </c>
      <c r="B17" s="1426"/>
      <c r="C17" s="189">
        <v>7081.44</v>
      </c>
      <c r="D17" s="52" t="s">
        <v>2058</v>
      </c>
      <c r="E17" s="51"/>
      <c r="L17" s="48"/>
    </row>
    <row r="18" spans="1:12" ht="20.25" customHeight="1" x14ac:dyDescent="0.25">
      <c r="A18" s="1330"/>
      <c r="B18" s="1330"/>
      <c r="C18" s="50">
        <f>SUM(C16:C17)</f>
        <v>16787.439999999999</v>
      </c>
      <c r="D18" s="52"/>
      <c r="E18" s="51"/>
      <c r="L18" s="48"/>
    </row>
    <row r="19" spans="1:12" ht="20.25" customHeight="1" x14ac:dyDescent="0.25">
      <c r="A19" s="1426" t="s">
        <v>251</v>
      </c>
      <c r="B19" s="1426"/>
      <c r="C19" s="49">
        <v>240</v>
      </c>
      <c r="D19" s="487"/>
      <c r="E19" s="1428" t="s">
        <v>27</v>
      </c>
      <c r="F19" s="1428"/>
      <c r="I19" s="48"/>
      <c r="L19" s="48"/>
    </row>
    <row r="20" spans="1:12" ht="20.25" customHeight="1" thickBot="1" x14ac:dyDescent="0.3">
      <c r="A20" s="360"/>
      <c r="B20" s="360"/>
      <c r="C20" s="45">
        <f>SUM(C18:C19)</f>
        <v>17027.439999999999</v>
      </c>
      <c r="E20" s="1443">
        <f>C20/24+1</f>
        <v>710.47666666666657</v>
      </c>
      <c r="F20" s="1443"/>
      <c r="I20" s="48"/>
      <c r="L20" s="48"/>
    </row>
    <row r="21" spans="1:12" s="93" customFormat="1" ht="15" customHeight="1" thickTop="1" thickBot="1" x14ac:dyDescent="0.3">
      <c r="D21" s="95"/>
      <c r="E21" s="95"/>
      <c r="F21" s="94"/>
      <c r="G21" s="94"/>
    </row>
    <row r="22" spans="1:12" s="1331" customFormat="1" ht="43.5" customHeight="1" thickBot="1" x14ac:dyDescent="0.3">
      <c r="A22" s="1333" t="s">
        <v>26</v>
      </c>
      <c r="B22" s="1334" t="s">
        <v>25</v>
      </c>
      <c r="C22" s="1335" t="s">
        <v>24</v>
      </c>
      <c r="D22" s="1336" t="s">
        <v>23</v>
      </c>
      <c r="E22" s="1335" t="s">
        <v>22</v>
      </c>
      <c r="F22" s="39" t="s">
        <v>21</v>
      </c>
      <c r="G22" s="39" t="s">
        <v>20</v>
      </c>
      <c r="H22" s="1335" t="s">
        <v>19</v>
      </c>
      <c r="I22" s="1336" t="s">
        <v>18</v>
      </c>
      <c r="J22" s="1335" t="s">
        <v>17</v>
      </c>
      <c r="K22" s="967" t="s">
        <v>16</v>
      </c>
    </row>
    <row r="23" spans="1:12" ht="20.25" customHeight="1" x14ac:dyDescent="0.25">
      <c r="A23" s="1389">
        <v>2025</v>
      </c>
      <c r="B23" s="37">
        <v>1</v>
      </c>
      <c r="C23" s="1339" t="s">
        <v>12</v>
      </c>
      <c r="D23" s="35" t="str">
        <f t="array" ref="D23:D46">TRANSPOSE('[1]2025-2026'!$F$140:$AC$140)</f>
        <v>28/02/26</v>
      </c>
      <c r="E23" s="34">
        <f>SUM(C18)</f>
        <v>16787.439999999999</v>
      </c>
      <c r="F23" s="32">
        <v>352.19</v>
      </c>
      <c r="G23" s="32">
        <v>52.75</v>
      </c>
      <c r="H23" s="32">
        <v>295.06</v>
      </c>
      <c r="I23" s="33">
        <f>F23+H23+G23+K23</f>
        <v>710</v>
      </c>
      <c r="J23" s="32">
        <f>E23-H23-G23-F23</f>
        <v>16087.439999999997</v>
      </c>
      <c r="K23" s="1131">
        <v>10</v>
      </c>
    </row>
    <row r="24" spans="1:12" ht="20.25" customHeight="1" x14ac:dyDescent="0.25">
      <c r="A24" s="1390"/>
      <c r="B24" s="29">
        <v>2</v>
      </c>
      <c r="C24" s="1338" t="s">
        <v>11</v>
      </c>
      <c r="D24" s="27" t="str">
        <v>30/03/26</v>
      </c>
      <c r="E24" s="26">
        <f t="shared" ref="E24:E46" si="0">J23</f>
        <v>16087.439999999997</v>
      </c>
      <c r="F24" s="24">
        <v>352.19</v>
      </c>
      <c r="G24" s="24">
        <v>52.75</v>
      </c>
      <c r="H24" s="24">
        <v>295.06</v>
      </c>
      <c r="I24" s="25">
        <f t="shared" ref="I24:I25" si="1">F24+H24+G24+K24</f>
        <v>710</v>
      </c>
      <c r="J24" s="24">
        <f>E24-H24-G24-F24</f>
        <v>15387.439999999997</v>
      </c>
      <c r="K24" s="1132">
        <v>10</v>
      </c>
    </row>
    <row r="25" spans="1:12" ht="20.25" customHeight="1" x14ac:dyDescent="0.25">
      <c r="A25" s="1390"/>
      <c r="B25" s="29">
        <v>3</v>
      </c>
      <c r="C25" s="1338" t="s">
        <v>10</v>
      </c>
      <c r="D25" s="27" t="str">
        <v/>
      </c>
      <c r="E25" s="26">
        <f t="shared" si="0"/>
        <v>15387.439999999997</v>
      </c>
      <c r="F25" s="24">
        <v>352.19</v>
      </c>
      <c r="G25" s="24">
        <v>52.75</v>
      </c>
      <c r="H25" s="24">
        <v>295.06</v>
      </c>
      <c r="I25" s="25">
        <f t="shared" si="1"/>
        <v>710</v>
      </c>
      <c r="J25" s="24">
        <f t="shared" ref="J25:J46" si="2">E25-H25-G25-F25</f>
        <v>14687.439999999997</v>
      </c>
      <c r="K25" s="1132">
        <v>10</v>
      </c>
    </row>
    <row r="26" spans="1:12" ht="20.25" customHeight="1" x14ac:dyDescent="0.25">
      <c r="A26" s="1390"/>
      <c r="B26" s="29">
        <v>4</v>
      </c>
      <c r="C26" s="1338" t="s">
        <v>9</v>
      </c>
      <c r="D26" s="27" t="str">
        <v/>
      </c>
      <c r="E26" s="26">
        <f t="shared" si="0"/>
        <v>14687.439999999997</v>
      </c>
      <c r="F26" s="24">
        <v>352.19</v>
      </c>
      <c r="G26" s="24">
        <v>52.75</v>
      </c>
      <c r="H26" s="24">
        <v>295.06</v>
      </c>
      <c r="I26" s="25">
        <f t="shared" ref="I26:I46" si="3">F26+H26+G26+K26</f>
        <v>710</v>
      </c>
      <c r="J26" s="24">
        <f t="shared" si="2"/>
        <v>13987.439999999997</v>
      </c>
      <c r="K26" s="1132">
        <v>10</v>
      </c>
    </row>
    <row r="27" spans="1:12" ht="20.25" customHeight="1" x14ac:dyDescent="0.25">
      <c r="A27" s="1390"/>
      <c r="B27" s="29">
        <v>5</v>
      </c>
      <c r="C27" s="1338" t="s">
        <v>8</v>
      </c>
      <c r="D27" s="27" t="str">
        <v/>
      </c>
      <c r="E27" s="26">
        <f t="shared" si="0"/>
        <v>13987.439999999997</v>
      </c>
      <c r="F27" s="24">
        <v>352.19</v>
      </c>
      <c r="G27" s="24">
        <v>52.75</v>
      </c>
      <c r="H27" s="24">
        <v>295.06</v>
      </c>
      <c r="I27" s="25">
        <f t="shared" si="3"/>
        <v>710</v>
      </c>
      <c r="J27" s="24">
        <f t="shared" ref="J27:J39" si="4">E27-H27-G27-F27</f>
        <v>13287.439999999997</v>
      </c>
      <c r="K27" s="1132">
        <v>10</v>
      </c>
    </row>
    <row r="28" spans="1:12" ht="20.25" customHeight="1" x14ac:dyDescent="0.25">
      <c r="A28" s="1390"/>
      <c r="B28" s="29">
        <v>6</v>
      </c>
      <c r="C28" s="1338" t="s">
        <v>7</v>
      </c>
      <c r="D28" s="27" t="str">
        <v/>
      </c>
      <c r="E28" s="26">
        <f t="shared" si="0"/>
        <v>13287.439999999997</v>
      </c>
      <c r="F28" s="24">
        <v>352.19</v>
      </c>
      <c r="G28" s="24">
        <v>52.75</v>
      </c>
      <c r="H28" s="24">
        <v>295.06</v>
      </c>
      <c r="I28" s="25">
        <f t="shared" si="3"/>
        <v>710</v>
      </c>
      <c r="J28" s="24">
        <f t="shared" si="4"/>
        <v>12587.439999999997</v>
      </c>
      <c r="K28" s="1132">
        <v>10</v>
      </c>
    </row>
    <row r="29" spans="1:12" ht="20.25" customHeight="1" x14ac:dyDescent="0.25">
      <c r="A29" s="1390"/>
      <c r="B29" s="29">
        <v>7</v>
      </c>
      <c r="C29" s="1338" t="s">
        <v>6</v>
      </c>
      <c r="D29" s="27" t="str">
        <v/>
      </c>
      <c r="E29" s="26">
        <f t="shared" si="0"/>
        <v>12587.439999999997</v>
      </c>
      <c r="F29" s="24">
        <v>352.19</v>
      </c>
      <c r="G29" s="24">
        <v>52.75</v>
      </c>
      <c r="H29" s="24">
        <v>295.06</v>
      </c>
      <c r="I29" s="25">
        <f t="shared" si="3"/>
        <v>710</v>
      </c>
      <c r="J29" s="24">
        <f t="shared" si="4"/>
        <v>11887.439999999997</v>
      </c>
      <c r="K29" s="1132">
        <v>10</v>
      </c>
    </row>
    <row r="30" spans="1:12" ht="20.25" customHeight="1" x14ac:dyDescent="0.25">
      <c r="A30" s="1390"/>
      <c r="B30" s="29">
        <v>8</v>
      </c>
      <c r="C30" s="1338" t="s">
        <v>5</v>
      </c>
      <c r="D30" s="27" t="str">
        <v/>
      </c>
      <c r="E30" s="26">
        <f t="shared" si="0"/>
        <v>11887.439999999997</v>
      </c>
      <c r="F30" s="24">
        <v>352.19</v>
      </c>
      <c r="G30" s="24">
        <v>52.75</v>
      </c>
      <c r="H30" s="24">
        <v>295.06</v>
      </c>
      <c r="I30" s="25">
        <f t="shared" si="3"/>
        <v>710</v>
      </c>
      <c r="J30" s="24">
        <f t="shared" si="4"/>
        <v>11187.439999999997</v>
      </c>
      <c r="K30" s="1132">
        <v>10</v>
      </c>
    </row>
    <row r="31" spans="1:12" ht="20.25" customHeight="1" x14ac:dyDescent="0.25">
      <c r="A31" s="1390"/>
      <c r="B31" s="29">
        <v>9</v>
      </c>
      <c r="C31" s="1338" t="s">
        <v>4</v>
      </c>
      <c r="D31" s="27" t="str">
        <v/>
      </c>
      <c r="E31" s="26">
        <f t="shared" si="0"/>
        <v>11187.439999999997</v>
      </c>
      <c r="F31" s="24">
        <v>352.19</v>
      </c>
      <c r="G31" s="24">
        <v>52.75</v>
      </c>
      <c r="H31" s="24">
        <v>295.06</v>
      </c>
      <c r="I31" s="25">
        <f t="shared" si="3"/>
        <v>710</v>
      </c>
      <c r="J31" s="24">
        <f t="shared" si="4"/>
        <v>10487.439999999997</v>
      </c>
      <c r="K31" s="1132">
        <v>10</v>
      </c>
    </row>
    <row r="32" spans="1:12" ht="20.25" customHeight="1" x14ac:dyDescent="0.25">
      <c r="A32" s="1390"/>
      <c r="B32" s="29">
        <v>10</v>
      </c>
      <c r="C32" s="1338" t="s">
        <v>3</v>
      </c>
      <c r="D32" s="27" t="str">
        <v/>
      </c>
      <c r="E32" s="26">
        <f t="shared" si="0"/>
        <v>10487.439999999997</v>
      </c>
      <c r="F32" s="24">
        <v>352.19</v>
      </c>
      <c r="G32" s="24">
        <v>52.75</v>
      </c>
      <c r="H32" s="24">
        <v>295.06</v>
      </c>
      <c r="I32" s="25">
        <f t="shared" si="3"/>
        <v>710</v>
      </c>
      <c r="J32" s="24">
        <f t="shared" si="4"/>
        <v>9787.4399999999969</v>
      </c>
      <c r="K32" s="1132">
        <v>10</v>
      </c>
    </row>
    <row r="33" spans="1:11" ht="20.25" customHeight="1" x14ac:dyDescent="0.25">
      <c r="A33" s="1390"/>
      <c r="B33" s="29">
        <v>11</v>
      </c>
      <c r="C33" s="1338" t="s">
        <v>14</v>
      </c>
      <c r="D33" s="27" t="str">
        <v/>
      </c>
      <c r="E33" s="26">
        <f t="shared" si="0"/>
        <v>9787.4399999999969</v>
      </c>
      <c r="F33" s="24">
        <v>352.19</v>
      </c>
      <c r="G33" s="24">
        <v>52.75</v>
      </c>
      <c r="H33" s="24">
        <v>295.06</v>
      </c>
      <c r="I33" s="25">
        <f t="shared" si="3"/>
        <v>710</v>
      </c>
      <c r="J33" s="24">
        <f t="shared" si="4"/>
        <v>9087.4399999999969</v>
      </c>
      <c r="K33" s="1132">
        <v>10</v>
      </c>
    </row>
    <row r="34" spans="1:11" ht="20.25" customHeight="1" thickBot="1" x14ac:dyDescent="0.3">
      <c r="A34" s="1391"/>
      <c r="B34" s="21">
        <v>12</v>
      </c>
      <c r="C34" s="1337" t="s">
        <v>13</v>
      </c>
      <c r="D34" s="19" t="str">
        <v/>
      </c>
      <c r="E34" s="18">
        <f t="shared" si="0"/>
        <v>9087.4399999999969</v>
      </c>
      <c r="F34" s="16">
        <v>352.19</v>
      </c>
      <c r="G34" s="16">
        <v>52.75</v>
      </c>
      <c r="H34" s="16">
        <v>295.06</v>
      </c>
      <c r="I34" s="17">
        <f t="shared" si="3"/>
        <v>710</v>
      </c>
      <c r="J34" s="16">
        <f t="shared" si="4"/>
        <v>8387.4399999999969</v>
      </c>
      <c r="K34" s="1133">
        <v>10</v>
      </c>
    </row>
    <row r="35" spans="1:11" ht="20.25" customHeight="1" x14ac:dyDescent="0.25">
      <c r="A35" s="1389">
        <v>2026</v>
      </c>
      <c r="B35" s="37">
        <v>13</v>
      </c>
      <c r="C35" s="1339" t="s">
        <v>12</v>
      </c>
      <c r="D35" s="35" t="str">
        <v/>
      </c>
      <c r="E35" s="34">
        <f t="shared" si="0"/>
        <v>8387.4399999999969</v>
      </c>
      <c r="F35" s="32">
        <v>352.19</v>
      </c>
      <c r="G35" s="32">
        <v>52.75</v>
      </c>
      <c r="H35" s="32">
        <v>295.06</v>
      </c>
      <c r="I35" s="33">
        <f t="shared" si="3"/>
        <v>710</v>
      </c>
      <c r="J35" s="32">
        <f t="shared" si="4"/>
        <v>7687.4399999999969</v>
      </c>
      <c r="K35" s="1131">
        <v>10</v>
      </c>
    </row>
    <row r="36" spans="1:11" ht="20.25" customHeight="1" x14ac:dyDescent="0.25">
      <c r="A36" s="1390"/>
      <c r="B36" s="29">
        <v>14</v>
      </c>
      <c r="C36" s="1338" t="s">
        <v>11</v>
      </c>
      <c r="D36" s="27" t="str">
        <v/>
      </c>
      <c r="E36" s="26">
        <f t="shared" si="0"/>
        <v>7687.4399999999969</v>
      </c>
      <c r="F36" s="24">
        <v>352.19</v>
      </c>
      <c r="G36" s="24">
        <v>52.75</v>
      </c>
      <c r="H36" s="24">
        <v>295.06</v>
      </c>
      <c r="I36" s="25">
        <f t="shared" si="3"/>
        <v>710</v>
      </c>
      <c r="J36" s="24">
        <f t="shared" si="4"/>
        <v>6987.4399999999969</v>
      </c>
      <c r="K36" s="1132">
        <v>10</v>
      </c>
    </row>
    <row r="37" spans="1:11" ht="20.25" customHeight="1" x14ac:dyDescent="0.25">
      <c r="A37" s="1390"/>
      <c r="B37" s="29">
        <v>15</v>
      </c>
      <c r="C37" s="1338" t="s">
        <v>10</v>
      </c>
      <c r="D37" s="27" t="str">
        <v/>
      </c>
      <c r="E37" s="26">
        <f t="shared" si="0"/>
        <v>6987.4399999999969</v>
      </c>
      <c r="F37" s="24">
        <v>352.19</v>
      </c>
      <c r="G37" s="24">
        <v>52.75</v>
      </c>
      <c r="H37" s="24">
        <v>295.06</v>
      </c>
      <c r="I37" s="25">
        <f t="shared" si="3"/>
        <v>710</v>
      </c>
      <c r="J37" s="24">
        <f t="shared" si="4"/>
        <v>6287.4399999999969</v>
      </c>
      <c r="K37" s="1132">
        <v>10</v>
      </c>
    </row>
    <row r="38" spans="1:11" ht="20.25" customHeight="1" x14ac:dyDescent="0.25">
      <c r="A38" s="1390"/>
      <c r="B38" s="29">
        <v>16</v>
      </c>
      <c r="C38" s="1338" t="s">
        <v>9</v>
      </c>
      <c r="D38" s="27" t="str">
        <v/>
      </c>
      <c r="E38" s="26">
        <f t="shared" si="0"/>
        <v>6287.4399999999969</v>
      </c>
      <c r="F38" s="24">
        <v>352.19</v>
      </c>
      <c r="G38" s="24">
        <v>52.75</v>
      </c>
      <c r="H38" s="24">
        <v>295.06</v>
      </c>
      <c r="I38" s="25">
        <f t="shared" si="3"/>
        <v>710</v>
      </c>
      <c r="J38" s="24">
        <f t="shared" si="4"/>
        <v>5587.4399999999969</v>
      </c>
      <c r="K38" s="1132">
        <v>10</v>
      </c>
    </row>
    <row r="39" spans="1:11" ht="20.25" customHeight="1" x14ac:dyDescent="0.25">
      <c r="A39" s="1390"/>
      <c r="B39" s="29">
        <v>17</v>
      </c>
      <c r="C39" s="1338" t="s">
        <v>8</v>
      </c>
      <c r="D39" s="27" t="str">
        <v/>
      </c>
      <c r="E39" s="26">
        <f t="shared" si="0"/>
        <v>5587.4399999999969</v>
      </c>
      <c r="F39" s="24">
        <v>352.19</v>
      </c>
      <c r="G39" s="24">
        <v>52.75</v>
      </c>
      <c r="H39" s="24">
        <v>295.06</v>
      </c>
      <c r="I39" s="25">
        <f t="shared" si="3"/>
        <v>710</v>
      </c>
      <c r="J39" s="24">
        <f t="shared" si="4"/>
        <v>4887.4399999999969</v>
      </c>
      <c r="K39" s="1132">
        <v>10</v>
      </c>
    </row>
    <row r="40" spans="1:11" ht="20.25" customHeight="1" x14ac:dyDescent="0.25">
      <c r="A40" s="1390"/>
      <c r="B40" s="29">
        <v>18</v>
      </c>
      <c r="C40" s="1338" t="s">
        <v>7</v>
      </c>
      <c r="D40" s="27" t="str">
        <v/>
      </c>
      <c r="E40" s="26">
        <f t="shared" si="0"/>
        <v>4887.4399999999969</v>
      </c>
      <c r="F40" s="24">
        <v>352.19</v>
      </c>
      <c r="G40" s="24">
        <v>52.75</v>
      </c>
      <c r="H40" s="24">
        <v>295.06</v>
      </c>
      <c r="I40" s="25">
        <f t="shared" si="3"/>
        <v>710</v>
      </c>
      <c r="J40" s="24">
        <f t="shared" si="2"/>
        <v>4187.4399999999969</v>
      </c>
      <c r="K40" s="1132">
        <v>10</v>
      </c>
    </row>
    <row r="41" spans="1:11" ht="20.25" customHeight="1" x14ac:dyDescent="0.25">
      <c r="A41" s="1390"/>
      <c r="B41" s="29">
        <v>19</v>
      </c>
      <c r="C41" s="1338" t="s">
        <v>6</v>
      </c>
      <c r="D41" s="27" t="str">
        <v/>
      </c>
      <c r="E41" s="26">
        <f t="shared" si="0"/>
        <v>4187.4399999999969</v>
      </c>
      <c r="F41" s="24">
        <v>352.19</v>
      </c>
      <c r="G41" s="24">
        <v>52.75</v>
      </c>
      <c r="H41" s="24">
        <v>295.06</v>
      </c>
      <c r="I41" s="25">
        <f t="shared" si="3"/>
        <v>710</v>
      </c>
      <c r="J41" s="24">
        <f t="shared" si="2"/>
        <v>3487.4399999999969</v>
      </c>
      <c r="K41" s="1132">
        <v>10</v>
      </c>
    </row>
    <row r="42" spans="1:11" ht="20.25" customHeight="1" x14ac:dyDescent="0.25">
      <c r="A42" s="1390"/>
      <c r="B42" s="29">
        <v>20</v>
      </c>
      <c r="C42" s="1338" t="s">
        <v>5</v>
      </c>
      <c r="D42" s="27" t="str">
        <v/>
      </c>
      <c r="E42" s="26">
        <f t="shared" si="0"/>
        <v>3487.4399999999969</v>
      </c>
      <c r="F42" s="24">
        <v>352.19</v>
      </c>
      <c r="G42" s="24">
        <v>52.75</v>
      </c>
      <c r="H42" s="24">
        <v>295.06</v>
      </c>
      <c r="I42" s="25">
        <f t="shared" si="3"/>
        <v>710</v>
      </c>
      <c r="J42" s="24">
        <f t="shared" si="2"/>
        <v>2787.4399999999969</v>
      </c>
      <c r="K42" s="1132">
        <v>10</v>
      </c>
    </row>
    <row r="43" spans="1:11" ht="20.25" customHeight="1" x14ac:dyDescent="0.25">
      <c r="A43" s="1390"/>
      <c r="B43" s="29">
        <v>21</v>
      </c>
      <c r="C43" s="1338" t="s">
        <v>4</v>
      </c>
      <c r="D43" s="27" t="str">
        <v/>
      </c>
      <c r="E43" s="26">
        <f t="shared" si="0"/>
        <v>2787.4399999999969</v>
      </c>
      <c r="F43" s="24">
        <v>352.19</v>
      </c>
      <c r="G43" s="24">
        <v>52.75</v>
      </c>
      <c r="H43" s="24">
        <v>295.06</v>
      </c>
      <c r="I43" s="25">
        <f t="shared" si="3"/>
        <v>710</v>
      </c>
      <c r="J43" s="24">
        <f t="shared" si="2"/>
        <v>2087.4399999999969</v>
      </c>
      <c r="K43" s="1132">
        <v>10</v>
      </c>
    </row>
    <row r="44" spans="1:11" ht="20.25" customHeight="1" x14ac:dyDescent="0.25">
      <c r="A44" s="1390"/>
      <c r="B44" s="29">
        <v>22</v>
      </c>
      <c r="C44" s="1338" t="s">
        <v>3</v>
      </c>
      <c r="D44" s="27" t="str">
        <v/>
      </c>
      <c r="E44" s="26">
        <f t="shared" si="0"/>
        <v>2087.4399999999969</v>
      </c>
      <c r="F44" s="24">
        <v>352.19</v>
      </c>
      <c r="G44" s="24">
        <v>52.75</v>
      </c>
      <c r="H44" s="24">
        <v>295.06</v>
      </c>
      <c r="I44" s="25">
        <f t="shared" si="3"/>
        <v>710</v>
      </c>
      <c r="J44" s="24">
        <f t="shared" si="2"/>
        <v>1387.4399999999969</v>
      </c>
      <c r="K44" s="1132">
        <v>10</v>
      </c>
    </row>
    <row r="45" spans="1:11" ht="20.25" customHeight="1" x14ac:dyDescent="0.25">
      <c r="A45" s="1390"/>
      <c r="B45" s="29">
        <v>23</v>
      </c>
      <c r="C45" s="1338" t="s">
        <v>14</v>
      </c>
      <c r="D45" s="27" t="str">
        <v/>
      </c>
      <c r="E45" s="26">
        <f t="shared" si="0"/>
        <v>1387.4399999999969</v>
      </c>
      <c r="F45" s="24">
        <v>352.19</v>
      </c>
      <c r="G45" s="24">
        <v>52.75</v>
      </c>
      <c r="H45" s="24">
        <v>295.06</v>
      </c>
      <c r="I45" s="25">
        <f t="shared" si="3"/>
        <v>710</v>
      </c>
      <c r="J45" s="24">
        <f t="shared" si="2"/>
        <v>687.43999999999687</v>
      </c>
      <c r="K45" s="1132">
        <v>10</v>
      </c>
    </row>
    <row r="46" spans="1:11" ht="20.25" customHeight="1" thickBot="1" x14ac:dyDescent="0.3">
      <c r="A46" s="1391"/>
      <c r="B46" s="21">
        <v>24</v>
      </c>
      <c r="C46" s="1337" t="s">
        <v>13</v>
      </c>
      <c r="D46" s="19" t="str">
        <v/>
      </c>
      <c r="E46" s="18">
        <f t="shared" si="0"/>
        <v>687.43999999999687</v>
      </c>
      <c r="F46" s="16">
        <v>352.19</v>
      </c>
      <c r="G46" s="16">
        <v>52.75</v>
      </c>
      <c r="H46" s="16">
        <v>295.06</v>
      </c>
      <c r="I46" s="17">
        <f t="shared" si="3"/>
        <v>710</v>
      </c>
      <c r="J46" s="16">
        <f t="shared" si="2"/>
        <v>-12.560000000003129</v>
      </c>
      <c r="K46" s="1133">
        <v>10</v>
      </c>
    </row>
    <row r="47" spans="1:11" ht="17.25" customHeight="1" x14ac:dyDescent="0.25">
      <c r="D47" s="68"/>
      <c r="E47" s="68"/>
      <c r="F47" s="67">
        <f>SUM(F23:F46)</f>
        <v>8452.5599999999959</v>
      </c>
      <c r="G47" s="67">
        <f>SUM(G23:G46)</f>
        <v>1266</v>
      </c>
      <c r="H47" s="67">
        <f>SUM(H23:H46)</f>
        <v>7081.4400000000041</v>
      </c>
      <c r="K47" s="67">
        <f>SUM(K23:K46)</f>
        <v>240</v>
      </c>
    </row>
    <row r="48" spans="1:11" ht="17.25" customHeight="1" x14ac:dyDescent="0.25">
      <c r="D48" s="1420" t="s">
        <v>2</v>
      </c>
      <c r="E48" s="1420"/>
      <c r="F48" s="79">
        <v>0</v>
      </c>
      <c r="G48" s="79">
        <v>0</v>
      </c>
      <c r="H48" s="79">
        <v>0</v>
      </c>
      <c r="K48" s="79">
        <v>0</v>
      </c>
    </row>
    <row r="49" spans="3:11" ht="17.25" customHeight="1" x14ac:dyDescent="0.25">
      <c r="D49" s="1421" t="s">
        <v>1</v>
      </c>
      <c r="E49" s="1421"/>
      <c r="F49" s="78">
        <f>SUM(F47-F48)</f>
        <v>8452.5599999999959</v>
      </c>
      <c r="G49" s="78">
        <f>SUM(G47-G48)</f>
        <v>1266</v>
      </c>
      <c r="H49" s="78">
        <f t="shared" ref="H49" si="5">SUM(H47-H48)</f>
        <v>7081.4400000000041</v>
      </c>
      <c r="K49" s="78">
        <f>SUM(K47-K48)</f>
        <v>240</v>
      </c>
    </row>
    <row r="50" spans="3:11" ht="17.25" customHeight="1" x14ac:dyDescent="0.25"/>
    <row r="51" spans="3:11" ht="17.25" customHeight="1" x14ac:dyDescent="0.25">
      <c r="C51" s="76"/>
      <c r="D51" s="1435" t="s">
        <v>42</v>
      </c>
      <c r="E51" s="1435"/>
      <c r="F51" s="1423">
        <f>SUM(F49:H49)</f>
        <v>16800</v>
      </c>
      <c r="G51" s="1423"/>
      <c r="H51" s="1423"/>
      <c r="I51" s="485"/>
    </row>
    <row r="52" spans="3:11" ht="17.25" customHeight="1" thickBot="1" x14ac:dyDescent="0.3">
      <c r="C52" s="76"/>
      <c r="D52" s="1435" t="s">
        <v>41</v>
      </c>
      <c r="E52" s="1435"/>
      <c r="F52" s="1436">
        <v>-12.56</v>
      </c>
      <c r="G52" s="1436"/>
      <c r="H52" s="1436"/>
      <c r="I52" s="485"/>
    </row>
    <row r="53" spans="3:11" ht="17.25" customHeight="1" thickTop="1" thickBot="1" x14ac:dyDescent="0.3">
      <c r="C53" s="1415" t="s">
        <v>0</v>
      </c>
      <c r="D53" s="1415"/>
      <c r="E53" s="1416"/>
      <c r="F53" s="1417">
        <f>SUM(F51:H52)</f>
        <v>16787.439999999999</v>
      </c>
      <c r="G53" s="1418"/>
      <c r="H53" s="1419"/>
      <c r="I53" s="486"/>
    </row>
    <row r="54" spans="3:11" ht="15.75" thickTop="1" x14ac:dyDescent="0.25"/>
  </sheetData>
  <mergeCells count="19">
    <mergeCell ref="D52:E52"/>
    <mergeCell ref="F52:H52"/>
    <mergeCell ref="C53:E53"/>
    <mergeCell ref="F53:H53"/>
    <mergeCell ref="A12:B12"/>
    <mergeCell ref="A13:B13"/>
    <mergeCell ref="A35:A46"/>
    <mergeCell ref="A23:A34"/>
    <mergeCell ref="E20:F20"/>
    <mergeCell ref="D48:E48"/>
    <mergeCell ref="D49:E49"/>
    <mergeCell ref="D51:E51"/>
    <mergeCell ref="F51:H51"/>
    <mergeCell ref="A8:L8"/>
    <mergeCell ref="A11:B11"/>
    <mergeCell ref="A15:B15"/>
    <mergeCell ref="A17:B17"/>
    <mergeCell ref="A19:B19"/>
    <mergeCell ref="E19:F19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74"/>
  <sheetViews>
    <sheetView topLeftCell="A67" zoomScaleNormal="100" workbookViewId="0">
      <selection activeCell="G21" sqref="G21"/>
    </sheetView>
  </sheetViews>
  <sheetFormatPr defaultRowHeight="15" x14ac:dyDescent="0.25"/>
  <cols>
    <col min="3" max="3" width="12.140625" bestFit="1" customWidth="1"/>
    <col min="4" max="4" width="10" style="57" customWidth="1"/>
    <col min="5" max="10" width="10.85546875" customWidth="1"/>
    <col min="11" max="11" width="12.85546875" customWidth="1"/>
    <col min="12" max="12" width="2.5703125" customWidth="1"/>
    <col min="13" max="13" width="10.28515625" customWidth="1"/>
    <col min="14" max="14" width="10.42578125" customWidth="1"/>
    <col min="15" max="15" width="10.28515625" customWidth="1"/>
  </cols>
  <sheetData>
    <row r="1" spans="1:11" ht="21" x14ac:dyDescent="0.35">
      <c r="A1" s="63" t="s">
        <v>40</v>
      </c>
    </row>
    <row r="3" spans="1:11" ht="21" x14ac:dyDescent="0.35">
      <c r="A3" s="62" t="s">
        <v>1054</v>
      </c>
    </row>
    <row r="4" spans="1:11" ht="12.75" customHeight="1" x14ac:dyDescent="0.35">
      <c r="A4" s="62"/>
    </row>
    <row r="5" spans="1:11" ht="17.25" x14ac:dyDescent="0.3">
      <c r="A5" s="500" t="s">
        <v>974</v>
      </c>
    </row>
    <row r="6" spans="1:11" ht="17.25" x14ac:dyDescent="0.3">
      <c r="A6" s="500" t="s">
        <v>1053</v>
      </c>
    </row>
    <row r="8" spans="1:11" ht="18.75" x14ac:dyDescent="0.25">
      <c r="A8" s="1425" t="s">
        <v>61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</row>
    <row r="9" spans="1:11" ht="19.5" customHeight="1" x14ac:dyDescent="0.25">
      <c r="A9" s="59" t="s">
        <v>37</v>
      </c>
      <c r="B9" s="60"/>
      <c r="C9" s="59"/>
      <c r="D9" s="47"/>
      <c r="E9" s="64"/>
      <c r="F9" s="64"/>
    </row>
    <row r="10" spans="1:11" ht="19.5" customHeight="1" x14ac:dyDescent="0.25">
      <c r="A10" s="61" t="s">
        <v>60</v>
      </c>
      <c r="B10" s="60"/>
      <c r="C10" s="59"/>
      <c r="D10" s="47"/>
      <c r="E10" s="64"/>
      <c r="F10" s="64"/>
    </row>
    <row r="11" spans="1:11" ht="18" customHeight="1" x14ac:dyDescent="0.25">
      <c r="A11" s="1512" t="s">
        <v>35</v>
      </c>
      <c r="B11" s="1512"/>
      <c r="C11" s="136">
        <v>50000</v>
      </c>
      <c r="D11" s="47"/>
      <c r="E11" s="64"/>
      <c r="F11" s="64"/>
    </row>
    <row r="12" spans="1:11" ht="18" customHeight="1" x14ac:dyDescent="0.25">
      <c r="A12" s="1512" t="s">
        <v>31</v>
      </c>
      <c r="B12" s="1512"/>
      <c r="C12" s="136">
        <v>84000</v>
      </c>
      <c r="D12" s="391" t="s">
        <v>53</v>
      </c>
      <c r="E12" s="64"/>
      <c r="F12" s="64"/>
    </row>
    <row r="13" spans="1:11" ht="15" customHeight="1" x14ac:dyDescent="0.25">
      <c r="A13" s="1514" t="s">
        <v>29</v>
      </c>
      <c r="B13" s="1514"/>
      <c r="C13" s="137">
        <f>SUM(C11:C12)</f>
        <v>134000</v>
      </c>
      <c r="D13" s="47"/>
      <c r="E13" s="64"/>
      <c r="F13" s="64"/>
    </row>
    <row r="14" spans="1:11" ht="33.75" customHeight="1" x14ac:dyDescent="0.25">
      <c r="A14" s="1513" t="s">
        <v>59</v>
      </c>
      <c r="B14" s="1513"/>
      <c r="C14" s="136">
        <v>480</v>
      </c>
      <c r="E14" s="1515" t="s">
        <v>58</v>
      </c>
      <c r="F14" s="1515"/>
    </row>
    <row r="15" spans="1:11" ht="19.5" customHeight="1" thickBot="1" x14ac:dyDescent="0.3">
      <c r="A15" s="64"/>
      <c r="B15" s="135"/>
      <c r="C15" s="134">
        <f>SUM(C13:C14)</f>
        <v>134480</v>
      </c>
      <c r="E15" s="1429">
        <f>C15/48</f>
        <v>2801.6666666666665</v>
      </c>
      <c r="F15" s="1429"/>
    </row>
    <row r="16" spans="1:11" ht="19.5" customHeight="1" thickTop="1" thickBot="1" x14ac:dyDescent="0.3">
      <c r="A16" s="133"/>
    </row>
    <row r="17" spans="1:15" ht="30.75" thickBot="1" x14ac:dyDescent="0.3">
      <c r="A17" s="132" t="s">
        <v>26</v>
      </c>
      <c r="B17" s="131" t="s">
        <v>25</v>
      </c>
      <c r="C17" s="130" t="s">
        <v>24</v>
      </c>
      <c r="D17" s="129" t="s">
        <v>23</v>
      </c>
      <c r="E17" s="128" t="s">
        <v>22</v>
      </c>
      <c r="F17" s="127" t="s">
        <v>57</v>
      </c>
      <c r="G17" s="128" t="s">
        <v>56</v>
      </c>
      <c r="H17" s="129" t="s">
        <v>18</v>
      </c>
      <c r="I17" s="128" t="s">
        <v>17</v>
      </c>
      <c r="J17" s="127" t="s">
        <v>16</v>
      </c>
      <c r="K17" s="126" t="s">
        <v>15</v>
      </c>
      <c r="M17" s="296" t="s">
        <v>57</v>
      </c>
      <c r="N17" s="296" t="s">
        <v>56</v>
      </c>
      <c r="O17" s="296" t="s">
        <v>16</v>
      </c>
    </row>
    <row r="18" spans="1:15" ht="20.25" customHeight="1" x14ac:dyDescent="0.25">
      <c r="A18" s="1516">
        <v>2020</v>
      </c>
      <c r="B18" s="29">
        <v>1</v>
      </c>
      <c r="C18" s="115" t="s">
        <v>10</v>
      </c>
      <c r="D18" s="125" t="str">
        <f t="array" ref="D18:D65">TRANSPOSE('[1]2020-2021'!$F$7:$BA$7)</f>
        <v>PAID</v>
      </c>
      <c r="E18" s="105">
        <f>C13</f>
        <v>134000</v>
      </c>
      <c r="F18" s="32">
        <v>1042</v>
      </c>
      <c r="G18" s="32">
        <v>1750</v>
      </c>
      <c r="H18" s="104">
        <f t="shared" ref="H18:H65" si="0">F18+G18+J18</f>
        <v>2802</v>
      </c>
      <c r="I18" s="32">
        <f t="shared" ref="I18:I65" si="1">E18-G18-F18</f>
        <v>131208</v>
      </c>
      <c r="J18" s="32">
        <v>10</v>
      </c>
      <c r="K18" s="30">
        <f>G18</f>
        <v>1750</v>
      </c>
      <c r="M18" s="293"/>
      <c r="N18" s="294"/>
      <c r="O18" s="295"/>
    </row>
    <row r="19" spans="1:15" ht="20.25" customHeight="1" x14ac:dyDescent="0.25">
      <c r="A19" s="1518"/>
      <c r="B19" s="29">
        <v>2</v>
      </c>
      <c r="C19" s="113" t="s">
        <v>9</v>
      </c>
      <c r="D19" s="124" t="str">
        <v>PAID</v>
      </c>
      <c r="E19" s="108">
        <f t="shared" ref="E19:E65" si="2">I18</f>
        <v>131208</v>
      </c>
      <c r="F19" s="24">
        <v>1042</v>
      </c>
      <c r="G19" s="24">
        <v>1750</v>
      </c>
      <c r="H19" s="107">
        <f t="shared" si="0"/>
        <v>2802</v>
      </c>
      <c r="I19" s="24">
        <f t="shared" si="1"/>
        <v>128416</v>
      </c>
      <c r="J19" s="24">
        <v>10</v>
      </c>
      <c r="K19" s="22">
        <f t="shared" ref="K19:K65" si="3">K18+G19</f>
        <v>3500</v>
      </c>
      <c r="M19" s="260"/>
      <c r="N19" s="261"/>
      <c r="O19" s="262"/>
    </row>
    <row r="20" spans="1:15" ht="20.25" customHeight="1" x14ac:dyDescent="0.25">
      <c r="A20" s="1518"/>
      <c r="B20" s="29">
        <v>3</v>
      </c>
      <c r="C20" s="113" t="s">
        <v>8</v>
      </c>
      <c r="D20" s="124" t="str">
        <v>PAID</v>
      </c>
      <c r="E20" s="108">
        <f t="shared" si="2"/>
        <v>128416</v>
      </c>
      <c r="F20" s="24">
        <v>1042</v>
      </c>
      <c r="G20" s="24">
        <v>1750</v>
      </c>
      <c r="H20" s="107">
        <f t="shared" si="0"/>
        <v>2802</v>
      </c>
      <c r="I20" s="24">
        <f t="shared" si="1"/>
        <v>125624</v>
      </c>
      <c r="J20" s="24">
        <v>10</v>
      </c>
      <c r="K20" s="22">
        <f t="shared" si="3"/>
        <v>5250</v>
      </c>
      <c r="M20" s="260"/>
      <c r="N20" s="261"/>
      <c r="O20" s="262"/>
    </row>
    <row r="21" spans="1:15" ht="20.25" customHeight="1" x14ac:dyDescent="0.25">
      <c r="A21" s="1518"/>
      <c r="B21" s="29">
        <v>4</v>
      </c>
      <c r="C21" s="113" t="s">
        <v>7</v>
      </c>
      <c r="D21" s="124" t="str">
        <v>PAID</v>
      </c>
      <c r="E21" s="108">
        <f t="shared" si="2"/>
        <v>125624</v>
      </c>
      <c r="F21" s="24">
        <v>1042</v>
      </c>
      <c r="G21" s="24">
        <v>1750</v>
      </c>
      <c r="H21" s="107">
        <f t="shared" si="0"/>
        <v>2802</v>
      </c>
      <c r="I21" s="24">
        <f t="shared" si="1"/>
        <v>122832</v>
      </c>
      <c r="J21" s="24">
        <v>10</v>
      </c>
      <c r="K21" s="22">
        <f t="shared" si="3"/>
        <v>7000</v>
      </c>
      <c r="M21" s="260"/>
      <c r="N21" s="261"/>
      <c r="O21" s="262"/>
    </row>
    <row r="22" spans="1:15" ht="20.25" customHeight="1" x14ac:dyDescent="0.25">
      <c r="A22" s="1518"/>
      <c r="B22" s="29">
        <v>5</v>
      </c>
      <c r="C22" s="113" t="s">
        <v>6</v>
      </c>
      <c r="D22" s="124" t="str">
        <v>PAID</v>
      </c>
      <c r="E22" s="121">
        <f t="shared" si="2"/>
        <v>122832</v>
      </c>
      <c r="F22" s="24">
        <v>1042</v>
      </c>
      <c r="G22" s="24">
        <v>1750</v>
      </c>
      <c r="H22" s="107">
        <f t="shared" si="0"/>
        <v>2802</v>
      </c>
      <c r="I22" s="24">
        <f t="shared" si="1"/>
        <v>120040</v>
      </c>
      <c r="J22" s="24">
        <v>10</v>
      </c>
      <c r="K22" s="118">
        <f t="shared" si="3"/>
        <v>8750</v>
      </c>
      <c r="M22" s="260"/>
      <c r="N22" s="261"/>
      <c r="O22" s="262"/>
    </row>
    <row r="23" spans="1:15" ht="20.25" customHeight="1" x14ac:dyDescent="0.25">
      <c r="A23" s="1518"/>
      <c r="B23" s="29">
        <v>6</v>
      </c>
      <c r="C23" s="113" t="s">
        <v>5</v>
      </c>
      <c r="D23" s="27" t="str">
        <v>01/09/20</v>
      </c>
      <c r="E23" s="121">
        <f t="shared" si="2"/>
        <v>120040</v>
      </c>
      <c r="F23" s="24">
        <v>1042</v>
      </c>
      <c r="G23" s="24">
        <v>1750</v>
      </c>
      <c r="H23" s="107">
        <f t="shared" si="0"/>
        <v>2802</v>
      </c>
      <c r="I23" s="24">
        <f t="shared" si="1"/>
        <v>117248</v>
      </c>
      <c r="J23" s="24">
        <v>10</v>
      </c>
      <c r="K23" s="118">
        <f t="shared" si="3"/>
        <v>10500</v>
      </c>
      <c r="M23" s="260"/>
      <c r="N23" s="261"/>
      <c r="O23" s="262"/>
    </row>
    <row r="24" spans="1:15" ht="20.25" customHeight="1" x14ac:dyDescent="0.25">
      <c r="A24" s="1518"/>
      <c r="B24" s="29">
        <v>7</v>
      </c>
      <c r="C24" s="113" t="s">
        <v>4</v>
      </c>
      <c r="D24" s="27" t="str">
        <v>01/10/20</v>
      </c>
      <c r="E24" s="121">
        <f t="shared" si="2"/>
        <v>117248</v>
      </c>
      <c r="F24" s="24">
        <v>1042</v>
      </c>
      <c r="G24" s="24">
        <v>1750</v>
      </c>
      <c r="H24" s="107">
        <f t="shared" si="0"/>
        <v>2802</v>
      </c>
      <c r="I24" s="24">
        <f t="shared" si="1"/>
        <v>114456</v>
      </c>
      <c r="J24" s="24">
        <v>10</v>
      </c>
      <c r="K24" s="118">
        <f t="shared" si="3"/>
        <v>12250</v>
      </c>
      <c r="M24" s="260"/>
      <c r="N24" s="261"/>
      <c r="O24" s="262"/>
    </row>
    <row r="25" spans="1:15" ht="20.25" customHeight="1" x14ac:dyDescent="0.25">
      <c r="A25" s="1518"/>
      <c r="B25" s="29">
        <v>8</v>
      </c>
      <c r="C25" s="113" t="s">
        <v>3</v>
      </c>
      <c r="D25" s="27" t="str">
        <v>02/11/20</v>
      </c>
      <c r="E25" s="121">
        <f t="shared" si="2"/>
        <v>114456</v>
      </c>
      <c r="F25" s="24">
        <v>1042</v>
      </c>
      <c r="G25" s="24">
        <v>1750</v>
      </c>
      <c r="H25" s="107">
        <f t="shared" si="0"/>
        <v>2802</v>
      </c>
      <c r="I25" s="24">
        <f t="shared" si="1"/>
        <v>111664</v>
      </c>
      <c r="J25" s="24">
        <v>10</v>
      </c>
      <c r="K25" s="118">
        <f t="shared" si="3"/>
        <v>14000</v>
      </c>
      <c r="M25" s="260"/>
      <c r="N25" s="261"/>
      <c r="O25" s="262"/>
    </row>
    <row r="26" spans="1:15" ht="20.25" customHeight="1" x14ac:dyDescent="0.25">
      <c r="A26" s="1518"/>
      <c r="B26" s="29">
        <v>9</v>
      </c>
      <c r="C26" s="113" t="s">
        <v>14</v>
      </c>
      <c r="D26" s="27" t="str">
        <v>02/12/20</v>
      </c>
      <c r="E26" s="121">
        <f t="shared" si="2"/>
        <v>111664</v>
      </c>
      <c r="F26" s="24">
        <v>1042</v>
      </c>
      <c r="G26" s="24">
        <v>1750</v>
      </c>
      <c r="H26" s="107">
        <f t="shared" si="0"/>
        <v>2802</v>
      </c>
      <c r="I26" s="24">
        <f t="shared" si="1"/>
        <v>108872</v>
      </c>
      <c r="J26" s="24">
        <v>10</v>
      </c>
      <c r="K26" s="118">
        <f t="shared" si="3"/>
        <v>15750</v>
      </c>
      <c r="M26" s="260"/>
      <c r="N26" s="261"/>
      <c r="O26" s="262"/>
    </row>
    <row r="27" spans="1:15" ht="20.25" customHeight="1" thickBot="1" x14ac:dyDescent="0.3">
      <c r="A27" s="1517"/>
      <c r="B27" s="21">
        <v>10</v>
      </c>
      <c r="C27" s="123" t="s">
        <v>13</v>
      </c>
      <c r="D27" s="19" t="str">
        <v>02/01/21</v>
      </c>
      <c r="E27" s="101">
        <f t="shared" si="2"/>
        <v>108872</v>
      </c>
      <c r="F27" s="16">
        <v>1042</v>
      </c>
      <c r="G27" s="16">
        <v>1750</v>
      </c>
      <c r="H27" s="120">
        <f t="shared" si="0"/>
        <v>2802</v>
      </c>
      <c r="I27" s="16">
        <f t="shared" si="1"/>
        <v>106080</v>
      </c>
      <c r="J27" s="16">
        <v>10</v>
      </c>
      <c r="K27" s="14">
        <f t="shared" si="3"/>
        <v>17500</v>
      </c>
      <c r="M27" s="263"/>
      <c r="N27" s="264"/>
      <c r="O27" s="265"/>
    </row>
    <row r="28" spans="1:15" ht="20.25" customHeight="1" x14ac:dyDescent="0.25">
      <c r="A28" s="1389">
        <v>2021</v>
      </c>
      <c r="B28" s="37">
        <v>11</v>
      </c>
      <c r="C28" s="115" t="s">
        <v>12</v>
      </c>
      <c r="D28" s="114" t="str">
        <v>02/02/21</v>
      </c>
      <c r="E28" s="105">
        <f t="shared" si="2"/>
        <v>106080</v>
      </c>
      <c r="F28" s="32">
        <v>1042</v>
      </c>
      <c r="G28" s="32">
        <v>1750</v>
      </c>
      <c r="H28" s="104">
        <f t="shared" si="0"/>
        <v>2802</v>
      </c>
      <c r="I28" s="32">
        <f t="shared" si="1"/>
        <v>103288</v>
      </c>
      <c r="J28" s="32">
        <v>10</v>
      </c>
      <c r="K28" s="30">
        <f t="shared" si="3"/>
        <v>19250</v>
      </c>
      <c r="M28" s="293"/>
      <c r="N28" s="294"/>
      <c r="O28" s="295"/>
    </row>
    <row r="29" spans="1:15" ht="20.25" customHeight="1" x14ac:dyDescent="0.25">
      <c r="A29" s="1390"/>
      <c r="B29" s="29">
        <v>12</v>
      </c>
      <c r="C29" s="113" t="s">
        <v>11</v>
      </c>
      <c r="D29" s="112" t="str">
        <v>02/03/21</v>
      </c>
      <c r="E29" s="108">
        <f t="shared" si="2"/>
        <v>103288</v>
      </c>
      <c r="F29" s="24">
        <v>1042</v>
      </c>
      <c r="G29" s="24">
        <v>1750</v>
      </c>
      <c r="H29" s="107">
        <f t="shared" si="0"/>
        <v>2802</v>
      </c>
      <c r="I29" s="24">
        <f t="shared" si="1"/>
        <v>100496</v>
      </c>
      <c r="J29" s="24">
        <v>10</v>
      </c>
      <c r="K29" s="22">
        <f t="shared" si="3"/>
        <v>21000</v>
      </c>
      <c r="M29" s="260"/>
      <c r="N29" s="261"/>
      <c r="O29" s="262"/>
    </row>
    <row r="30" spans="1:15" ht="20.25" customHeight="1" x14ac:dyDescent="0.25">
      <c r="A30" s="1390"/>
      <c r="B30" s="29">
        <v>13</v>
      </c>
      <c r="C30" s="113" t="s">
        <v>10</v>
      </c>
      <c r="D30" s="112" t="str">
        <v>03/04/21</v>
      </c>
      <c r="E30" s="108">
        <f t="shared" si="2"/>
        <v>100496</v>
      </c>
      <c r="F30" s="24">
        <v>1042</v>
      </c>
      <c r="G30" s="24">
        <v>1750</v>
      </c>
      <c r="H30" s="107">
        <f t="shared" si="0"/>
        <v>2802</v>
      </c>
      <c r="I30" s="24">
        <f t="shared" si="1"/>
        <v>97704</v>
      </c>
      <c r="J30" s="24">
        <v>10</v>
      </c>
      <c r="K30" s="22">
        <f t="shared" si="3"/>
        <v>22750</v>
      </c>
      <c r="M30" s="260"/>
      <c r="N30" s="261"/>
      <c r="O30" s="262"/>
    </row>
    <row r="31" spans="1:15" ht="20.25" customHeight="1" x14ac:dyDescent="0.25">
      <c r="A31" s="1390"/>
      <c r="B31" s="29">
        <v>14</v>
      </c>
      <c r="C31" s="113" t="s">
        <v>9</v>
      </c>
      <c r="D31" s="112" t="str">
        <v>03/05/21</v>
      </c>
      <c r="E31" s="108">
        <f t="shared" si="2"/>
        <v>97704</v>
      </c>
      <c r="F31" s="24">
        <v>1042</v>
      </c>
      <c r="G31" s="24">
        <v>1750</v>
      </c>
      <c r="H31" s="107">
        <f t="shared" si="0"/>
        <v>2802</v>
      </c>
      <c r="I31" s="24">
        <f t="shared" si="1"/>
        <v>94912</v>
      </c>
      <c r="J31" s="24">
        <v>10</v>
      </c>
      <c r="K31" s="22">
        <f t="shared" si="3"/>
        <v>24500</v>
      </c>
      <c r="M31" s="260"/>
      <c r="N31" s="261"/>
      <c r="O31" s="262"/>
    </row>
    <row r="32" spans="1:15" ht="20.25" customHeight="1" x14ac:dyDescent="0.25">
      <c r="A32" s="1390"/>
      <c r="B32" s="29">
        <v>15</v>
      </c>
      <c r="C32" s="113" t="s">
        <v>8</v>
      </c>
      <c r="D32" s="112" t="str">
        <v>02/06/21</v>
      </c>
      <c r="E32" s="108">
        <f t="shared" si="2"/>
        <v>94912</v>
      </c>
      <c r="F32" s="24">
        <v>1042</v>
      </c>
      <c r="G32" s="24">
        <v>1750</v>
      </c>
      <c r="H32" s="107">
        <f t="shared" si="0"/>
        <v>2802</v>
      </c>
      <c r="I32" s="24">
        <f t="shared" si="1"/>
        <v>92120</v>
      </c>
      <c r="J32" s="24">
        <v>10</v>
      </c>
      <c r="K32" s="22">
        <f t="shared" si="3"/>
        <v>26250</v>
      </c>
      <c r="M32" s="260"/>
      <c r="N32" s="261"/>
      <c r="O32" s="262"/>
    </row>
    <row r="33" spans="1:15" ht="20.25" customHeight="1" x14ac:dyDescent="0.25">
      <c r="A33" s="1390"/>
      <c r="B33" s="29">
        <v>16</v>
      </c>
      <c r="C33" s="113" t="s">
        <v>7</v>
      </c>
      <c r="D33" s="112" t="str">
        <v>02/07/21</v>
      </c>
      <c r="E33" s="108">
        <f t="shared" si="2"/>
        <v>92120</v>
      </c>
      <c r="F33" s="24">
        <v>1042</v>
      </c>
      <c r="G33" s="24">
        <v>1750</v>
      </c>
      <c r="H33" s="107">
        <f t="shared" si="0"/>
        <v>2802</v>
      </c>
      <c r="I33" s="24">
        <f t="shared" si="1"/>
        <v>89328</v>
      </c>
      <c r="J33" s="24">
        <v>10</v>
      </c>
      <c r="K33" s="22">
        <f t="shared" si="3"/>
        <v>28000</v>
      </c>
      <c r="M33" s="260"/>
      <c r="N33" s="261"/>
      <c r="O33" s="262"/>
    </row>
    <row r="34" spans="1:15" ht="20.25" customHeight="1" x14ac:dyDescent="0.25">
      <c r="A34" s="1390"/>
      <c r="B34" s="29">
        <v>17</v>
      </c>
      <c r="C34" s="113" t="s">
        <v>6</v>
      </c>
      <c r="D34" s="112" t="str">
        <v>02/08/21</v>
      </c>
      <c r="E34" s="108">
        <f t="shared" si="2"/>
        <v>89328</v>
      </c>
      <c r="F34" s="24">
        <v>1042</v>
      </c>
      <c r="G34" s="24">
        <v>1750</v>
      </c>
      <c r="H34" s="107">
        <f t="shared" si="0"/>
        <v>2802</v>
      </c>
      <c r="I34" s="24">
        <f t="shared" si="1"/>
        <v>86536</v>
      </c>
      <c r="J34" s="24">
        <v>10</v>
      </c>
      <c r="K34" s="22">
        <f t="shared" si="3"/>
        <v>29750</v>
      </c>
      <c r="M34" s="260"/>
      <c r="N34" s="261"/>
      <c r="O34" s="262"/>
    </row>
    <row r="35" spans="1:15" ht="20.25" customHeight="1" x14ac:dyDescent="0.25">
      <c r="A35" s="1390"/>
      <c r="B35" s="29">
        <v>18</v>
      </c>
      <c r="C35" s="113" t="s">
        <v>5</v>
      </c>
      <c r="D35" s="112" t="str">
        <v>02/09/21</v>
      </c>
      <c r="E35" s="108">
        <f t="shared" si="2"/>
        <v>86536</v>
      </c>
      <c r="F35" s="24">
        <v>1042</v>
      </c>
      <c r="G35" s="24">
        <v>1750</v>
      </c>
      <c r="H35" s="107">
        <f t="shared" si="0"/>
        <v>2802</v>
      </c>
      <c r="I35" s="24">
        <f t="shared" si="1"/>
        <v>83744</v>
      </c>
      <c r="J35" s="24">
        <v>10</v>
      </c>
      <c r="K35" s="22">
        <f t="shared" si="3"/>
        <v>31500</v>
      </c>
      <c r="M35" s="260"/>
      <c r="N35" s="261"/>
      <c r="O35" s="262"/>
    </row>
    <row r="36" spans="1:15" ht="20.25" customHeight="1" x14ac:dyDescent="0.25">
      <c r="A36" s="1390"/>
      <c r="B36" s="29">
        <v>19</v>
      </c>
      <c r="C36" s="113" t="s">
        <v>4</v>
      </c>
      <c r="D36" s="112" t="str">
        <v>04/10/21</v>
      </c>
      <c r="E36" s="108">
        <f t="shared" si="2"/>
        <v>83744</v>
      </c>
      <c r="F36" s="24">
        <v>1042</v>
      </c>
      <c r="G36" s="24">
        <v>1750</v>
      </c>
      <c r="H36" s="107">
        <f t="shared" si="0"/>
        <v>2802</v>
      </c>
      <c r="I36" s="24">
        <f t="shared" si="1"/>
        <v>80952</v>
      </c>
      <c r="J36" s="24">
        <v>10</v>
      </c>
      <c r="K36" s="22">
        <f t="shared" si="3"/>
        <v>33250</v>
      </c>
      <c r="M36" s="260"/>
      <c r="N36" s="261"/>
      <c r="O36" s="262"/>
    </row>
    <row r="37" spans="1:15" ht="20.25" customHeight="1" x14ac:dyDescent="0.25">
      <c r="A37" s="1390"/>
      <c r="B37" s="29">
        <v>20</v>
      </c>
      <c r="C37" s="113" t="s">
        <v>3</v>
      </c>
      <c r="D37" s="112" t="str">
        <v>02/11/21</v>
      </c>
      <c r="E37" s="108">
        <f t="shared" si="2"/>
        <v>80952</v>
      </c>
      <c r="F37" s="24">
        <v>1042</v>
      </c>
      <c r="G37" s="24">
        <v>1750</v>
      </c>
      <c r="H37" s="107">
        <f t="shared" si="0"/>
        <v>2802</v>
      </c>
      <c r="I37" s="24">
        <f t="shared" si="1"/>
        <v>78160</v>
      </c>
      <c r="J37" s="24">
        <v>10</v>
      </c>
      <c r="K37" s="22">
        <f t="shared" si="3"/>
        <v>35000</v>
      </c>
      <c r="M37" s="260"/>
      <c r="N37" s="261"/>
      <c r="O37" s="262"/>
    </row>
    <row r="38" spans="1:15" ht="20.25" customHeight="1" x14ac:dyDescent="0.25">
      <c r="A38" s="1390"/>
      <c r="B38" s="29">
        <v>21</v>
      </c>
      <c r="C38" s="113" t="s">
        <v>14</v>
      </c>
      <c r="D38" s="27" t="str">
        <v>02/12/21</v>
      </c>
      <c r="E38" s="108">
        <f t="shared" si="2"/>
        <v>78160</v>
      </c>
      <c r="F38" s="24">
        <v>1042</v>
      </c>
      <c r="G38" s="24">
        <v>1750</v>
      </c>
      <c r="H38" s="107">
        <f t="shared" si="0"/>
        <v>2802</v>
      </c>
      <c r="I38" s="24">
        <f t="shared" si="1"/>
        <v>75368</v>
      </c>
      <c r="J38" s="24">
        <v>10</v>
      </c>
      <c r="K38" s="22">
        <f t="shared" si="3"/>
        <v>36750</v>
      </c>
      <c r="M38" s="260"/>
      <c r="N38" s="261"/>
      <c r="O38" s="262"/>
    </row>
    <row r="39" spans="1:15" ht="20.25" customHeight="1" thickBot="1" x14ac:dyDescent="0.3">
      <c r="A39" s="1391"/>
      <c r="B39" s="21">
        <v>22</v>
      </c>
      <c r="C39" s="123" t="s">
        <v>13</v>
      </c>
      <c r="D39" s="122" t="str">
        <v>03/01/22</v>
      </c>
      <c r="E39" s="121">
        <f t="shared" si="2"/>
        <v>75368</v>
      </c>
      <c r="F39" s="119">
        <v>1042</v>
      </c>
      <c r="G39" s="119">
        <v>1750</v>
      </c>
      <c r="H39" s="120">
        <f t="shared" si="0"/>
        <v>2802</v>
      </c>
      <c r="I39" s="119">
        <f t="shared" si="1"/>
        <v>72576</v>
      </c>
      <c r="J39" s="119">
        <v>10</v>
      </c>
      <c r="K39" s="118">
        <f t="shared" si="3"/>
        <v>38500</v>
      </c>
      <c r="M39" s="263"/>
      <c r="N39" s="264"/>
      <c r="O39" s="265"/>
    </row>
    <row r="40" spans="1:15" ht="20.25" customHeight="1" x14ac:dyDescent="0.25">
      <c r="A40" s="1389">
        <v>2022</v>
      </c>
      <c r="B40" s="117">
        <v>23</v>
      </c>
      <c r="C40" s="115" t="s">
        <v>12</v>
      </c>
      <c r="D40" s="114" t="str">
        <v>28/01/22</v>
      </c>
      <c r="E40" s="105">
        <f t="shared" si="2"/>
        <v>72576</v>
      </c>
      <c r="F40" s="32">
        <v>1042</v>
      </c>
      <c r="G40" s="32">
        <v>1750</v>
      </c>
      <c r="H40" s="104">
        <f t="shared" si="0"/>
        <v>2802</v>
      </c>
      <c r="I40" s="32">
        <f t="shared" si="1"/>
        <v>69784</v>
      </c>
      <c r="J40" s="32">
        <v>10</v>
      </c>
      <c r="K40" s="30">
        <f t="shared" si="3"/>
        <v>40250</v>
      </c>
      <c r="M40" s="293"/>
      <c r="N40" s="294"/>
      <c r="O40" s="295"/>
    </row>
    <row r="41" spans="1:15" ht="20.25" customHeight="1" x14ac:dyDescent="0.25">
      <c r="A41" s="1390"/>
      <c r="B41" s="29">
        <v>24</v>
      </c>
      <c r="C41" s="113" t="s">
        <v>11</v>
      </c>
      <c r="D41" s="112" t="str">
        <v>28/02/22</v>
      </c>
      <c r="E41" s="108">
        <f t="shared" si="2"/>
        <v>69784</v>
      </c>
      <c r="F41" s="24">
        <v>1042</v>
      </c>
      <c r="G41" s="24">
        <v>1750</v>
      </c>
      <c r="H41" s="107">
        <f t="shared" si="0"/>
        <v>2802</v>
      </c>
      <c r="I41" s="24">
        <f t="shared" si="1"/>
        <v>66992</v>
      </c>
      <c r="J41" s="24">
        <v>10</v>
      </c>
      <c r="K41" s="22">
        <f t="shared" si="3"/>
        <v>42000</v>
      </c>
      <c r="M41" s="260"/>
      <c r="N41" s="261"/>
      <c r="O41" s="262"/>
    </row>
    <row r="42" spans="1:15" ht="20.25" customHeight="1" x14ac:dyDescent="0.25">
      <c r="A42" s="1390"/>
      <c r="B42" s="29">
        <v>25</v>
      </c>
      <c r="C42" s="113" t="s">
        <v>10</v>
      </c>
      <c r="D42" s="112" t="str">
        <v>28/02/22</v>
      </c>
      <c r="E42" s="108">
        <f t="shared" si="2"/>
        <v>66992</v>
      </c>
      <c r="F42" s="24">
        <v>1042</v>
      </c>
      <c r="G42" s="24">
        <v>1750</v>
      </c>
      <c r="H42" s="107">
        <f t="shared" si="0"/>
        <v>2802</v>
      </c>
      <c r="I42" s="24">
        <f t="shared" si="1"/>
        <v>64200</v>
      </c>
      <c r="J42" s="24">
        <v>10</v>
      </c>
      <c r="K42" s="22">
        <f t="shared" si="3"/>
        <v>43750</v>
      </c>
      <c r="M42" s="260"/>
      <c r="N42" s="261"/>
      <c r="O42" s="262"/>
    </row>
    <row r="43" spans="1:15" ht="20.25" customHeight="1" x14ac:dyDescent="0.25">
      <c r="A43" s="1390"/>
      <c r="B43" s="29">
        <v>26</v>
      </c>
      <c r="C43" s="113" t="s">
        <v>9</v>
      </c>
      <c r="D43" s="112" t="str">
        <v>28/02/22</v>
      </c>
      <c r="E43" s="108">
        <f t="shared" si="2"/>
        <v>64200</v>
      </c>
      <c r="F43" s="24">
        <v>1042</v>
      </c>
      <c r="G43" s="24">
        <v>1750</v>
      </c>
      <c r="H43" s="107">
        <f t="shared" si="0"/>
        <v>2802</v>
      </c>
      <c r="I43" s="24">
        <f t="shared" si="1"/>
        <v>61408</v>
      </c>
      <c r="J43" s="24">
        <v>10</v>
      </c>
      <c r="K43" s="22">
        <f t="shared" si="3"/>
        <v>45500</v>
      </c>
      <c r="M43" s="260"/>
      <c r="N43" s="261"/>
      <c r="O43" s="262"/>
    </row>
    <row r="44" spans="1:15" ht="20.25" customHeight="1" x14ac:dyDescent="0.25">
      <c r="A44" s="1390"/>
      <c r="B44" s="29">
        <v>27</v>
      </c>
      <c r="C44" s="113" t="s">
        <v>8</v>
      </c>
      <c r="D44" s="112" t="str">
        <v>28/02/22</v>
      </c>
      <c r="E44" s="108">
        <f t="shared" si="2"/>
        <v>61408</v>
      </c>
      <c r="F44" s="24">
        <v>1042</v>
      </c>
      <c r="G44" s="24">
        <v>1750</v>
      </c>
      <c r="H44" s="107">
        <f t="shared" si="0"/>
        <v>2802</v>
      </c>
      <c r="I44" s="24">
        <f t="shared" si="1"/>
        <v>58616</v>
      </c>
      <c r="J44" s="24">
        <v>10</v>
      </c>
      <c r="K44" s="22">
        <f t="shared" si="3"/>
        <v>47250</v>
      </c>
      <c r="M44" s="260"/>
      <c r="N44" s="261"/>
      <c r="O44" s="262"/>
    </row>
    <row r="45" spans="1:15" ht="20.25" customHeight="1" x14ac:dyDescent="0.25">
      <c r="A45" s="1390"/>
      <c r="B45" s="29">
        <v>28</v>
      </c>
      <c r="C45" s="113" t="s">
        <v>7</v>
      </c>
      <c r="D45" s="112" t="str">
        <v>28/02/22</v>
      </c>
      <c r="E45" s="108">
        <f t="shared" si="2"/>
        <v>58616</v>
      </c>
      <c r="F45" s="24">
        <v>1042</v>
      </c>
      <c r="G45" s="24">
        <v>1750</v>
      </c>
      <c r="H45" s="107">
        <f t="shared" si="0"/>
        <v>2802</v>
      </c>
      <c r="I45" s="24">
        <f t="shared" si="1"/>
        <v>55824</v>
      </c>
      <c r="J45" s="24">
        <v>10</v>
      </c>
      <c r="K45" s="22">
        <f t="shared" si="3"/>
        <v>49000</v>
      </c>
      <c r="M45" s="260"/>
      <c r="N45" s="261"/>
      <c r="O45" s="262"/>
    </row>
    <row r="46" spans="1:15" ht="20.25" customHeight="1" x14ac:dyDescent="0.25">
      <c r="A46" s="1390"/>
      <c r="B46" s="29">
        <v>29</v>
      </c>
      <c r="C46" s="113" t="s">
        <v>6</v>
      </c>
      <c r="D46" s="112" t="str">
        <v>28/02/22</v>
      </c>
      <c r="E46" s="108">
        <f t="shared" si="2"/>
        <v>55824</v>
      </c>
      <c r="F46" s="24">
        <v>1042</v>
      </c>
      <c r="G46" s="24">
        <v>1750</v>
      </c>
      <c r="H46" s="107">
        <f t="shared" si="0"/>
        <v>2802</v>
      </c>
      <c r="I46" s="24">
        <f t="shared" si="1"/>
        <v>53032</v>
      </c>
      <c r="J46" s="24">
        <v>10</v>
      </c>
      <c r="K46" s="22">
        <f t="shared" si="3"/>
        <v>50750</v>
      </c>
      <c r="M46" s="260"/>
      <c r="N46" s="261"/>
      <c r="O46" s="262"/>
    </row>
    <row r="47" spans="1:15" ht="20.25" customHeight="1" x14ac:dyDescent="0.25">
      <c r="A47" s="1390"/>
      <c r="B47" s="29">
        <v>30</v>
      </c>
      <c r="C47" s="113" t="s">
        <v>5</v>
      </c>
      <c r="D47" s="112" t="str">
        <v>28/02/22</v>
      </c>
      <c r="E47" s="108">
        <f t="shared" si="2"/>
        <v>53032</v>
      </c>
      <c r="F47" s="24">
        <v>1042</v>
      </c>
      <c r="G47" s="24">
        <v>1750</v>
      </c>
      <c r="H47" s="107">
        <f t="shared" si="0"/>
        <v>2802</v>
      </c>
      <c r="I47" s="24">
        <f t="shared" si="1"/>
        <v>50240</v>
      </c>
      <c r="J47" s="24">
        <v>10</v>
      </c>
      <c r="K47" s="22">
        <f t="shared" si="3"/>
        <v>52500</v>
      </c>
      <c r="M47" s="260"/>
      <c r="N47" s="261"/>
      <c r="O47" s="262"/>
    </row>
    <row r="48" spans="1:15" ht="20.25" customHeight="1" x14ac:dyDescent="0.25">
      <c r="A48" s="1390"/>
      <c r="B48" s="29">
        <v>31</v>
      </c>
      <c r="C48" s="113" t="s">
        <v>4</v>
      </c>
      <c r="D48" s="112" t="str">
        <v>28/02/22</v>
      </c>
      <c r="E48" s="108">
        <f t="shared" si="2"/>
        <v>50240</v>
      </c>
      <c r="F48" s="24">
        <v>1042</v>
      </c>
      <c r="G48" s="24">
        <v>1750</v>
      </c>
      <c r="H48" s="107">
        <f t="shared" si="0"/>
        <v>2802</v>
      </c>
      <c r="I48" s="24">
        <f t="shared" si="1"/>
        <v>47448</v>
      </c>
      <c r="J48" s="24">
        <v>10</v>
      </c>
      <c r="K48" s="22">
        <f t="shared" si="3"/>
        <v>54250</v>
      </c>
      <c r="M48" s="260"/>
      <c r="N48" s="261"/>
      <c r="O48" s="262"/>
    </row>
    <row r="49" spans="1:18" ht="20.25" customHeight="1" x14ac:dyDescent="0.25">
      <c r="A49" s="1390"/>
      <c r="B49" s="29">
        <v>32</v>
      </c>
      <c r="C49" s="113" t="s">
        <v>3</v>
      </c>
      <c r="D49" s="112" t="str">
        <v>28/02/22</v>
      </c>
      <c r="E49" s="108">
        <f t="shared" si="2"/>
        <v>47448</v>
      </c>
      <c r="F49" s="24">
        <v>1042</v>
      </c>
      <c r="G49" s="24">
        <v>1750</v>
      </c>
      <c r="H49" s="107">
        <f t="shared" si="0"/>
        <v>2802</v>
      </c>
      <c r="I49" s="24">
        <f t="shared" si="1"/>
        <v>44656</v>
      </c>
      <c r="J49" s="24">
        <v>10</v>
      </c>
      <c r="K49" s="22">
        <f t="shared" si="3"/>
        <v>56000</v>
      </c>
      <c r="M49" s="260"/>
      <c r="N49" s="261"/>
      <c r="O49" s="262"/>
    </row>
    <row r="50" spans="1:18" ht="20.25" customHeight="1" x14ac:dyDescent="0.25">
      <c r="A50" s="1390"/>
      <c r="B50" s="29">
        <v>33</v>
      </c>
      <c r="C50" s="113" t="s">
        <v>14</v>
      </c>
      <c r="D50" s="112" t="str">
        <v>28/02/22</v>
      </c>
      <c r="E50" s="108">
        <f t="shared" si="2"/>
        <v>44656</v>
      </c>
      <c r="F50" s="24">
        <v>1042</v>
      </c>
      <c r="G50" s="24">
        <v>1750</v>
      </c>
      <c r="H50" s="107">
        <f t="shared" si="0"/>
        <v>2802</v>
      </c>
      <c r="I50" s="24">
        <f t="shared" si="1"/>
        <v>41864</v>
      </c>
      <c r="J50" s="24">
        <v>10</v>
      </c>
      <c r="K50" s="22">
        <f t="shared" si="3"/>
        <v>57750</v>
      </c>
      <c r="M50" s="260"/>
      <c r="N50" s="261"/>
      <c r="O50" s="262"/>
    </row>
    <row r="51" spans="1:18" ht="65.25" customHeight="1" thickBot="1" x14ac:dyDescent="0.3">
      <c r="A51" s="1391"/>
      <c r="B51" s="21">
        <v>34</v>
      </c>
      <c r="C51" s="116" t="s">
        <v>13</v>
      </c>
      <c r="D51" s="292" t="str">
        <v>28/02/22
-rm1980
01/12/22
-rm822</v>
      </c>
      <c r="E51" s="101">
        <f t="shared" si="2"/>
        <v>41864</v>
      </c>
      <c r="F51" s="16">
        <v>1042</v>
      </c>
      <c r="G51" s="16">
        <v>1750</v>
      </c>
      <c r="H51" s="100">
        <f t="shared" si="0"/>
        <v>2802</v>
      </c>
      <c r="I51" s="16">
        <f t="shared" si="1"/>
        <v>39072</v>
      </c>
      <c r="J51" s="16">
        <v>10</v>
      </c>
      <c r="K51" s="14">
        <f t="shared" si="3"/>
        <v>59500</v>
      </c>
      <c r="M51" s="297" t="s">
        <v>369</v>
      </c>
      <c r="N51" s="298" t="s">
        <v>370</v>
      </c>
      <c r="O51" s="299" t="s">
        <v>371</v>
      </c>
    </row>
    <row r="52" spans="1:18" ht="20.25" customHeight="1" x14ac:dyDescent="0.25">
      <c r="A52" s="1516">
        <v>2023</v>
      </c>
      <c r="B52" s="37">
        <v>35</v>
      </c>
      <c r="C52" s="115" t="s">
        <v>12</v>
      </c>
      <c r="D52" s="114" t="str">
        <v>03/01/22</v>
      </c>
      <c r="E52" s="105">
        <f t="shared" si="2"/>
        <v>39072</v>
      </c>
      <c r="F52" s="32">
        <v>1042</v>
      </c>
      <c r="G52" s="32">
        <v>1750</v>
      </c>
      <c r="H52" s="104">
        <f t="shared" si="0"/>
        <v>2802</v>
      </c>
      <c r="I52" s="32">
        <f t="shared" si="1"/>
        <v>36280</v>
      </c>
      <c r="J52" s="32">
        <v>10</v>
      </c>
      <c r="K52" s="30">
        <f t="shared" si="3"/>
        <v>61250</v>
      </c>
      <c r="M52" s="309">
        <v>0</v>
      </c>
      <c r="N52" s="310">
        <v>0</v>
      </c>
      <c r="O52" s="311">
        <v>0</v>
      </c>
    </row>
    <row r="53" spans="1:18" ht="20.25" customHeight="1" x14ac:dyDescent="0.25">
      <c r="A53" s="1518"/>
      <c r="B53" s="29">
        <v>36</v>
      </c>
      <c r="C53" s="113" t="s">
        <v>11</v>
      </c>
      <c r="D53" s="112" t="str">
        <v>02/02/23</v>
      </c>
      <c r="E53" s="108">
        <f t="shared" si="2"/>
        <v>36280</v>
      </c>
      <c r="F53" s="24">
        <v>1042</v>
      </c>
      <c r="G53" s="24">
        <v>1750</v>
      </c>
      <c r="H53" s="107">
        <f t="shared" si="0"/>
        <v>2802</v>
      </c>
      <c r="I53" s="24">
        <f t="shared" si="1"/>
        <v>33488</v>
      </c>
      <c r="J53" s="24">
        <v>10</v>
      </c>
      <c r="K53" s="22">
        <f t="shared" si="3"/>
        <v>63000</v>
      </c>
      <c r="M53" s="312">
        <v>0</v>
      </c>
      <c r="N53" s="313">
        <v>0</v>
      </c>
      <c r="O53" s="314">
        <v>0</v>
      </c>
    </row>
    <row r="54" spans="1:18" ht="20.25" customHeight="1" x14ac:dyDescent="0.25">
      <c r="A54" s="1518"/>
      <c r="B54" s="29">
        <v>37</v>
      </c>
      <c r="C54" s="113" t="s">
        <v>10</v>
      </c>
      <c r="D54" s="112" t="str">
        <v>03/03/23</v>
      </c>
      <c r="E54" s="108">
        <f t="shared" si="2"/>
        <v>33488</v>
      </c>
      <c r="F54" s="24">
        <v>1042</v>
      </c>
      <c r="G54" s="24">
        <v>1750</v>
      </c>
      <c r="H54" s="107">
        <f t="shared" si="0"/>
        <v>2802</v>
      </c>
      <c r="I54" s="24">
        <f t="shared" si="1"/>
        <v>30696</v>
      </c>
      <c r="J54" s="24">
        <v>10</v>
      </c>
      <c r="K54" s="22">
        <f t="shared" si="3"/>
        <v>64750</v>
      </c>
      <c r="M54" s="312">
        <v>0</v>
      </c>
      <c r="N54" s="313">
        <v>0</v>
      </c>
      <c r="O54" s="314">
        <v>0</v>
      </c>
    </row>
    <row r="55" spans="1:18" ht="20.25" customHeight="1" x14ac:dyDescent="0.25">
      <c r="A55" s="1518"/>
      <c r="B55" s="29">
        <v>38</v>
      </c>
      <c r="C55" s="113" t="s">
        <v>9</v>
      </c>
      <c r="D55" s="112" t="str">
        <v>03/04/23</v>
      </c>
      <c r="E55" s="108">
        <f t="shared" si="2"/>
        <v>30696</v>
      </c>
      <c r="F55" s="24">
        <v>1042</v>
      </c>
      <c r="G55" s="24">
        <v>1750</v>
      </c>
      <c r="H55" s="107">
        <f t="shared" si="0"/>
        <v>2802</v>
      </c>
      <c r="I55" s="24">
        <f t="shared" si="1"/>
        <v>27904</v>
      </c>
      <c r="J55" s="24">
        <v>10</v>
      </c>
      <c r="K55" s="22">
        <f t="shared" si="3"/>
        <v>66500</v>
      </c>
      <c r="M55" s="312">
        <v>0</v>
      </c>
      <c r="N55" s="313">
        <v>0</v>
      </c>
      <c r="O55" s="314">
        <v>0</v>
      </c>
    </row>
    <row r="56" spans="1:18" ht="20.25" customHeight="1" x14ac:dyDescent="0.25">
      <c r="A56" s="1518"/>
      <c r="B56" s="29">
        <v>39</v>
      </c>
      <c r="C56" s="113" t="s">
        <v>8</v>
      </c>
      <c r="D56" s="112" t="str">
        <v>02/05/23</v>
      </c>
      <c r="E56" s="108">
        <f t="shared" si="2"/>
        <v>27904</v>
      </c>
      <c r="F56" s="24">
        <v>1042</v>
      </c>
      <c r="G56" s="24">
        <v>1750</v>
      </c>
      <c r="H56" s="107">
        <f t="shared" si="0"/>
        <v>2802</v>
      </c>
      <c r="I56" s="24">
        <f t="shared" si="1"/>
        <v>25112</v>
      </c>
      <c r="J56" s="24">
        <v>10</v>
      </c>
      <c r="K56" s="22">
        <f t="shared" si="3"/>
        <v>68250</v>
      </c>
      <c r="M56" s="312">
        <v>0</v>
      </c>
      <c r="N56" s="313">
        <v>0</v>
      </c>
      <c r="O56" s="314">
        <v>0</v>
      </c>
    </row>
    <row r="57" spans="1:18" ht="270" x14ac:dyDescent="0.25">
      <c r="A57" s="1518"/>
      <c r="B57" s="29">
        <v>40</v>
      </c>
      <c r="C57" s="113" t="s">
        <v>7</v>
      </c>
      <c r="D57" s="124" t="str">
        <v>01/07/23
-rm312
01/08/23
-rm312
01/09/23
-rm312
02/10/23
-rm312
01/11/23
-rm312
01/12/23
-rm312
31/12/23
-rm312
08/02/24
-rm312
01/03/24
-rm306</v>
      </c>
      <c r="E57" s="108">
        <f t="shared" si="2"/>
        <v>25112</v>
      </c>
      <c r="F57" s="24">
        <v>1042</v>
      </c>
      <c r="G57" s="24">
        <v>1750</v>
      </c>
      <c r="H57" s="107">
        <f t="shared" si="0"/>
        <v>2802</v>
      </c>
      <c r="I57" s="24">
        <f t="shared" si="1"/>
        <v>22320</v>
      </c>
      <c r="J57" s="24">
        <v>10</v>
      </c>
      <c r="K57" s="22">
        <f t="shared" si="3"/>
        <v>70000</v>
      </c>
      <c r="M57" s="617" t="s">
        <v>913</v>
      </c>
      <c r="N57" s="618" t="s">
        <v>914</v>
      </c>
      <c r="O57" s="619" t="s">
        <v>915</v>
      </c>
      <c r="P57" s="1510" t="s">
        <v>884</v>
      </c>
      <c r="Q57" s="1511"/>
      <c r="R57" s="818">
        <v>306</v>
      </c>
    </row>
    <row r="58" spans="1:18" ht="20.25" customHeight="1" x14ac:dyDescent="0.25">
      <c r="A58" s="1518"/>
      <c r="B58" s="29">
        <v>41</v>
      </c>
      <c r="C58" s="113" t="s">
        <v>6</v>
      </c>
      <c r="D58" s="112" t="str">
        <v>01/07/23</v>
      </c>
      <c r="E58" s="108">
        <f t="shared" si="2"/>
        <v>22320</v>
      </c>
      <c r="F58" s="24">
        <v>1042</v>
      </c>
      <c r="G58" s="24">
        <v>1750</v>
      </c>
      <c r="H58" s="107">
        <f t="shared" si="0"/>
        <v>2802</v>
      </c>
      <c r="I58" s="24">
        <f t="shared" si="1"/>
        <v>19528</v>
      </c>
      <c r="J58" s="24">
        <v>10</v>
      </c>
      <c r="K58" s="22">
        <f t="shared" si="3"/>
        <v>71750</v>
      </c>
      <c r="M58" s="617" t="s">
        <v>88</v>
      </c>
      <c r="N58" s="618" t="s">
        <v>88</v>
      </c>
      <c r="O58" s="619" t="s">
        <v>88</v>
      </c>
    </row>
    <row r="59" spans="1:18" ht="20.25" customHeight="1" x14ac:dyDescent="0.25">
      <c r="A59" s="1518"/>
      <c r="B59" s="29">
        <v>42</v>
      </c>
      <c r="C59" s="110" t="s">
        <v>5</v>
      </c>
      <c r="D59" s="663" t="str">
        <v>01/08/23</v>
      </c>
      <c r="E59" s="108">
        <f t="shared" si="2"/>
        <v>19528</v>
      </c>
      <c r="F59" s="24">
        <v>1042</v>
      </c>
      <c r="G59" s="24">
        <v>1750</v>
      </c>
      <c r="H59" s="107">
        <f t="shared" si="0"/>
        <v>2802</v>
      </c>
      <c r="I59" s="24">
        <f t="shared" si="1"/>
        <v>16736</v>
      </c>
      <c r="J59" s="24">
        <v>10</v>
      </c>
      <c r="K59" s="22">
        <f t="shared" si="3"/>
        <v>73500</v>
      </c>
      <c r="M59" s="617" t="s">
        <v>88</v>
      </c>
      <c r="N59" s="618" t="s">
        <v>88</v>
      </c>
      <c r="O59" s="619" t="s">
        <v>88</v>
      </c>
    </row>
    <row r="60" spans="1:18" ht="255" x14ac:dyDescent="0.25">
      <c r="A60" s="1518"/>
      <c r="B60" s="29">
        <v>43</v>
      </c>
      <c r="C60" s="110" t="s">
        <v>4</v>
      </c>
      <c r="D60" s="83" t="str">
        <v>01/09/23
-rm1688
02/10/23
-rm160
01/11/23
-rm160
01/12/23
-rm160
31/12/23
-rm160
08/02/24
-rm160
01/03/24
-rm160
01/03/24
-rm154</v>
      </c>
      <c r="E60" s="108">
        <f t="shared" si="2"/>
        <v>16736</v>
      </c>
      <c r="F60" s="24">
        <v>1042</v>
      </c>
      <c r="G60" s="24">
        <v>1750</v>
      </c>
      <c r="H60" s="107">
        <f t="shared" si="0"/>
        <v>2802</v>
      </c>
      <c r="I60" s="24">
        <f t="shared" si="1"/>
        <v>13944</v>
      </c>
      <c r="J60" s="24">
        <v>10</v>
      </c>
      <c r="K60" s="22">
        <f t="shared" si="3"/>
        <v>75250</v>
      </c>
      <c r="M60" s="345" t="s">
        <v>916</v>
      </c>
      <c r="N60" s="346" t="s">
        <v>917</v>
      </c>
      <c r="O60" s="303" t="s">
        <v>918</v>
      </c>
      <c r="P60" s="1510" t="s">
        <v>885</v>
      </c>
      <c r="Q60" s="1511"/>
      <c r="R60" s="818">
        <v>314</v>
      </c>
    </row>
    <row r="61" spans="1:18" ht="20.25" customHeight="1" x14ac:dyDescent="0.25">
      <c r="A61" s="1518"/>
      <c r="B61" s="29">
        <v>44</v>
      </c>
      <c r="C61" s="110" t="s">
        <v>3</v>
      </c>
      <c r="D61" s="27" t="str">
        <v>02/10/23</v>
      </c>
      <c r="E61" s="108">
        <f t="shared" si="2"/>
        <v>13944</v>
      </c>
      <c r="F61" s="24">
        <v>1042</v>
      </c>
      <c r="G61" s="24">
        <v>1750</v>
      </c>
      <c r="H61" s="107">
        <f t="shared" si="0"/>
        <v>2802</v>
      </c>
      <c r="I61" s="24">
        <f t="shared" si="1"/>
        <v>11152</v>
      </c>
      <c r="J61" s="24">
        <v>10</v>
      </c>
      <c r="K61" s="22">
        <f t="shared" si="3"/>
        <v>77000</v>
      </c>
      <c r="M61" s="713" t="s">
        <v>88</v>
      </c>
      <c r="N61" s="714" t="s">
        <v>88</v>
      </c>
      <c r="O61" s="715" t="s">
        <v>88</v>
      </c>
    </row>
    <row r="62" spans="1:18" ht="180" x14ac:dyDescent="0.25">
      <c r="A62" s="1518"/>
      <c r="B62" s="29">
        <v>45</v>
      </c>
      <c r="C62" s="110" t="s">
        <v>14</v>
      </c>
      <c r="D62" s="83" t="str">
        <v>01/11/23
-rm802
01/12/23
-rm400
31/12/23
-rm400
08/02/24
-rm400
01/03/24
-rm400
01/03/24
-rm400</v>
      </c>
      <c r="E62" s="108">
        <f t="shared" si="2"/>
        <v>11152</v>
      </c>
      <c r="F62" s="24">
        <v>1042</v>
      </c>
      <c r="G62" s="24">
        <v>1750</v>
      </c>
      <c r="H62" s="107">
        <f t="shared" si="0"/>
        <v>2802</v>
      </c>
      <c r="I62" s="24">
        <f t="shared" si="1"/>
        <v>8360</v>
      </c>
      <c r="J62" s="24">
        <v>10</v>
      </c>
      <c r="K62" s="22">
        <f t="shared" si="3"/>
        <v>78750</v>
      </c>
      <c r="M62" s="713" t="s">
        <v>919</v>
      </c>
      <c r="N62" s="714" t="s">
        <v>920</v>
      </c>
      <c r="O62" s="715" t="s">
        <v>921</v>
      </c>
      <c r="P62" s="1510" t="s">
        <v>685</v>
      </c>
      <c r="Q62" s="1511"/>
      <c r="R62" s="818">
        <v>800</v>
      </c>
    </row>
    <row r="63" spans="1:18" ht="165.75" thickBot="1" x14ac:dyDescent="0.3">
      <c r="A63" s="1517"/>
      <c r="B63" s="21">
        <v>46</v>
      </c>
      <c r="C63" s="103" t="s">
        <v>13</v>
      </c>
      <c r="D63" s="248" t="str">
        <v>01/12/23
-rm2128
31/12/23
-rm169
08/02/24
-rm169
01/03/24
-rm169
01/03/24
-rm167</v>
      </c>
      <c r="E63" s="101">
        <f t="shared" si="2"/>
        <v>8360</v>
      </c>
      <c r="F63" s="16">
        <v>1042</v>
      </c>
      <c r="G63" s="16">
        <v>1750</v>
      </c>
      <c r="H63" s="100">
        <f t="shared" si="0"/>
        <v>2802</v>
      </c>
      <c r="I63" s="16">
        <f t="shared" si="1"/>
        <v>5568</v>
      </c>
      <c r="J63" s="16">
        <v>10</v>
      </c>
      <c r="K63" s="14">
        <f t="shared" si="3"/>
        <v>80500</v>
      </c>
      <c r="M63" s="812" t="s">
        <v>922</v>
      </c>
      <c r="N63" s="813" t="s">
        <v>923</v>
      </c>
      <c r="O63" s="814" t="s">
        <v>924</v>
      </c>
      <c r="P63" s="1510" t="s">
        <v>737</v>
      </c>
      <c r="Q63" s="1511"/>
      <c r="R63" s="818">
        <v>336</v>
      </c>
    </row>
    <row r="64" spans="1:18" ht="20.25" customHeight="1" x14ac:dyDescent="0.25">
      <c r="A64" s="1516">
        <v>2024</v>
      </c>
      <c r="B64" s="37">
        <v>47</v>
      </c>
      <c r="C64" s="106" t="s">
        <v>12</v>
      </c>
      <c r="D64" s="35" t="str">
        <v>31/12/23</v>
      </c>
      <c r="E64" s="105">
        <f t="shared" si="2"/>
        <v>5568</v>
      </c>
      <c r="F64" s="32">
        <v>1042</v>
      </c>
      <c r="G64" s="32">
        <v>1750</v>
      </c>
      <c r="H64" s="104">
        <f t="shared" si="0"/>
        <v>2802</v>
      </c>
      <c r="I64" s="32">
        <f t="shared" si="1"/>
        <v>2776</v>
      </c>
      <c r="J64" s="32">
        <v>10</v>
      </c>
      <c r="K64" s="30">
        <f t="shared" si="3"/>
        <v>82250</v>
      </c>
      <c r="M64" s="815" t="s">
        <v>88</v>
      </c>
      <c r="N64" s="816" t="s">
        <v>88</v>
      </c>
      <c r="O64" s="817" t="s">
        <v>88</v>
      </c>
    </row>
    <row r="65" spans="1:15" ht="20.25" customHeight="1" thickBot="1" x14ac:dyDescent="0.3">
      <c r="A65" s="1517"/>
      <c r="B65" s="21">
        <v>48</v>
      </c>
      <c r="C65" s="103" t="s">
        <v>11</v>
      </c>
      <c r="D65" s="19" t="str">
        <v>08/02/24</v>
      </c>
      <c r="E65" s="101">
        <f t="shared" si="2"/>
        <v>2776</v>
      </c>
      <c r="F65" s="16">
        <v>1042</v>
      </c>
      <c r="G65" s="16">
        <v>1750</v>
      </c>
      <c r="H65" s="100">
        <f t="shared" si="0"/>
        <v>2802</v>
      </c>
      <c r="I65" s="16">
        <f t="shared" si="1"/>
        <v>-16</v>
      </c>
      <c r="J65" s="16">
        <v>10</v>
      </c>
      <c r="K65" s="14">
        <f t="shared" si="3"/>
        <v>84000</v>
      </c>
      <c r="M65" s="812" t="s">
        <v>88</v>
      </c>
      <c r="N65" s="813" t="s">
        <v>88</v>
      </c>
      <c r="O65" s="814" t="s">
        <v>88</v>
      </c>
    </row>
    <row r="66" spans="1:15" ht="15.75" x14ac:dyDescent="0.25">
      <c r="D66" s="82"/>
      <c r="E66" s="68"/>
      <c r="F66" s="67">
        <f>SUM(F18:F65)</f>
        <v>50016</v>
      </c>
      <c r="G66" s="67">
        <f>SUM(G18:G65)</f>
        <v>84000</v>
      </c>
      <c r="H66" s="64"/>
      <c r="I66" s="64"/>
      <c r="J66" s="67">
        <f>SUM(J18:J65)</f>
        <v>480</v>
      </c>
    </row>
    <row r="67" spans="1:15" ht="15.75" x14ac:dyDescent="0.25">
      <c r="D67" s="1420" t="s">
        <v>2</v>
      </c>
      <c r="E67" s="1420"/>
      <c r="F67" s="79">
        <f>SUM(F18:F56)</f>
        <v>40638</v>
      </c>
      <c r="G67" s="79">
        <f>SUM(G18:G56)</f>
        <v>68250</v>
      </c>
      <c r="H67" s="64"/>
      <c r="I67" s="64"/>
      <c r="J67" s="66">
        <f>SUM(J18:J56)</f>
        <v>390</v>
      </c>
    </row>
    <row r="68" spans="1:15" ht="15.75" x14ac:dyDescent="0.25">
      <c r="D68" s="1421" t="s">
        <v>1</v>
      </c>
      <c r="E68" s="1421"/>
      <c r="F68" s="65">
        <f>SUM(F66-F67)</f>
        <v>9378</v>
      </c>
      <c r="G68" s="65">
        <f>SUM(G66-G67)</f>
        <v>15750</v>
      </c>
      <c r="H68" s="64"/>
      <c r="I68" s="64"/>
      <c r="J68" s="74">
        <f>SUM(J66-J67)</f>
        <v>90</v>
      </c>
    </row>
    <row r="69" spans="1:15" ht="15.75" x14ac:dyDescent="0.25">
      <c r="E69" s="64"/>
      <c r="F69" s="64"/>
      <c r="G69" s="64"/>
      <c r="H69" s="64"/>
      <c r="I69" s="64"/>
      <c r="J69" s="64"/>
    </row>
    <row r="70" spans="1:15" ht="15.75" x14ac:dyDescent="0.25">
      <c r="C70" s="76"/>
      <c r="D70" s="1435" t="s">
        <v>42</v>
      </c>
      <c r="E70" s="1435"/>
      <c r="F70" s="1423">
        <f>SUM(F68:G68)</f>
        <v>25128</v>
      </c>
      <c r="G70" s="1423"/>
      <c r="I70" s="64"/>
    </row>
    <row r="71" spans="1:15" ht="16.5" thickBot="1" x14ac:dyDescent="0.3">
      <c r="C71" s="76"/>
      <c r="D71" s="1435" t="s">
        <v>41</v>
      </c>
      <c r="E71" s="1435"/>
      <c r="F71" s="1436">
        <v>-16</v>
      </c>
      <c r="G71" s="1436"/>
      <c r="I71" s="64"/>
    </row>
    <row r="72" spans="1:15" ht="17.25" thickTop="1" thickBot="1" x14ac:dyDescent="0.3">
      <c r="C72" s="1415" t="s">
        <v>0</v>
      </c>
      <c r="D72" s="1415"/>
      <c r="E72" s="1416"/>
      <c r="F72" s="1417">
        <f>SUM(F70:G71)</f>
        <v>25112</v>
      </c>
      <c r="G72" s="1419"/>
      <c r="I72" s="64"/>
    </row>
    <row r="73" spans="1:15" ht="16.5" thickTop="1" x14ac:dyDescent="0.25">
      <c r="E73" s="64"/>
      <c r="F73" s="64"/>
      <c r="G73" s="64"/>
      <c r="H73" s="64"/>
      <c r="I73" s="64"/>
      <c r="J73" s="64"/>
    </row>
    <row r="74" spans="1:15" ht="15.75" x14ac:dyDescent="0.25">
      <c r="E74" s="64"/>
      <c r="F74" s="64"/>
      <c r="G74" s="64"/>
      <c r="H74" s="64"/>
      <c r="I74" s="64"/>
      <c r="J74" s="64"/>
    </row>
  </sheetData>
  <mergeCells count="24">
    <mergeCell ref="E15:F15"/>
    <mergeCell ref="E14:F14"/>
    <mergeCell ref="A64:A65"/>
    <mergeCell ref="A52:A63"/>
    <mergeCell ref="A40:A51"/>
    <mergeCell ref="A28:A39"/>
    <mergeCell ref="A18:A27"/>
    <mergeCell ref="A8:K8"/>
    <mergeCell ref="A11:B11"/>
    <mergeCell ref="A12:B12"/>
    <mergeCell ref="A14:B14"/>
    <mergeCell ref="A13:B13"/>
    <mergeCell ref="F72:G72"/>
    <mergeCell ref="F71:G71"/>
    <mergeCell ref="C72:E72"/>
    <mergeCell ref="D71:E71"/>
    <mergeCell ref="D68:E68"/>
    <mergeCell ref="P63:Q63"/>
    <mergeCell ref="D67:E67"/>
    <mergeCell ref="F70:G70"/>
    <mergeCell ref="D70:E70"/>
    <mergeCell ref="P57:Q57"/>
    <mergeCell ref="P60:Q60"/>
    <mergeCell ref="P62:Q62"/>
  </mergeCells>
  <printOptions horizontalCentered="1"/>
  <pageMargins left="0" right="0" top="0.74803149606299213" bottom="0.74803149606299213" header="0.31496062992125984" footer="0.31496062992125984"/>
  <pageSetup scale="85" orientation="portrait" r:id="rId1"/>
  <rowBreaks count="1" manualBreakCount="1">
    <brk id="39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S65"/>
  <sheetViews>
    <sheetView topLeftCell="H19" zoomScale="90" zoomScaleNormal="90" workbookViewId="0">
      <selection activeCell="K29" sqref="K29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  <col min="15" max="15" width="10.28515625" customWidth="1"/>
    <col min="19" max="19" width="10.42578125" customWidth="1"/>
  </cols>
  <sheetData>
    <row r="1" spans="1:13" ht="21" x14ac:dyDescent="0.35">
      <c r="A1" s="63" t="s">
        <v>40</v>
      </c>
    </row>
    <row r="3" spans="1:13" ht="21" x14ac:dyDescent="0.35">
      <c r="A3" s="62" t="s">
        <v>1054</v>
      </c>
    </row>
    <row r="4" spans="1:13" ht="12.6" customHeight="1" x14ac:dyDescent="0.35">
      <c r="A4" s="62"/>
    </row>
    <row r="5" spans="1:13" ht="17.25" x14ac:dyDescent="0.3">
      <c r="A5" s="500" t="s">
        <v>974</v>
      </c>
    </row>
    <row r="6" spans="1:13" ht="17.25" x14ac:dyDescent="0.3">
      <c r="A6" s="500" t="s">
        <v>1053</v>
      </c>
    </row>
    <row r="8" spans="1:13" ht="20.25" customHeight="1" x14ac:dyDescent="0.25">
      <c r="A8" s="1425" t="s">
        <v>975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851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36</v>
      </c>
      <c r="B10" s="60"/>
      <c r="C10" s="59"/>
      <c r="D10" s="851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10000</v>
      </c>
      <c r="D11" s="851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600</v>
      </c>
      <c r="D12" s="487" t="s">
        <v>238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900</v>
      </c>
      <c r="D13" s="330" t="s">
        <v>32</v>
      </c>
      <c r="E13" s="51"/>
      <c r="I13" s="48"/>
      <c r="L13" s="48"/>
      <c r="M13" s="48"/>
    </row>
    <row r="14" spans="1:13" ht="20.25" customHeight="1" x14ac:dyDescent="0.25">
      <c r="A14" s="849"/>
      <c r="B14" s="849"/>
      <c r="C14" s="50">
        <f>SUM(C11:C13)</f>
        <v>11500</v>
      </c>
      <c r="E14" s="51"/>
      <c r="I14" s="48"/>
      <c r="L14" s="48"/>
      <c r="M14" s="48"/>
    </row>
    <row r="15" spans="1:13" ht="20.25" customHeight="1" x14ac:dyDescent="0.25">
      <c r="A15" s="1426" t="s">
        <v>31</v>
      </c>
      <c r="B15" s="1426"/>
      <c r="C15" s="189">
        <v>9729</v>
      </c>
      <c r="D15" s="52" t="s">
        <v>976</v>
      </c>
      <c r="E15" s="51"/>
      <c r="I15" s="48"/>
      <c r="L15" s="48"/>
      <c r="M15" s="48"/>
    </row>
    <row r="16" spans="1:13" ht="20.25" customHeight="1" x14ac:dyDescent="0.25">
      <c r="A16" s="849"/>
      <c r="B16" s="849"/>
      <c r="C16" s="50">
        <f>SUM(C14:C15)</f>
        <v>21229</v>
      </c>
      <c r="D16" s="52"/>
      <c r="E16" s="51"/>
      <c r="I16" s="48"/>
      <c r="L16" s="48"/>
      <c r="M16" s="48"/>
    </row>
    <row r="17" spans="1:19" ht="20.25" customHeight="1" x14ac:dyDescent="0.25">
      <c r="A17" s="1426" t="s">
        <v>247</v>
      </c>
      <c r="B17" s="1426"/>
      <c r="C17" s="49">
        <v>360</v>
      </c>
      <c r="D17" s="52"/>
      <c r="E17" s="1428" t="s">
        <v>27</v>
      </c>
      <c r="F17" s="1428"/>
      <c r="I17" s="48"/>
      <c r="L17" s="48"/>
      <c r="M17" s="48"/>
    </row>
    <row r="18" spans="1:19" ht="20.25" customHeight="1" thickBot="1" x14ac:dyDescent="0.3">
      <c r="A18" s="360"/>
      <c r="B18" s="360"/>
      <c r="C18" s="45">
        <f>SUM(C16:C17)</f>
        <v>21589</v>
      </c>
      <c r="E18" s="1443">
        <f>C18/36</f>
        <v>599.69444444444446</v>
      </c>
      <c r="F18" s="1443"/>
      <c r="G18" s="96"/>
      <c r="I18" s="48"/>
      <c r="L18" s="48"/>
      <c r="M18" s="48"/>
    </row>
    <row r="19" spans="1:19" ht="17.25" thickTop="1" thickBot="1" x14ac:dyDescent="0.3">
      <c r="E19" s="93"/>
      <c r="F19" s="763"/>
      <c r="G19" s="94"/>
    </row>
    <row r="20" spans="1:19" ht="18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20</v>
      </c>
      <c r="H20" s="1403"/>
      <c r="I20" s="1404"/>
      <c r="J20" s="1392" t="s">
        <v>19</v>
      </c>
      <c r="K20" s="1400" t="s">
        <v>18</v>
      </c>
      <c r="L20" s="1392" t="s">
        <v>17</v>
      </c>
      <c r="M20" s="1394" t="s">
        <v>15</v>
      </c>
      <c r="O20" s="1519" t="s">
        <v>21</v>
      </c>
      <c r="P20" s="1519" t="s">
        <v>20</v>
      </c>
      <c r="Q20" s="1519"/>
      <c r="R20" s="1519"/>
      <c r="S20" s="1520" t="s">
        <v>19</v>
      </c>
    </row>
    <row r="21" spans="1:19" ht="35.25" customHeight="1" thickBot="1" x14ac:dyDescent="0.3">
      <c r="A21" s="1431"/>
      <c r="B21" s="1433"/>
      <c r="C21" s="1393"/>
      <c r="D21" s="1401"/>
      <c r="E21" s="1393"/>
      <c r="F21" s="1434"/>
      <c r="G21" s="850" t="s">
        <v>597</v>
      </c>
      <c r="H21" s="850" t="s">
        <v>20</v>
      </c>
      <c r="I21" s="850" t="s">
        <v>16</v>
      </c>
      <c r="J21" s="1393"/>
      <c r="K21" s="1401"/>
      <c r="L21" s="1393"/>
      <c r="M21" s="1395"/>
      <c r="O21" s="1519"/>
      <c r="P21" s="1169" t="s">
        <v>597</v>
      </c>
      <c r="Q21" s="1169" t="s">
        <v>20</v>
      </c>
      <c r="R21" s="1169" t="s">
        <v>16</v>
      </c>
      <c r="S21" s="1520"/>
    </row>
    <row r="22" spans="1:19" ht="20.25" customHeight="1" x14ac:dyDescent="0.25">
      <c r="A22" s="1389">
        <v>2024</v>
      </c>
      <c r="B22" s="37">
        <v>1</v>
      </c>
      <c r="C22" s="854" t="s">
        <v>8</v>
      </c>
      <c r="D22" s="35" t="str">
        <f t="array" ref="D22:D57">TRANSPOSE('[1]2023-2024'!$F$213:$AO$213)</f>
        <v>31/05/24</v>
      </c>
      <c r="E22" s="34">
        <f>C18</f>
        <v>21589</v>
      </c>
      <c r="F22" s="32">
        <v>278.08</v>
      </c>
      <c r="G22" s="32">
        <v>16.670000000000002</v>
      </c>
      <c r="H22" s="32">
        <v>10</v>
      </c>
      <c r="I22" s="31">
        <v>25</v>
      </c>
      <c r="J22" s="32">
        <v>270.25</v>
      </c>
      <c r="K22" s="33">
        <f>F22+J22+H22+I22+G22</f>
        <v>599.99999999999989</v>
      </c>
      <c r="L22" s="32">
        <f>E22-J22-H22-F22-I22-G22</f>
        <v>20989</v>
      </c>
      <c r="M22" s="30">
        <f>J22</f>
        <v>270.25</v>
      </c>
      <c r="O22" s="29" t="s">
        <v>88</v>
      </c>
      <c r="P22" s="29" t="s">
        <v>88</v>
      </c>
      <c r="Q22" s="29" t="s">
        <v>88</v>
      </c>
      <c r="R22" s="29" t="s">
        <v>88</v>
      </c>
      <c r="S22" s="29" t="s">
        <v>88</v>
      </c>
    </row>
    <row r="23" spans="1:19" ht="20.25" customHeight="1" x14ac:dyDescent="0.25">
      <c r="A23" s="1390"/>
      <c r="B23" s="29">
        <v>2</v>
      </c>
      <c r="C23" s="853" t="s">
        <v>7</v>
      </c>
      <c r="D23" s="83" t="str">
        <v>30/06/24</v>
      </c>
      <c r="E23" s="26">
        <f t="shared" ref="E23:E57" si="0">L22</f>
        <v>20989</v>
      </c>
      <c r="F23" s="24">
        <v>278.08</v>
      </c>
      <c r="G23" s="24">
        <v>16.670000000000002</v>
      </c>
      <c r="H23" s="24">
        <v>10</v>
      </c>
      <c r="I23" s="23">
        <v>25</v>
      </c>
      <c r="J23" s="24">
        <v>270.25</v>
      </c>
      <c r="K23" s="25">
        <f t="shared" ref="K23:K57" si="1">F23+J23+H23+I23+G23</f>
        <v>599.99999999999989</v>
      </c>
      <c r="L23" s="24">
        <f t="shared" ref="L23:L57" si="2">E23-J23-H23-F23-I23-G23</f>
        <v>20389</v>
      </c>
      <c r="M23" s="22">
        <f>M22+J23</f>
        <v>540.5</v>
      </c>
      <c r="O23" s="29" t="s">
        <v>88</v>
      </c>
      <c r="P23" s="29" t="s">
        <v>88</v>
      </c>
      <c r="Q23" s="29" t="s">
        <v>88</v>
      </c>
      <c r="R23" s="29" t="s">
        <v>88</v>
      </c>
      <c r="S23" s="29" t="s">
        <v>88</v>
      </c>
    </row>
    <row r="24" spans="1:19" ht="20.25" customHeight="1" x14ac:dyDescent="0.25">
      <c r="A24" s="1390"/>
      <c r="B24" s="29">
        <v>3</v>
      </c>
      <c r="C24" s="853" t="s">
        <v>6</v>
      </c>
      <c r="D24" s="83" t="str">
        <v>01/08/24</v>
      </c>
      <c r="E24" s="26">
        <f t="shared" si="0"/>
        <v>20389</v>
      </c>
      <c r="F24" s="24">
        <v>278.08</v>
      </c>
      <c r="G24" s="24">
        <v>16.670000000000002</v>
      </c>
      <c r="H24" s="24">
        <v>10</v>
      </c>
      <c r="I24" s="23">
        <v>25</v>
      </c>
      <c r="J24" s="24">
        <v>270.25</v>
      </c>
      <c r="K24" s="25">
        <f t="shared" si="1"/>
        <v>599.99999999999989</v>
      </c>
      <c r="L24" s="24">
        <f t="shared" si="2"/>
        <v>19789</v>
      </c>
      <c r="M24" s="22">
        <f>M23+J24</f>
        <v>810.75</v>
      </c>
      <c r="O24" s="29" t="s">
        <v>88</v>
      </c>
      <c r="P24" s="29" t="s">
        <v>88</v>
      </c>
      <c r="Q24" s="29" t="s">
        <v>88</v>
      </c>
      <c r="R24" s="29" t="s">
        <v>88</v>
      </c>
      <c r="S24" s="29" t="s">
        <v>88</v>
      </c>
    </row>
    <row r="25" spans="1:19" ht="20.25" customHeight="1" x14ac:dyDescent="0.25">
      <c r="A25" s="1390"/>
      <c r="B25" s="29">
        <v>4</v>
      </c>
      <c r="C25" s="853" t="s">
        <v>5</v>
      </c>
      <c r="D25" s="27" t="str">
        <v>02/09/24</v>
      </c>
      <c r="E25" s="26">
        <f t="shared" si="0"/>
        <v>19789</v>
      </c>
      <c r="F25" s="24">
        <v>278.08</v>
      </c>
      <c r="G25" s="24">
        <v>16.670000000000002</v>
      </c>
      <c r="H25" s="24">
        <v>10</v>
      </c>
      <c r="I25" s="23">
        <v>25</v>
      </c>
      <c r="J25" s="24">
        <v>270.25</v>
      </c>
      <c r="K25" s="25">
        <f t="shared" si="1"/>
        <v>599.99999999999989</v>
      </c>
      <c r="L25" s="24">
        <f t="shared" si="2"/>
        <v>19189</v>
      </c>
      <c r="M25" s="22">
        <f>M24+J25</f>
        <v>1081</v>
      </c>
      <c r="O25" s="29" t="s">
        <v>88</v>
      </c>
      <c r="P25" s="29" t="s">
        <v>88</v>
      </c>
      <c r="Q25" s="29" t="s">
        <v>88</v>
      </c>
      <c r="R25" s="29" t="s">
        <v>88</v>
      </c>
      <c r="S25" s="29" t="s">
        <v>88</v>
      </c>
    </row>
    <row r="26" spans="1:19" ht="20.25" customHeight="1" x14ac:dyDescent="0.25">
      <c r="A26" s="1390"/>
      <c r="B26" s="29">
        <v>5</v>
      </c>
      <c r="C26" s="853" t="s">
        <v>4</v>
      </c>
      <c r="D26" s="27" t="str">
        <v>01/10/24</v>
      </c>
      <c r="E26" s="26">
        <f t="shared" si="0"/>
        <v>19189</v>
      </c>
      <c r="F26" s="24">
        <v>278.08</v>
      </c>
      <c r="G26" s="24">
        <v>16.670000000000002</v>
      </c>
      <c r="H26" s="24">
        <v>10</v>
      </c>
      <c r="I26" s="23">
        <v>25</v>
      </c>
      <c r="J26" s="24">
        <v>270.25</v>
      </c>
      <c r="K26" s="25">
        <f t="shared" si="1"/>
        <v>599.99999999999989</v>
      </c>
      <c r="L26" s="24">
        <f t="shared" si="2"/>
        <v>18589</v>
      </c>
      <c r="M26" s="22">
        <f>M25+J26</f>
        <v>1351.25</v>
      </c>
      <c r="O26" s="29" t="s">
        <v>88</v>
      </c>
      <c r="P26" s="29" t="s">
        <v>88</v>
      </c>
      <c r="Q26" s="29" t="s">
        <v>88</v>
      </c>
      <c r="R26" s="29" t="s">
        <v>88</v>
      </c>
      <c r="S26" s="29" t="s">
        <v>88</v>
      </c>
    </row>
    <row r="27" spans="1:19" ht="20.25" customHeight="1" x14ac:dyDescent="0.25">
      <c r="A27" s="1390"/>
      <c r="B27" s="29">
        <v>6</v>
      </c>
      <c r="C27" s="853" t="s">
        <v>3</v>
      </c>
      <c r="D27" s="27" t="str">
        <v>01/11/24</v>
      </c>
      <c r="E27" s="26">
        <f t="shared" si="0"/>
        <v>18589</v>
      </c>
      <c r="F27" s="24">
        <v>278.08</v>
      </c>
      <c r="G27" s="24">
        <v>16.670000000000002</v>
      </c>
      <c r="H27" s="24">
        <v>10</v>
      </c>
      <c r="I27" s="23">
        <v>25</v>
      </c>
      <c r="J27" s="24">
        <v>270.25</v>
      </c>
      <c r="K27" s="25">
        <f t="shared" si="1"/>
        <v>599.99999999999989</v>
      </c>
      <c r="L27" s="24">
        <f t="shared" si="2"/>
        <v>17989</v>
      </c>
      <c r="M27" s="22">
        <f t="shared" ref="M27:M57" si="3">M26+J27</f>
        <v>1621.5</v>
      </c>
      <c r="O27" s="29" t="s">
        <v>88</v>
      </c>
      <c r="P27" s="29" t="s">
        <v>88</v>
      </c>
      <c r="Q27" s="29" t="s">
        <v>88</v>
      </c>
      <c r="R27" s="29" t="s">
        <v>88</v>
      </c>
      <c r="S27" s="29" t="s">
        <v>88</v>
      </c>
    </row>
    <row r="28" spans="1:19" ht="20.25" customHeight="1" x14ac:dyDescent="0.25">
      <c r="A28" s="1390"/>
      <c r="B28" s="29">
        <v>7</v>
      </c>
      <c r="C28" s="853" t="s">
        <v>14</v>
      </c>
      <c r="D28" s="27" t="str">
        <v>02/12/24</v>
      </c>
      <c r="E28" s="26">
        <f t="shared" si="0"/>
        <v>17989</v>
      </c>
      <c r="F28" s="24">
        <v>278.08</v>
      </c>
      <c r="G28" s="24">
        <v>16.670000000000002</v>
      </c>
      <c r="H28" s="24">
        <v>10</v>
      </c>
      <c r="I28" s="23">
        <v>25</v>
      </c>
      <c r="J28" s="24">
        <v>270.25</v>
      </c>
      <c r="K28" s="25">
        <f t="shared" si="1"/>
        <v>599.99999999999989</v>
      </c>
      <c r="L28" s="24">
        <f t="shared" si="2"/>
        <v>17389</v>
      </c>
      <c r="M28" s="22">
        <f t="shared" si="3"/>
        <v>1891.75</v>
      </c>
      <c r="O28" s="29" t="s">
        <v>88</v>
      </c>
      <c r="P28" s="29" t="s">
        <v>88</v>
      </c>
      <c r="Q28" s="29" t="s">
        <v>88</v>
      </c>
      <c r="R28" s="29" t="s">
        <v>88</v>
      </c>
      <c r="S28" s="29" t="s">
        <v>88</v>
      </c>
    </row>
    <row r="29" spans="1:19" ht="20.25" customHeight="1" thickBot="1" x14ac:dyDescent="0.3">
      <c r="A29" s="1391"/>
      <c r="B29" s="21">
        <v>8</v>
      </c>
      <c r="C29" s="852" t="s">
        <v>13</v>
      </c>
      <c r="D29" s="19" t="str">
        <v>31/12/24</v>
      </c>
      <c r="E29" s="18">
        <f t="shared" si="0"/>
        <v>17389</v>
      </c>
      <c r="F29" s="16">
        <v>278.08</v>
      </c>
      <c r="G29" s="16">
        <v>16.670000000000002</v>
      </c>
      <c r="H29" s="16">
        <v>10</v>
      </c>
      <c r="I29" s="15">
        <v>25</v>
      </c>
      <c r="J29" s="16">
        <v>270.25</v>
      </c>
      <c r="K29" s="17">
        <f t="shared" si="1"/>
        <v>599.99999999999989</v>
      </c>
      <c r="L29" s="16">
        <f t="shared" si="2"/>
        <v>16789</v>
      </c>
      <c r="M29" s="14">
        <f t="shared" si="3"/>
        <v>2162</v>
      </c>
      <c r="O29" s="29" t="s">
        <v>88</v>
      </c>
      <c r="P29" s="29" t="s">
        <v>88</v>
      </c>
      <c r="Q29" s="29" t="s">
        <v>88</v>
      </c>
      <c r="R29" s="29" t="s">
        <v>88</v>
      </c>
      <c r="S29" s="29" t="s">
        <v>88</v>
      </c>
    </row>
    <row r="30" spans="1:19" ht="20.25" customHeight="1" x14ac:dyDescent="0.25">
      <c r="A30" s="1389">
        <v>2025</v>
      </c>
      <c r="B30" s="37">
        <v>9</v>
      </c>
      <c r="C30" s="854" t="s">
        <v>12</v>
      </c>
      <c r="D30" s="35" t="str">
        <v>04/02/25</v>
      </c>
      <c r="E30" s="34">
        <f t="shared" si="0"/>
        <v>16789</v>
      </c>
      <c r="F30" s="32">
        <v>278.08</v>
      </c>
      <c r="G30" s="32">
        <v>16.670000000000002</v>
      </c>
      <c r="H30" s="32">
        <v>10</v>
      </c>
      <c r="I30" s="31">
        <v>25</v>
      </c>
      <c r="J30" s="32">
        <v>270.25</v>
      </c>
      <c r="K30" s="33">
        <f t="shared" si="1"/>
        <v>599.99999999999989</v>
      </c>
      <c r="L30" s="32">
        <f t="shared" si="2"/>
        <v>16189</v>
      </c>
      <c r="M30" s="30">
        <f t="shared" si="3"/>
        <v>2432.25</v>
      </c>
      <c r="O30" s="29" t="s">
        <v>88</v>
      </c>
      <c r="P30" s="29" t="s">
        <v>88</v>
      </c>
      <c r="Q30" s="29" t="s">
        <v>88</v>
      </c>
      <c r="R30" s="29" t="s">
        <v>88</v>
      </c>
      <c r="S30" s="29" t="s">
        <v>88</v>
      </c>
    </row>
    <row r="31" spans="1:19" ht="20.25" customHeight="1" x14ac:dyDescent="0.25">
      <c r="A31" s="1390"/>
      <c r="B31" s="29">
        <v>10</v>
      </c>
      <c r="C31" s="853" t="s">
        <v>11</v>
      </c>
      <c r="D31" s="27" t="str">
        <v>01/03/25</v>
      </c>
      <c r="E31" s="26">
        <f t="shared" si="0"/>
        <v>16189</v>
      </c>
      <c r="F31" s="24">
        <v>278.08</v>
      </c>
      <c r="G31" s="24">
        <v>16.670000000000002</v>
      </c>
      <c r="H31" s="24">
        <v>10</v>
      </c>
      <c r="I31" s="23">
        <v>25</v>
      </c>
      <c r="J31" s="24">
        <v>270.25</v>
      </c>
      <c r="K31" s="25">
        <f t="shared" si="1"/>
        <v>599.99999999999989</v>
      </c>
      <c r="L31" s="24">
        <f t="shared" si="2"/>
        <v>15589</v>
      </c>
      <c r="M31" s="22">
        <f t="shared" si="3"/>
        <v>2702.5</v>
      </c>
      <c r="O31" s="29" t="s">
        <v>88</v>
      </c>
      <c r="P31" s="29" t="s">
        <v>88</v>
      </c>
      <c r="Q31" s="29" t="s">
        <v>88</v>
      </c>
      <c r="R31" s="29" t="s">
        <v>88</v>
      </c>
      <c r="S31" s="29" t="s">
        <v>88</v>
      </c>
    </row>
    <row r="32" spans="1:19" ht="20.25" customHeight="1" x14ac:dyDescent="0.25">
      <c r="A32" s="1390"/>
      <c r="B32" s="29">
        <v>11</v>
      </c>
      <c r="C32" s="853" t="s">
        <v>10</v>
      </c>
      <c r="D32" s="27" t="str">
        <v>02/04/25</v>
      </c>
      <c r="E32" s="26">
        <f t="shared" si="0"/>
        <v>15589</v>
      </c>
      <c r="F32" s="24">
        <v>278.08</v>
      </c>
      <c r="G32" s="24">
        <v>16.670000000000002</v>
      </c>
      <c r="H32" s="24">
        <v>10</v>
      </c>
      <c r="I32" s="23">
        <v>25</v>
      </c>
      <c r="J32" s="24">
        <v>270.25</v>
      </c>
      <c r="K32" s="25">
        <f t="shared" si="1"/>
        <v>599.99999999999989</v>
      </c>
      <c r="L32" s="24">
        <f t="shared" si="2"/>
        <v>14989</v>
      </c>
      <c r="M32" s="22">
        <f t="shared" si="3"/>
        <v>2972.75</v>
      </c>
      <c r="O32" s="29" t="s">
        <v>88</v>
      </c>
      <c r="P32" s="29" t="s">
        <v>88</v>
      </c>
      <c r="Q32" s="29" t="s">
        <v>88</v>
      </c>
      <c r="R32" s="29" t="s">
        <v>88</v>
      </c>
      <c r="S32" s="29" t="s">
        <v>88</v>
      </c>
    </row>
    <row r="33" spans="1:19" ht="20.25" customHeight="1" x14ac:dyDescent="0.25">
      <c r="A33" s="1390"/>
      <c r="B33" s="29">
        <v>12</v>
      </c>
      <c r="C33" s="853" t="s">
        <v>9</v>
      </c>
      <c r="D33" s="27" t="str">
        <v>02/05/25</v>
      </c>
      <c r="E33" s="26">
        <f t="shared" si="0"/>
        <v>14989</v>
      </c>
      <c r="F33" s="24">
        <v>278.08</v>
      </c>
      <c r="G33" s="24">
        <v>16.670000000000002</v>
      </c>
      <c r="H33" s="24">
        <v>10</v>
      </c>
      <c r="I33" s="23">
        <v>25</v>
      </c>
      <c r="J33" s="24">
        <v>270.25</v>
      </c>
      <c r="K33" s="25">
        <f t="shared" ref="K33:K42" si="4">F33+J33+H33+I33+G33</f>
        <v>599.99999999999989</v>
      </c>
      <c r="L33" s="24">
        <f t="shared" ref="L33:L42" si="5">E33-J33-H33-F33-I33-G33</f>
        <v>14389</v>
      </c>
      <c r="M33" s="22">
        <f t="shared" ref="M33:M42" si="6">M32+J33</f>
        <v>3243</v>
      </c>
      <c r="O33" s="29" t="s">
        <v>88</v>
      </c>
      <c r="P33" s="29" t="s">
        <v>88</v>
      </c>
      <c r="Q33" s="29" t="s">
        <v>88</v>
      </c>
      <c r="R33" s="29" t="s">
        <v>88</v>
      </c>
      <c r="S33" s="29" t="s">
        <v>88</v>
      </c>
    </row>
    <row r="34" spans="1:19" ht="20.25" customHeight="1" x14ac:dyDescent="0.25">
      <c r="A34" s="1390"/>
      <c r="B34" s="29">
        <v>13</v>
      </c>
      <c r="C34" s="853" t="s">
        <v>8</v>
      </c>
      <c r="D34" s="27" t="str">
        <v>06/06/25</v>
      </c>
      <c r="E34" s="26">
        <f t="shared" si="0"/>
        <v>14389</v>
      </c>
      <c r="F34" s="24">
        <v>278.08</v>
      </c>
      <c r="G34" s="24">
        <v>16.670000000000002</v>
      </c>
      <c r="H34" s="24">
        <v>10</v>
      </c>
      <c r="I34" s="23">
        <v>25</v>
      </c>
      <c r="J34" s="24">
        <v>270.25</v>
      </c>
      <c r="K34" s="25">
        <f t="shared" si="4"/>
        <v>599.99999999999989</v>
      </c>
      <c r="L34" s="24">
        <f t="shared" si="5"/>
        <v>13789</v>
      </c>
      <c r="M34" s="22">
        <f t="shared" si="6"/>
        <v>3513.25</v>
      </c>
      <c r="O34" s="29" t="s">
        <v>88</v>
      </c>
      <c r="P34" s="29" t="s">
        <v>88</v>
      </c>
      <c r="Q34" s="29" t="s">
        <v>88</v>
      </c>
      <c r="R34" s="29" t="s">
        <v>88</v>
      </c>
      <c r="S34" s="29" t="s">
        <v>88</v>
      </c>
    </row>
    <row r="35" spans="1:19" ht="60" x14ac:dyDescent="0.25">
      <c r="A35" s="1390"/>
      <c r="B35" s="29">
        <v>14</v>
      </c>
      <c r="C35" s="853" t="s">
        <v>7</v>
      </c>
      <c r="D35" s="83" t="str">
        <v>02/07/25
-rm500
01/08/25
-rm100</v>
      </c>
      <c r="E35" s="26">
        <f t="shared" si="0"/>
        <v>13789</v>
      </c>
      <c r="F35" s="24">
        <v>278.08</v>
      </c>
      <c r="G35" s="24">
        <v>16.670000000000002</v>
      </c>
      <c r="H35" s="24">
        <v>10</v>
      </c>
      <c r="I35" s="23">
        <v>25</v>
      </c>
      <c r="J35" s="24">
        <v>270.25</v>
      </c>
      <c r="K35" s="25">
        <f t="shared" si="4"/>
        <v>599.99999999999989</v>
      </c>
      <c r="L35" s="24">
        <f t="shared" si="5"/>
        <v>13189</v>
      </c>
      <c r="M35" s="22">
        <f t="shared" si="6"/>
        <v>3783.5</v>
      </c>
      <c r="O35" s="618" t="s">
        <v>1818</v>
      </c>
      <c r="P35" s="618" t="s">
        <v>1819</v>
      </c>
      <c r="Q35" s="618" t="s">
        <v>1820</v>
      </c>
      <c r="R35" s="618" t="s">
        <v>1821</v>
      </c>
      <c r="S35" s="618" t="s">
        <v>1822</v>
      </c>
    </row>
    <row r="36" spans="1:19" ht="20.25" customHeight="1" x14ac:dyDescent="0.25">
      <c r="A36" s="1390"/>
      <c r="B36" s="29">
        <v>15</v>
      </c>
      <c r="C36" s="853" t="s">
        <v>6</v>
      </c>
      <c r="D36" s="27" t="str">
        <v>01/08/25</v>
      </c>
      <c r="E36" s="26">
        <f t="shared" si="0"/>
        <v>13189</v>
      </c>
      <c r="F36" s="24">
        <v>278.08</v>
      </c>
      <c r="G36" s="24">
        <v>16.670000000000002</v>
      </c>
      <c r="H36" s="24">
        <v>10</v>
      </c>
      <c r="I36" s="23">
        <v>25</v>
      </c>
      <c r="J36" s="24">
        <v>270.25</v>
      </c>
      <c r="K36" s="25">
        <f t="shared" si="4"/>
        <v>599.99999999999989</v>
      </c>
      <c r="L36" s="24">
        <f t="shared" si="5"/>
        <v>12589</v>
      </c>
      <c r="M36" s="22">
        <f t="shared" si="6"/>
        <v>4053.75</v>
      </c>
    </row>
    <row r="37" spans="1:19" ht="20.25" customHeight="1" x14ac:dyDescent="0.25">
      <c r="A37" s="1390"/>
      <c r="B37" s="29">
        <v>16</v>
      </c>
      <c r="C37" s="853" t="s">
        <v>5</v>
      </c>
      <c r="D37" s="27" t="str">
        <v>02/09/25</v>
      </c>
      <c r="E37" s="26">
        <f t="shared" si="0"/>
        <v>12589</v>
      </c>
      <c r="F37" s="24">
        <v>278.08</v>
      </c>
      <c r="G37" s="24">
        <v>16.670000000000002</v>
      </c>
      <c r="H37" s="24">
        <v>10</v>
      </c>
      <c r="I37" s="23">
        <v>25</v>
      </c>
      <c r="J37" s="24">
        <v>270.25</v>
      </c>
      <c r="K37" s="25">
        <f t="shared" si="4"/>
        <v>599.99999999999989</v>
      </c>
      <c r="L37" s="24">
        <f t="shared" si="5"/>
        <v>11989</v>
      </c>
      <c r="M37" s="22">
        <f t="shared" si="6"/>
        <v>4324</v>
      </c>
    </row>
    <row r="38" spans="1:19" ht="20.25" customHeight="1" x14ac:dyDescent="0.25">
      <c r="A38" s="1390"/>
      <c r="B38" s="29">
        <v>17</v>
      </c>
      <c r="C38" s="853" t="s">
        <v>4</v>
      </c>
      <c r="D38" s="27" t="str">
        <v>02/10/25</v>
      </c>
      <c r="E38" s="26">
        <f t="shared" si="0"/>
        <v>11989</v>
      </c>
      <c r="F38" s="24">
        <v>278.08</v>
      </c>
      <c r="G38" s="24">
        <v>16.670000000000002</v>
      </c>
      <c r="H38" s="24">
        <v>10</v>
      </c>
      <c r="I38" s="23">
        <v>25</v>
      </c>
      <c r="J38" s="24">
        <v>270.25</v>
      </c>
      <c r="K38" s="25">
        <f t="shared" si="4"/>
        <v>599.99999999999989</v>
      </c>
      <c r="L38" s="24">
        <f t="shared" si="5"/>
        <v>11389</v>
      </c>
      <c r="M38" s="22">
        <f t="shared" si="6"/>
        <v>4594.25</v>
      </c>
    </row>
    <row r="39" spans="1:19" ht="20.25" customHeight="1" x14ac:dyDescent="0.25">
      <c r="A39" s="1390"/>
      <c r="B39" s="29">
        <v>18</v>
      </c>
      <c r="C39" s="853" t="s">
        <v>3</v>
      </c>
      <c r="D39" s="27" t="str">
        <v>06/11/25</v>
      </c>
      <c r="E39" s="26">
        <f t="shared" si="0"/>
        <v>11389</v>
      </c>
      <c r="F39" s="24">
        <v>278.08</v>
      </c>
      <c r="G39" s="24">
        <v>16.670000000000002</v>
      </c>
      <c r="H39" s="24">
        <v>10</v>
      </c>
      <c r="I39" s="23">
        <v>25</v>
      </c>
      <c r="J39" s="24">
        <v>270.25</v>
      </c>
      <c r="K39" s="25">
        <f t="shared" si="4"/>
        <v>599.99999999999989</v>
      </c>
      <c r="L39" s="24">
        <f t="shared" si="5"/>
        <v>10789</v>
      </c>
      <c r="M39" s="22">
        <f t="shared" si="6"/>
        <v>4864.5</v>
      </c>
    </row>
    <row r="40" spans="1:19" ht="20.25" customHeight="1" x14ac:dyDescent="0.25">
      <c r="A40" s="1390"/>
      <c r="B40" s="29">
        <v>19</v>
      </c>
      <c r="C40" s="853" t="s">
        <v>14</v>
      </c>
      <c r="D40" s="27" t="str">
        <v>01/12/25</v>
      </c>
      <c r="E40" s="26">
        <f t="shared" si="0"/>
        <v>10789</v>
      </c>
      <c r="F40" s="24">
        <v>278.08</v>
      </c>
      <c r="G40" s="24">
        <v>16.670000000000002</v>
      </c>
      <c r="H40" s="24">
        <v>10</v>
      </c>
      <c r="I40" s="23">
        <v>25</v>
      </c>
      <c r="J40" s="24">
        <v>270.25</v>
      </c>
      <c r="K40" s="25">
        <f t="shared" si="4"/>
        <v>599.99999999999989</v>
      </c>
      <c r="L40" s="24">
        <f t="shared" si="5"/>
        <v>10189</v>
      </c>
      <c r="M40" s="22">
        <f t="shared" si="6"/>
        <v>5134.75</v>
      </c>
    </row>
    <row r="41" spans="1:19" ht="20.25" customHeight="1" thickBot="1" x14ac:dyDescent="0.3">
      <c r="A41" s="1391"/>
      <c r="B41" s="21">
        <v>20</v>
      </c>
      <c r="C41" s="852" t="s">
        <v>13</v>
      </c>
      <c r="D41" s="19" t="str">
        <v>31/12/25</v>
      </c>
      <c r="E41" s="18">
        <f t="shared" si="0"/>
        <v>10189</v>
      </c>
      <c r="F41" s="16">
        <v>278.08</v>
      </c>
      <c r="G41" s="16">
        <v>16.670000000000002</v>
      </c>
      <c r="H41" s="16">
        <v>10</v>
      </c>
      <c r="I41" s="15">
        <v>25</v>
      </c>
      <c r="J41" s="16">
        <v>270.25</v>
      </c>
      <c r="K41" s="17">
        <f t="shared" si="4"/>
        <v>599.99999999999989</v>
      </c>
      <c r="L41" s="16">
        <f t="shared" si="5"/>
        <v>9589</v>
      </c>
      <c r="M41" s="14">
        <f t="shared" si="6"/>
        <v>5405</v>
      </c>
    </row>
    <row r="42" spans="1:19" ht="20.25" customHeight="1" x14ac:dyDescent="0.25">
      <c r="A42" s="1389">
        <v>2026</v>
      </c>
      <c r="B42" s="37">
        <v>21</v>
      </c>
      <c r="C42" s="854" t="s">
        <v>12</v>
      </c>
      <c r="D42" s="35" t="str">
        <v>31/01/26</v>
      </c>
      <c r="E42" s="34">
        <f t="shared" si="0"/>
        <v>9589</v>
      </c>
      <c r="F42" s="32">
        <v>278.08</v>
      </c>
      <c r="G42" s="32">
        <v>16.670000000000002</v>
      </c>
      <c r="H42" s="32">
        <v>10</v>
      </c>
      <c r="I42" s="31">
        <v>25</v>
      </c>
      <c r="J42" s="32">
        <v>270.25</v>
      </c>
      <c r="K42" s="33">
        <f t="shared" si="4"/>
        <v>599.99999999999989</v>
      </c>
      <c r="L42" s="32">
        <f t="shared" si="5"/>
        <v>8989</v>
      </c>
      <c r="M42" s="30">
        <f t="shared" si="6"/>
        <v>5675.25</v>
      </c>
    </row>
    <row r="43" spans="1:19" ht="20.25" customHeight="1" x14ac:dyDescent="0.25">
      <c r="A43" s="1390"/>
      <c r="B43" s="29">
        <v>22</v>
      </c>
      <c r="C43" s="853" t="s">
        <v>11</v>
      </c>
      <c r="D43" s="27" t="str">
        <v>02/03/26</v>
      </c>
      <c r="E43" s="26">
        <f t="shared" si="0"/>
        <v>8989</v>
      </c>
      <c r="F43" s="24">
        <v>278.08</v>
      </c>
      <c r="G43" s="24">
        <v>16.670000000000002</v>
      </c>
      <c r="H43" s="24">
        <v>10</v>
      </c>
      <c r="I43" s="23">
        <v>25</v>
      </c>
      <c r="J43" s="24">
        <v>270.25</v>
      </c>
      <c r="K43" s="25">
        <f t="shared" si="1"/>
        <v>599.99999999999989</v>
      </c>
      <c r="L43" s="24">
        <f t="shared" si="2"/>
        <v>8389</v>
      </c>
      <c r="M43" s="22">
        <f t="shared" si="3"/>
        <v>5945.5</v>
      </c>
    </row>
    <row r="44" spans="1:19" ht="20.25" customHeight="1" x14ac:dyDescent="0.25">
      <c r="A44" s="1390"/>
      <c r="B44" s="29">
        <v>23</v>
      </c>
      <c r="C44" s="853" t="s">
        <v>10</v>
      </c>
      <c r="D44" s="27" t="str">
        <v>01/04/26</v>
      </c>
      <c r="E44" s="26">
        <f t="shared" si="0"/>
        <v>8389</v>
      </c>
      <c r="F44" s="24">
        <v>278.08</v>
      </c>
      <c r="G44" s="24">
        <v>16.670000000000002</v>
      </c>
      <c r="H44" s="24">
        <v>10</v>
      </c>
      <c r="I44" s="23">
        <v>25</v>
      </c>
      <c r="J44" s="24">
        <v>270.25</v>
      </c>
      <c r="K44" s="25">
        <f t="shared" si="1"/>
        <v>599.99999999999989</v>
      </c>
      <c r="L44" s="24">
        <f t="shared" si="2"/>
        <v>7789</v>
      </c>
      <c r="M44" s="22">
        <f t="shared" si="3"/>
        <v>6215.75</v>
      </c>
    </row>
    <row r="45" spans="1:19" ht="20.25" customHeight="1" x14ac:dyDescent="0.25">
      <c r="A45" s="1390"/>
      <c r="B45" s="29">
        <v>24</v>
      </c>
      <c r="C45" s="853" t="s">
        <v>9</v>
      </c>
      <c r="D45" s="27" t="str">
        <v/>
      </c>
      <c r="E45" s="26">
        <f t="shared" si="0"/>
        <v>7789</v>
      </c>
      <c r="F45" s="24">
        <v>278.08</v>
      </c>
      <c r="G45" s="24">
        <v>16.670000000000002</v>
      </c>
      <c r="H45" s="24">
        <v>10</v>
      </c>
      <c r="I45" s="23">
        <v>25</v>
      </c>
      <c r="J45" s="24">
        <v>270.25</v>
      </c>
      <c r="K45" s="25">
        <f t="shared" si="1"/>
        <v>599.99999999999989</v>
      </c>
      <c r="L45" s="24">
        <f t="shared" si="2"/>
        <v>7189</v>
      </c>
      <c r="M45" s="22">
        <f t="shared" si="3"/>
        <v>6486</v>
      </c>
    </row>
    <row r="46" spans="1:19" ht="20.25" customHeight="1" x14ac:dyDescent="0.25">
      <c r="A46" s="1390"/>
      <c r="B46" s="29">
        <v>25</v>
      </c>
      <c r="C46" s="853" t="s">
        <v>8</v>
      </c>
      <c r="D46" s="27" t="str">
        <v/>
      </c>
      <c r="E46" s="26">
        <f t="shared" si="0"/>
        <v>7189</v>
      </c>
      <c r="F46" s="24">
        <v>278.08</v>
      </c>
      <c r="G46" s="24">
        <v>16.670000000000002</v>
      </c>
      <c r="H46" s="24">
        <v>10</v>
      </c>
      <c r="I46" s="23">
        <v>25</v>
      </c>
      <c r="J46" s="24">
        <v>270.25</v>
      </c>
      <c r="K46" s="25">
        <f t="shared" si="1"/>
        <v>599.99999999999989</v>
      </c>
      <c r="L46" s="24">
        <f t="shared" si="2"/>
        <v>6589</v>
      </c>
      <c r="M46" s="22">
        <f t="shared" si="3"/>
        <v>6756.25</v>
      </c>
    </row>
    <row r="47" spans="1:19" ht="20.25" customHeight="1" x14ac:dyDescent="0.25">
      <c r="A47" s="1390"/>
      <c r="B47" s="29">
        <v>26</v>
      </c>
      <c r="C47" s="853" t="s">
        <v>7</v>
      </c>
      <c r="D47" s="27" t="str">
        <v/>
      </c>
      <c r="E47" s="26">
        <f t="shared" si="0"/>
        <v>6589</v>
      </c>
      <c r="F47" s="24">
        <v>278.08</v>
      </c>
      <c r="G47" s="24">
        <v>16.670000000000002</v>
      </c>
      <c r="H47" s="24">
        <v>10</v>
      </c>
      <c r="I47" s="23">
        <v>25</v>
      </c>
      <c r="J47" s="24">
        <v>270.25</v>
      </c>
      <c r="K47" s="25">
        <f t="shared" si="1"/>
        <v>599.99999999999989</v>
      </c>
      <c r="L47" s="24">
        <f t="shared" si="2"/>
        <v>5989</v>
      </c>
      <c r="M47" s="22">
        <f t="shared" si="3"/>
        <v>7026.5</v>
      </c>
    </row>
    <row r="48" spans="1:19" ht="20.25" customHeight="1" x14ac:dyDescent="0.25">
      <c r="A48" s="1390"/>
      <c r="B48" s="29">
        <v>27</v>
      </c>
      <c r="C48" s="853" t="s">
        <v>6</v>
      </c>
      <c r="D48" s="27" t="str">
        <v/>
      </c>
      <c r="E48" s="26">
        <f t="shared" si="0"/>
        <v>5989</v>
      </c>
      <c r="F48" s="24">
        <v>278.08</v>
      </c>
      <c r="G48" s="24">
        <v>16.670000000000002</v>
      </c>
      <c r="H48" s="24">
        <v>10</v>
      </c>
      <c r="I48" s="23">
        <v>25</v>
      </c>
      <c r="J48" s="24">
        <v>270.25</v>
      </c>
      <c r="K48" s="25">
        <f t="shared" si="1"/>
        <v>599.99999999999989</v>
      </c>
      <c r="L48" s="24">
        <f t="shared" si="2"/>
        <v>5389</v>
      </c>
      <c r="M48" s="22">
        <f t="shared" si="3"/>
        <v>7296.75</v>
      </c>
    </row>
    <row r="49" spans="1:13" ht="20.25" customHeight="1" x14ac:dyDescent="0.25">
      <c r="A49" s="1390"/>
      <c r="B49" s="29">
        <v>28</v>
      </c>
      <c r="C49" s="853" t="s">
        <v>5</v>
      </c>
      <c r="D49" s="27" t="str">
        <v/>
      </c>
      <c r="E49" s="26">
        <f t="shared" si="0"/>
        <v>5389</v>
      </c>
      <c r="F49" s="24">
        <v>278.08</v>
      </c>
      <c r="G49" s="24">
        <v>16.670000000000002</v>
      </c>
      <c r="H49" s="24">
        <v>10</v>
      </c>
      <c r="I49" s="23">
        <v>25</v>
      </c>
      <c r="J49" s="24">
        <v>270.25</v>
      </c>
      <c r="K49" s="25">
        <f t="shared" si="1"/>
        <v>599.99999999999989</v>
      </c>
      <c r="L49" s="24">
        <f t="shared" si="2"/>
        <v>4789</v>
      </c>
      <c r="M49" s="22">
        <f t="shared" si="3"/>
        <v>7567</v>
      </c>
    </row>
    <row r="50" spans="1:13" ht="20.25" customHeight="1" x14ac:dyDescent="0.25">
      <c r="A50" s="1390"/>
      <c r="B50" s="29">
        <v>29</v>
      </c>
      <c r="C50" s="853" t="s">
        <v>4</v>
      </c>
      <c r="D50" s="27" t="str">
        <v/>
      </c>
      <c r="E50" s="26">
        <f t="shared" si="0"/>
        <v>4789</v>
      </c>
      <c r="F50" s="24">
        <v>278.08</v>
      </c>
      <c r="G50" s="24">
        <v>16.670000000000002</v>
      </c>
      <c r="H50" s="24">
        <v>10</v>
      </c>
      <c r="I50" s="23">
        <v>25</v>
      </c>
      <c r="J50" s="24">
        <v>270.25</v>
      </c>
      <c r="K50" s="25">
        <f t="shared" si="1"/>
        <v>599.99999999999989</v>
      </c>
      <c r="L50" s="24">
        <f t="shared" si="2"/>
        <v>4189</v>
      </c>
      <c r="M50" s="22">
        <f t="shared" si="3"/>
        <v>7837.25</v>
      </c>
    </row>
    <row r="51" spans="1:13" ht="20.25" customHeight="1" x14ac:dyDescent="0.25">
      <c r="A51" s="1390"/>
      <c r="B51" s="29">
        <v>30</v>
      </c>
      <c r="C51" s="853" t="s">
        <v>3</v>
      </c>
      <c r="D51" s="27" t="str">
        <v/>
      </c>
      <c r="E51" s="26">
        <f t="shared" si="0"/>
        <v>4189</v>
      </c>
      <c r="F51" s="24">
        <v>278.08</v>
      </c>
      <c r="G51" s="24">
        <v>16.670000000000002</v>
      </c>
      <c r="H51" s="24">
        <v>10</v>
      </c>
      <c r="I51" s="23">
        <v>25</v>
      </c>
      <c r="J51" s="24">
        <v>270.25</v>
      </c>
      <c r="K51" s="25">
        <f t="shared" si="1"/>
        <v>599.99999999999989</v>
      </c>
      <c r="L51" s="24">
        <f t="shared" si="2"/>
        <v>3589</v>
      </c>
      <c r="M51" s="22">
        <f t="shared" si="3"/>
        <v>8107.5</v>
      </c>
    </row>
    <row r="52" spans="1:13" ht="20.25" customHeight="1" x14ac:dyDescent="0.25">
      <c r="A52" s="1390"/>
      <c r="B52" s="29">
        <v>31</v>
      </c>
      <c r="C52" s="853" t="s">
        <v>14</v>
      </c>
      <c r="D52" s="27" t="str">
        <v/>
      </c>
      <c r="E52" s="26">
        <f t="shared" si="0"/>
        <v>3589</v>
      </c>
      <c r="F52" s="24">
        <v>278.08</v>
      </c>
      <c r="G52" s="24">
        <v>16.670000000000002</v>
      </c>
      <c r="H52" s="24">
        <v>10</v>
      </c>
      <c r="I52" s="23">
        <v>25</v>
      </c>
      <c r="J52" s="24">
        <v>270.25</v>
      </c>
      <c r="K52" s="25">
        <f t="shared" si="1"/>
        <v>599.99999999999989</v>
      </c>
      <c r="L52" s="24">
        <f t="shared" si="2"/>
        <v>2989</v>
      </c>
      <c r="M52" s="22">
        <f t="shared" si="3"/>
        <v>8377.75</v>
      </c>
    </row>
    <row r="53" spans="1:13" ht="20.25" customHeight="1" thickBot="1" x14ac:dyDescent="0.3">
      <c r="A53" s="1391"/>
      <c r="B53" s="21">
        <v>32</v>
      </c>
      <c r="C53" s="852" t="s">
        <v>13</v>
      </c>
      <c r="D53" s="19" t="str">
        <v/>
      </c>
      <c r="E53" s="18">
        <f t="shared" si="0"/>
        <v>2989</v>
      </c>
      <c r="F53" s="16">
        <v>278.08</v>
      </c>
      <c r="G53" s="16">
        <v>16.670000000000002</v>
      </c>
      <c r="H53" s="16">
        <v>10</v>
      </c>
      <c r="I53" s="15">
        <v>25</v>
      </c>
      <c r="J53" s="16">
        <v>270.25</v>
      </c>
      <c r="K53" s="17">
        <f t="shared" si="1"/>
        <v>599.99999999999989</v>
      </c>
      <c r="L53" s="16">
        <f t="shared" si="2"/>
        <v>2389</v>
      </c>
      <c r="M53" s="14">
        <f t="shared" si="3"/>
        <v>8648</v>
      </c>
    </row>
    <row r="54" spans="1:13" ht="20.25" customHeight="1" x14ac:dyDescent="0.25">
      <c r="A54" s="1389">
        <v>2027</v>
      </c>
      <c r="B54" s="37">
        <v>33</v>
      </c>
      <c r="C54" s="854" t="s">
        <v>12</v>
      </c>
      <c r="D54" s="35" t="str">
        <v/>
      </c>
      <c r="E54" s="34">
        <f t="shared" si="0"/>
        <v>2389</v>
      </c>
      <c r="F54" s="32">
        <v>278.08</v>
      </c>
      <c r="G54" s="32">
        <v>16.670000000000002</v>
      </c>
      <c r="H54" s="32">
        <v>10</v>
      </c>
      <c r="I54" s="31">
        <v>25</v>
      </c>
      <c r="J54" s="32">
        <v>270.25</v>
      </c>
      <c r="K54" s="33">
        <f t="shared" si="1"/>
        <v>599.99999999999989</v>
      </c>
      <c r="L54" s="32">
        <f t="shared" si="2"/>
        <v>1789</v>
      </c>
      <c r="M54" s="30">
        <f t="shared" si="3"/>
        <v>8918.25</v>
      </c>
    </row>
    <row r="55" spans="1:13" ht="20.25" customHeight="1" x14ac:dyDescent="0.25">
      <c r="A55" s="1390"/>
      <c r="B55" s="29">
        <v>34</v>
      </c>
      <c r="C55" s="853" t="s">
        <v>11</v>
      </c>
      <c r="D55" s="27" t="str">
        <v/>
      </c>
      <c r="E55" s="26">
        <f t="shared" si="0"/>
        <v>1789</v>
      </c>
      <c r="F55" s="24">
        <v>278.08</v>
      </c>
      <c r="G55" s="24">
        <v>16.670000000000002</v>
      </c>
      <c r="H55" s="24">
        <v>10</v>
      </c>
      <c r="I55" s="23">
        <v>25</v>
      </c>
      <c r="J55" s="24">
        <v>270.25</v>
      </c>
      <c r="K55" s="25">
        <f t="shared" si="1"/>
        <v>599.99999999999989</v>
      </c>
      <c r="L55" s="24">
        <f t="shared" si="2"/>
        <v>1189</v>
      </c>
      <c r="M55" s="22">
        <f t="shared" si="3"/>
        <v>9188.5</v>
      </c>
    </row>
    <row r="56" spans="1:13" ht="20.25" customHeight="1" x14ac:dyDescent="0.25">
      <c r="A56" s="1390"/>
      <c r="B56" s="29">
        <v>35</v>
      </c>
      <c r="C56" s="853" t="s">
        <v>10</v>
      </c>
      <c r="D56" s="27" t="str">
        <v/>
      </c>
      <c r="E56" s="26">
        <f t="shared" si="0"/>
        <v>1189</v>
      </c>
      <c r="F56" s="24">
        <v>278.08</v>
      </c>
      <c r="G56" s="24">
        <v>16.670000000000002</v>
      </c>
      <c r="H56" s="24">
        <v>10</v>
      </c>
      <c r="I56" s="23">
        <v>25</v>
      </c>
      <c r="J56" s="24">
        <v>270.25</v>
      </c>
      <c r="K56" s="25">
        <f t="shared" si="1"/>
        <v>599.99999999999989</v>
      </c>
      <c r="L56" s="24">
        <f t="shared" si="2"/>
        <v>589.00000000000011</v>
      </c>
      <c r="M56" s="22">
        <f t="shared" si="3"/>
        <v>9458.75</v>
      </c>
    </row>
    <row r="57" spans="1:13" ht="20.25" customHeight="1" thickBot="1" x14ac:dyDescent="0.3">
      <c r="A57" s="1391"/>
      <c r="B57" s="21">
        <v>36</v>
      </c>
      <c r="C57" s="852" t="s">
        <v>9</v>
      </c>
      <c r="D57" s="19" t="str">
        <v/>
      </c>
      <c r="E57" s="18">
        <f t="shared" si="0"/>
        <v>589.00000000000011</v>
      </c>
      <c r="F57" s="16">
        <v>278.08</v>
      </c>
      <c r="G57" s="16">
        <v>16.670000000000002</v>
      </c>
      <c r="H57" s="16">
        <v>10</v>
      </c>
      <c r="I57" s="15">
        <v>25</v>
      </c>
      <c r="J57" s="16">
        <v>270.25</v>
      </c>
      <c r="K57" s="17">
        <f t="shared" si="1"/>
        <v>599.99999999999989</v>
      </c>
      <c r="L57" s="16">
        <f t="shared" si="2"/>
        <v>-10.999999999999872</v>
      </c>
      <c r="M57" s="14">
        <f t="shared" si="3"/>
        <v>9729</v>
      </c>
    </row>
    <row r="58" spans="1:13" x14ac:dyDescent="0.25">
      <c r="D58" s="68"/>
      <c r="E58" s="68"/>
      <c r="F58" s="67">
        <f>SUM(F22:F57)</f>
        <v>10010.879999999999</v>
      </c>
      <c r="G58" s="67">
        <f>SUM(G22:G57)</f>
        <v>600.12000000000012</v>
      </c>
      <c r="H58" s="67">
        <f>SUM(H22:H57)</f>
        <v>360</v>
      </c>
      <c r="I58" s="67">
        <f>SUM(I22:I57)</f>
        <v>900</v>
      </c>
      <c r="J58" s="67">
        <f>SUM(J22:J57)</f>
        <v>9729</v>
      </c>
    </row>
    <row r="59" spans="1:13" x14ac:dyDescent="0.25">
      <c r="D59" s="1420" t="s">
        <v>2</v>
      </c>
      <c r="E59" s="1420"/>
      <c r="F59" s="79">
        <v>0</v>
      </c>
      <c r="G59" s="79">
        <v>0</v>
      </c>
      <c r="H59" s="79">
        <v>0</v>
      </c>
      <c r="I59" s="79">
        <v>0</v>
      </c>
      <c r="J59" s="79">
        <v>0</v>
      </c>
    </row>
    <row r="60" spans="1:13" x14ac:dyDescent="0.25">
      <c r="D60" s="1421" t="s">
        <v>1</v>
      </c>
      <c r="E60" s="1421"/>
      <c r="F60" s="78">
        <f>SUM(F58-F59)</f>
        <v>10010.879999999999</v>
      </c>
      <c r="G60" s="78">
        <f>SUM(G58-G59)</f>
        <v>600.12000000000012</v>
      </c>
      <c r="H60" s="78">
        <f>SUM(H58-H59)</f>
        <v>360</v>
      </c>
      <c r="I60" s="78">
        <f t="shared" ref="I60:J60" si="7">SUM(I58-I59)</f>
        <v>900</v>
      </c>
      <c r="J60" s="78">
        <f t="shared" si="7"/>
        <v>9729</v>
      </c>
    </row>
    <row r="62" spans="1:13" ht="15.75" x14ac:dyDescent="0.25">
      <c r="C62" s="76"/>
      <c r="D62" s="1435" t="s">
        <v>42</v>
      </c>
      <c r="E62" s="1435"/>
      <c r="F62" s="1423">
        <f>SUM(F60:J60)</f>
        <v>21600</v>
      </c>
      <c r="G62" s="1423"/>
      <c r="H62" s="1423"/>
      <c r="I62" s="485"/>
    </row>
    <row r="63" spans="1:13" ht="16.5" thickBot="1" x14ac:dyDescent="0.3">
      <c r="C63" s="76"/>
      <c r="D63" s="1435" t="s">
        <v>41</v>
      </c>
      <c r="E63" s="1435"/>
      <c r="F63" s="1436">
        <v>-11</v>
      </c>
      <c r="G63" s="1436"/>
      <c r="H63" s="1436"/>
      <c r="I63" s="485"/>
    </row>
    <row r="64" spans="1:13" ht="17.25" thickTop="1" thickBot="1" x14ac:dyDescent="0.3">
      <c r="C64" s="1415" t="s">
        <v>0</v>
      </c>
      <c r="D64" s="1415"/>
      <c r="E64" s="1416"/>
      <c r="F64" s="1417">
        <f>SUM(F62:I63)</f>
        <v>21589</v>
      </c>
      <c r="G64" s="1418"/>
      <c r="H64" s="1419"/>
      <c r="I64" s="486"/>
    </row>
    <row r="65" ht="15.75" thickTop="1" x14ac:dyDescent="0.25"/>
  </sheetData>
  <mergeCells count="34">
    <mergeCell ref="D63:E63"/>
    <mergeCell ref="F63:H63"/>
    <mergeCell ref="C64:E64"/>
    <mergeCell ref="F64:H64"/>
    <mergeCell ref="C20:C21"/>
    <mergeCell ref="D20:D21"/>
    <mergeCell ref="E20:E21"/>
    <mergeCell ref="F20:F21"/>
    <mergeCell ref="D60:E60"/>
    <mergeCell ref="D62:E62"/>
    <mergeCell ref="F62:H62"/>
    <mergeCell ref="G20:I20"/>
    <mergeCell ref="D59:E59"/>
    <mergeCell ref="A54:A57"/>
    <mergeCell ref="A42:A53"/>
    <mergeCell ref="A30:A41"/>
    <mergeCell ref="A22:A29"/>
    <mergeCell ref="O20:O21"/>
    <mergeCell ref="P20:R20"/>
    <mergeCell ref="S20:S21"/>
    <mergeCell ref="A8:M8"/>
    <mergeCell ref="A11:B11"/>
    <mergeCell ref="A12:B12"/>
    <mergeCell ref="A13:B13"/>
    <mergeCell ref="A15:B15"/>
    <mergeCell ref="J20:J21"/>
    <mergeCell ref="K20:K21"/>
    <mergeCell ref="L20:L21"/>
    <mergeCell ref="M20:M21"/>
    <mergeCell ref="A17:B17"/>
    <mergeCell ref="E18:F18"/>
    <mergeCell ref="A20:A21"/>
    <mergeCell ref="B20:B21"/>
    <mergeCell ref="E17:F17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M64"/>
  <sheetViews>
    <sheetView topLeftCell="A4" zoomScale="90" zoomScaleNormal="90" workbookViewId="0">
      <selection activeCell="I18" sqref="I18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1215</v>
      </c>
    </row>
    <row r="4" spans="1:13" ht="12.6" customHeight="1" x14ac:dyDescent="0.35">
      <c r="A4" s="62"/>
    </row>
    <row r="5" spans="1:13" ht="17.25" x14ac:dyDescent="0.3">
      <c r="A5" s="500" t="s">
        <v>974</v>
      </c>
    </row>
    <row r="6" spans="1:13" ht="17.25" x14ac:dyDescent="0.3">
      <c r="A6" s="500" t="s">
        <v>1053</v>
      </c>
    </row>
    <row r="8" spans="1:13" ht="20.25" customHeight="1" x14ac:dyDescent="0.25">
      <c r="A8" s="1425" t="s">
        <v>1214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961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36</v>
      </c>
      <c r="B10" s="60"/>
      <c r="C10" s="59"/>
      <c r="D10" s="961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10000</v>
      </c>
      <c r="D11" s="961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1500</v>
      </c>
      <c r="D12" s="330" t="s">
        <v>32</v>
      </c>
      <c r="E12" s="51"/>
      <c r="I12" s="48"/>
      <c r="L12" s="48"/>
      <c r="M12" s="48"/>
    </row>
    <row r="13" spans="1:13" ht="20.25" customHeight="1" x14ac:dyDescent="0.25">
      <c r="A13" s="960"/>
      <c r="B13" s="960"/>
      <c r="C13" s="50">
        <f>SUM(C11:C12)</f>
        <v>11500</v>
      </c>
      <c r="E13" s="51"/>
      <c r="I13" s="48"/>
      <c r="L13" s="48"/>
      <c r="M13" s="48"/>
    </row>
    <row r="14" spans="1:13" ht="20.25" customHeight="1" x14ac:dyDescent="0.25">
      <c r="A14" s="1426" t="s">
        <v>31</v>
      </c>
      <c r="B14" s="1426"/>
      <c r="C14" s="189">
        <v>9729</v>
      </c>
      <c r="D14" s="52" t="s">
        <v>976</v>
      </c>
      <c r="E14" s="51"/>
      <c r="I14" s="48"/>
      <c r="L14" s="48"/>
      <c r="M14" s="48"/>
    </row>
    <row r="15" spans="1:13" ht="20.25" customHeight="1" x14ac:dyDescent="0.25">
      <c r="A15" s="960"/>
      <c r="B15" s="960"/>
      <c r="C15" s="50">
        <f>SUM(C13:C14)</f>
        <v>21229</v>
      </c>
      <c r="D15" s="52"/>
      <c r="E15" s="51"/>
      <c r="I15" s="48"/>
      <c r="L15" s="48"/>
      <c r="M15" s="48"/>
    </row>
    <row r="16" spans="1:13" ht="20.25" customHeight="1" x14ac:dyDescent="0.25">
      <c r="A16" s="1426" t="s">
        <v>247</v>
      </c>
      <c r="B16" s="1426"/>
      <c r="C16" s="49">
        <v>360</v>
      </c>
      <c r="D16" s="52"/>
      <c r="E16" s="1428" t="s">
        <v>27</v>
      </c>
      <c r="F16" s="1428"/>
      <c r="I16" s="48"/>
      <c r="L16" s="48"/>
      <c r="M16" s="48"/>
    </row>
    <row r="17" spans="1:13" ht="20.25" customHeight="1" thickBot="1" x14ac:dyDescent="0.3">
      <c r="A17" s="360"/>
      <c r="B17" s="360"/>
      <c r="C17" s="45">
        <f>SUM(C15:C16)</f>
        <v>21589</v>
      </c>
      <c r="E17" s="1443">
        <f>C17/36</f>
        <v>599.69444444444446</v>
      </c>
      <c r="F17" s="1443"/>
      <c r="G17" s="96"/>
      <c r="I17" s="48"/>
      <c r="L17" s="48"/>
      <c r="M17" s="48"/>
    </row>
    <row r="18" spans="1:13" ht="17.25" thickTop="1" thickBot="1" x14ac:dyDescent="0.3">
      <c r="E18" s="93"/>
      <c r="F18" s="763"/>
      <c r="G18" s="94"/>
    </row>
    <row r="19" spans="1:13" ht="18" customHeight="1" x14ac:dyDescent="0.25">
      <c r="A19" s="1430" t="s">
        <v>26</v>
      </c>
      <c r="B19" s="1432" t="s">
        <v>25</v>
      </c>
      <c r="C19" s="1392" t="s">
        <v>24</v>
      </c>
      <c r="D19" s="1400" t="s">
        <v>23</v>
      </c>
      <c r="E19" s="1392" t="s">
        <v>22</v>
      </c>
      <c r="F19" s="1408" t="s">
        <v>21</v>
      </c>
      <c r="G19" s="1402" t="s">
        <v>20</v>
      </c>
      <c r="H19" s="1404"/>
      <c r="I19" s="1392" t="s">
        <v>19</v>
      </c>
      <c r="J19" s="1400" t="s">
        <v>18</v>
      </c>
      <c r="K19" s="1392" t="s">
        <v>17</v>
      </c>
      <c r="L19" s="1394" t="s">
        <v>15</v>
      </c>
    </row>
    <row r="20" spans="1:13" ht="35.25" customHeight="1" thickBot="1" x14ac:dyDescent="0.3">
      <c r="A20" s="1431"/>
      <c r="B20" s="1433"/>
      <c r="C20" s="1393"/>
      <c r="D20" s="1401"/>
      <c r="E20" s="1393"/>
      <c r="F20" s="1434"/>
      <c r="G20" s="959" t="s">
        <v>20</v>
      </c>
      <c r="H20" s="959" t="s">
        <v>16</v>
      </c>
      <c r="I20" s="1393"/>
      <c r="J20" s="1401"/>
      <c r="K20" s="1393"/>
      <c r="L20" s="1395"/>
    </row>
    <row r="21" spans="1:13" ht="20.25" customHeight="1" x14ac:dyDescent="0.25">
      <c r="A21" s="1389">
        <v>2024</v>
      </c>
      <c r="B21" s="37">
        <v>1</v>
      </c>
      <c r="C21" s="1008" t="s">
        <v>3</v>
      </c>
      <c r="D21" s="35" t="str">
        <f t="array" ref="D21:D56">TRANSPOSE('[1]2024-2025'!$F$93:$AO$93)</f>
        <v>01/10/24</v>
      </c>
      <c r="E21" s="34">
        <f>C17</f>
        <v>21589</v>
      </c>
      <c r="F21" s="32">
        <v>278.08</v>
      </c>
      <c r="G21" s="32">
        <v>41.67</v>
      </c>
      <c r="H21" s="31">
        <v>10</v>
      </c>
      <c r="I21" s="32">
        <v>270.25</v>
      </c>
      <c r="J21" s="33">
        <f>F21+I21+G21+H21</f>
        <v>599.99999999999989</v>
      </c>
      <c r="K21" s="32">
        <f>E21-I21-G21-F21-H21</f>
        <v>20989</v>
      </c>
      <c r="L21" s="30">
        <f>I21</f>
        <v>270.25</v>
      </c>
    </row>
    <row r="22" spans="1:13" ht="20.25" customHeight="1" x14ac:dyDescent="0.25">
      <c r="A22" s="1390"/>
      <c r="B22" s="29">
        <v>2</v>
      </c>
      <c r="C22" s="1007" t="s">
        <v>14</v>
      </c>
      <c r="D22" s="83" t="str">
        <v>01/11/24</v>
      </c>
      <c r="E22" s="26">
        <f t="shared" ref="E22:E56" si="0">K21</f>
        <v>20989</v>
      </c>
      <c r="F22" s="24">
        <v>278.08</v>
      </c>
      <c r="G22" s="24">
        <v>41.67</v>
      </c>
      <c r="H22" s="23">
        <v>10</v>
      </c>
      <c r="I22" s="24">
        <v>270.25</v>
      </c>
      <c r="J22" s="25">
        <f t="shared" ref="J22:J56" si="1">F22+I22+G22+H22</f>
        <v>599.99999999999989</v>
      </c>
      <c r="K22" s="24">
        <f t="shared" ref="K22:K56" si="2">E22-I22-G22-F22-H22</f>
        <v>20389</v>
      </c>
      <c r="L22" s="22">
        <f>L21+I22</f>
        <v>540.5</v>
      </c>
    </row>
    <row r="23" spans="1:13" ht="20.25" customHeight="1" thickBot="1" x14ac:dyDescent="0.3">
      <c r="A23" s="1391"/>
      <c r="B23" s="21">
        <v>3</v>
      </c>
      <c r="C23" s="1006" t="s">
        <v>13</v>
      </c>
      <c r="D23" s="248" t="str">
        <v>02/12/24</v>
      </c>
      <c r="E23" s="18">
        <f t="shared" si="0"/>
        <v>20389</v>
      </c>
      <c r="F23" s="16">
        <v>278.08</v>
      </c>
      <c r="G23" s="16">
        <v>41.67</v>
      </c>
      <c r="H23" s="15">
        <v>10</v>
      </c>
      <c r="I23" s="16">
        <v>270.25</v>
      </c>
      <c r="J23" s="17">
        <f t="shared" si="1"/>
        <v>599.99999999999989</v>
      </c>
      <c r="K23" s="16">
        <f t="shared" si="2"/>
        <v>19789</v>
      </c>
      <c r="L23" s="14">
        <f>L22+I23</f>
        <v>810.75</v>
      </c>
    </row>
    <row r="24" spans="1:13" ht="20.25" customHeight="1" x14ac:dyDescent="0.25">
      <c r="A24" s="1389">
        <v>2025</v>
      </c>
      <c r="B24" s="37">
        <v>4</v>
      </c>
      <c r="C24" s="1008" t="s">
        <v>12</v>
      </c>
      <c r="D24" s="35" t="str">
        <v>31/12/24</v>
      </c>
      <c r="E24" s="34">
        <f t="shared" si="0"/>
        <v>19789</v>
      </c>
      <c r="F24" s="32">
        <v>278.08</v>
      </c>
      <c r="G24" s="32">
        <v>41.67</v>
      </c>
      <c r="H24" s="31">
        <v>10</v>
      </c>
      <c r="I24" s="32">
        <v>270.25</v>
      </c>
      <c r="J24" s="33">
        <f t="shared" si="1"/>
        <v>599.99999999999989</v>
      </c>
      <c r="K24" s="32">
        <f t="shared" si="2"/>
        <v>19189</v>
      </c>
      <c r="L24" s="30">
        <f>L23+I24</f>
        <v>1081</v>
      </c>
    </row>
    <row r="25" spans="1:13" ht="20.25" customHeight="1" x14ac:dyDescent="0.25">
      <c r="A25" s="1390"/>
      <c r="B25" s="29">
        <v>5</v>
      </c>
      <c r="C25" s="1007" t="s">
        <v>11</v>
      </c>
      <c r="D25" s="27" t="str">
        <v>04/02/25</v>
      </c>
      <c r="E25" s="26">
        <f t="shared" si="0"/>
        <v>19189</v>
      </c>
      <c r="F25" s="24">
        <v>278.08</v>
      </c>
      <c r="G25" s="24">
        <v>41.67</v>
      </c>
      <c r="H25" s="23">
        <v>10</v>
      </c>
      <c r="I25" s="24">
        <v>270.25</v>
      </c>
      <c r="J25" s="25">
        <f t="shared" si="1"/>
        <v>599.99999999999989</v>
      </c>
      <c r="K25" s="24">
        <f t="shared" si="2"/>
        <v>18589</v>
      </c>
      <c r="L25" s="22">
        <f>L24+I25</f>
        <v>1351.25</v>
      </c>
    </row>
    <row r="26" spans="1:13" ht="20.25" customHeight="1" x14ac:dyDescent="0.25">
      <c r="A26" s="1390"/>
      <c r="B26" s="29">
        <v>6</v>
      </c>
      <c r="C26" s="1007" t="s">
        <v>10</v>
      </c>
      <c r="D26" s="27" t="str">
        <v>01/03/25</v>
      </c>
      <c r="E26" s="26">
        <f t="shared" si="0"/>
        <v>18589</v>
      </c>
      <c r="F26" s="24">
        <v>278.08</v>
      </c>
      <c r="G26" s="24">
        <v>41.67</v>
      </c>
      <c r="H26" s="23">
        <v>10</v>
      </c>
      <c r="I26" s="24">
        <v>270.25</v>
      </c>
      <c r="J26" s="25">
        <f t="shared" si="1"/>
        <v>599.99999999999989</v>
      </c>
      <c r="K26" s="24">
        <f t="shared" si="2"/>
        <v>17989</v>
      </c>
      <c r="L26" s="22">
        <f t="shared" ref="L26:L56" si="3">L25+I26</f>
        <v>1621.5</v>
      </c>
    </row>
    <row r="27" spans="1:13" ht="20.25" customHeight="1" x14ac:dyDescent="0.25">
      <c r="A27" s="1390"/>
      <c r="B27" s="29">
        <v>7</v>
      </c>
      <c r="C27" s="1007" t="s">
        <v>9</v>
      </c>
      <c r="D27" s="27" t="str">
        <v>02/04/25</v>
      </c>
      <c r="E27" s="26">
        <f t="shared" si="0"/>
        <v>17989</v>
      </c>
      <c r="F27" s="24">
        <v>278.08</v>
      </c>
      <c r="G27" s="24">
        <v>41.67</v>
      </c>
      <c r="H27" s="23">
        <v>10</v>
      </c>
      <c r="I27" s="24">
        <v>270.25</v>
      </c>
      <c r="J27" s="25">
        <f t="shared" si="1"/>
        <v>599.99999999999989</v>
      </c>
      <c r="K27" s="24">
        <f t="shared" si="2"/>
        <v>17389</v>
      </c>
      <c r="L27" s="22">
        <f t="shared" si="3"/>
        <v>1891.75</v>
      </c>
    </row>
    <row r="28" spans="1:13" ht="20.25" customHeight="1" x14ac:dyDescent="0.25">
      <c r="A28" s="1390"/>
      <c r="B28" s="29">
        <v>8</v>
      </c>
      <c r="C28" s="1007" t="s">
        <v>8</v>
      </c>
      <c r="D28" s="27" t="str">
        <v>02/05/25</v>
      </c>
      <c r="E28" s="26">
        <f t="shared" si="0"/>
        <v>17389</v>
      </c>
      <c r="F28" s="24">
        <v>278.08</v>
      </c>
      <c r="G28" s="24">
        <v>41.67</v>
      </c>
      <c r="H28" s="23">
        <v>10</v>
      </c>
      <c r="I28" s="24">
        <v>270.25</v>
      </c>
      <c r="J28" s="25">
        <f t="shared" si="1"/>
        <v>599.99999999999989</v>
      </c>
      <c r="K28" s="24">
        <f t="shared" si="2"/>
        <v>16789</v>
      </c>
      <c r="L28" s="22">
        <f t="shared" si="3"/>
        <v>2162</v>
      </c>
    </row>
    <row r="29" spans="1:13" ht="20.25" customHeight="1" x14ac:dyDescent="0.25">
      <c r="A29" s="1390"/>
      <c r="B29" s="29">
        <v>9</v>
      </c>
      <c r="C29" s="1007" t="s">
        <v>7</v>
      </c>
      <c r="D29" s="27" t="str">
        <v>06/06/25</v>
      </c>
      <c r="E29" s="26">
        <f t="shared" si="0"/>
        <v>16789</v>
      </c>
      <c r="F29" s="24">
        <v>278.08</v>
      </c>
      <c r="G29" s="24">
        <v>41.67</v>
      </c>
      <c r="H29" s="23">
        <v>10</v>
      </c>
      <c r="I29" s="24">
        <v>270.25</v>
      </c>
      <c r="J29" s="25">
        <f t="shared" si="1"/>
        <v>599.99999999999989</v>
      </c>
      <c r="K29" s="24">
        <f t="shared" si="2"/>
        <v>16189.000000000002</v>
      </c>
      <c r="L29" s="22">
        <f t="shared" si="3"/>
        <v>2432.25</v>
      </c>
    </row>
    <row r="30" spans="1:13" ht="20.25" customHeight="1" x14ac:dyDescent="0.25">
      <c r="A30" s="1390"/>
      <c r="B30" s="29">
        <v>10</v>
      </c>
      <c r="C30" s="1007" t="s">
        <v>6</v>
      </c>
      <c r="D30" s="27" t="str">
        <v>01/08/25</v>
      </c>
      <c r="E30" s="26">
        <f t="shared" si="0"/>
        <v>16189.000000000002</v>
      </c>
      <c r="F30" s="24">
        <v>278.08</v>
      </c>
      <c r="G30" s="24">
        <v>41.67</v>
      </c>
      <c r="H30" s="23">
        <v>10</v>
      </c>
      <c r="I30" s="24">
        <v>270.25</v>
      </c>
      <c r="J30" s="25">
        <f t="shared" si="1"/>
        <v>599.99999999999989</v>
      </c>
      <c r="K30" s="24">
        <f t="shared" si="2"/>
        <v>15589.000000000002</v>
      </c>
      <c r="L30" s="22">
        <f t="shared" si="3"/>
        <v>2702.5</v>
      </c>
    </row>
    <row r="31" spans="1:13" ht="20.25" customHeight="1" x14ac:dyDescent="0.25">
      <c r="A31" s="1390"/>
      <c r="B31" s="29">
        <v>11</v>
      </c>
      <c r="C31" s="1007" t="s">
        <v>5</v>
      </c>
      <c r="D31" s="27" t="str">
        <v>01/08/25</v>
      </c>
      <c r="E31" s="26">
        <f t="shared" si="0"/>
        <v>15589.000000000002</v>
      </c>
      <c r="F31" s="24">
        <v>278.08</v>
      </c>
      <c r="G31" s="24">
        <v>41.67</v>
      </c>
      <c r="H31" s="23">
        <v>10</v>
      </c>
      <c r="I31" s="24">
        <v>270.25</v>
      </c>
      <c r="J31" s="25">
        <f t="shared" si="1"/>
        <v>599.99999999999989</v>
      </c>
      <c r="K31" s="24">
        <f t="shared" si="2"/>
        <v>14989.000000000002</v>
      </c>
      <c r="L31" s="22">
        <f t="shared" si="3"/>
        <v>2972.75</v>
      </c>
    </row>
    <row r="32" spans="1:13" ht="20.25" customHeight="1" x14ac:dyDescent="0.25">
      <c r="A32" s="1390"/>
      <c r="B32" s="29">
        <v>12</v>
      </c>
      <c r="C32" s="1007" t="s">
        <v>4</v>
      </c>
      <c r="D32" s="27" t="str">
        <v>02/09/25</v>
      </c>
      <c r="E32" s="26">
        <f t="shared" si="0"/>
        <v>14989.000000000002</v>
      </c>
      <c r="F32" s="24">
        <v>278.08</v>
      </c>
      <c r="G32" s="24">
        <v>41.67</v>
      </c>
      <c r="H32" s="23">
        <v>10</v>
      </c>
      <c r="I32" s="24">
        <v>270.25</v>
      </c>
      <c r="J32" s="25">
        <f t="shared" si="1"/>
        <v>599.99999999999989</v>
      </c>
      <c r="K32" s="24">
        <f t="shared" si="2"/>
        <v>14389.000000000002</v>
      </c>
      <c r="L32" s="22">
        <f t="shared" si="3"/>
        <v>3243</v>
      </c>
    </row>
    <row r="33" spans="1:12" ht="20.25" customHeight="1" x14ac:dyDescent="0.25">
      <c r="A33" s="1390"/>
      <c r="B33" s="29">
        <v>13</v>
      </c>
      <c r="C33" s="1007" t="s">
        <v>3</v>
      </c>
      <c r="D33" s="27" t="str">
        <v>02/10/25</v>
      </c>
      <c r="E33" s="26">
        <f t="shared" si="0"/>
        <v>14389.000000000002</v>
      </c>
      <c r="F33" s="24">
        <v>278.08</v>
      </c>
      <c r="G33" s="24">
        <v>41.67</v>
      </c>
      <c r="H33" s="23">
        <v>10</v>
      </c>
      <c r="I33" s="24">
        <v>270.25</v>
      </c>
      <c r="J33" s="25">
        <f t="shared" si="1"/>
        <v>599.99999999999989</v>
      </c>
      <c r="K33" s="24">
        <f t="shared" si="2"/>
        <v>13789.000000000002</v>
      </c>
      <c r="L33" s="22">
        <f t="shared" si="3"/>
        <v>3513.25</v>
      </c>
    </row>
    <row r="34" spans="1:12" ht="20.25" customHeight="1" x14ac:dyDescent="0.25">
      <c r="A34" s="1390"/>
      <c r="B34" s="29">
        <v>14</v>
      </c>
      <c r="C34" s="1007" t="s">
        <v>14</v>
      </c>
      <c r="D34" s="27" t="str">
        <v>06/11/25</v>
      </c>
      <c r="E34" s="26">
        <f t="shared" si="0"/>
        <v>13789.000000000002</v>
      </c>
      <c r="F34" s="24">
        <v>278.08</v>
      </c>
      <c r="G34" s="24">
        <v>41.67</v>
      </c>
      <c r="H34" s="23">
        <v>10</v>
      </c>
      <c r="I34" s="24">
        <v>270.25</v>
      </c>
      <c r="J34" s="25">
        <f t="shared" si="1"/>
        <v>599.99999999999989</v>
      </c>
      <c r="K34" s="24">
        <f t="shared" si="2"/>
        <v>13189.000000000002</v>
      </c>
      <c r="L34" s="22">
        <f t="shared" si="3"/>
        <v>3783.5</v>
      </c>
    </row>
    <row r="35" spans="1:12" ht="20.25" customHeight="1" thickBot="1" x14ac:dyDescent="0.3">
      <c r="A35" s="1391"/>
      <c r="B35" s="21">
        <v>15</v>
      </c>
      <c r="C35" s="1006" t="s">
        <v>13</v>
      </c>
      <c r="D35" s="19" t="str">
        <v>01/12/25</v>
      </c>
      <c r="E35" s="18">
        <f t="shared" si="0"/>
        <v>13189.000000000002</v>
      </c>
      <c r="F35" s="16">
        <v>278.08</v>
      </c>
      <c r="G35" s="16">
        <v>41.67</v>
      </c>
      <c r="H35" s="15">
        <v>10</v>
      </c>
      <c r="I35" s="16">
        <v>270.25</v>
      </c>
      <c r="J35" s="17">
        <f t="shared" si="1"/>
        <v>599.99999999999989</v>
      </c>
      <c r="K35" s="16">
        <f t="shared" si="2"/>
        <v>12589.000000000002</v>
      </c>
      <c r="L35" s="14">
        <f t="shared" si="3"/>
        <v>4053.75</v>
      </c>
    </row>
    <row r="36" spans="1:12" ht="20.25" customHeight="1" x14ac:dyDescent="0.25">
      <c r="A36" s="1389">
        <v>2026</v>
      </c>
      <c r="B36" s="37">
        <v>16</v>
      </c>
      <c r="C36" s="1008" t="s">
        <v>12</v>
      </c>
      <c r="D36" s="35" t="str">
        <v>31/12/25</v>
      </c>
      <c r="E36" s="34">
        <f t="shared" si="0"/>
        <v>12589.000000000002</v>
      </c>
      <c r="F36" s="32">
        <v>278.08</v>
      </c>
      <c r="G36" s="32">
        <v>41.67</v>
      </c>
      <c r="H36" s="31">
        <v>10</v>
      </c>
      <c r="I36" s="32">
        <v>270.25</v>
      </c>
      <c r="J36" s="33">
        <f t="shared" si="1"/>
        <v>599.99999999999989</v>
      </c>
      <c r="K36" s="32">
        <f t="shared" si="2"/>
        <v>11989.000000000002</v>
      </c>
      <c r="L36" s="30">
        <f t="shared" si="3"/>
        <v>4324</v>
      </c>
    </row>
    <row r="37" spans="1:12" ht="20.25" customHeight="1" x14ac:dyDescent="0.25">
      <c r="A37" s="1390"/>
      <c r="B37" s="29">
        <v>17</v>
      </c>
      <c r="C37" s="1007" t="s">
        <v>11</v>
      </c>
      <c r="D37" s="27" t="str">
        <v>31/01/26</v>
      </c>
      <c r="E37" s="26">
        <f t="shared" si="0"/>
        <v>11989.000000000002</v>
      </c>
      <c r="F37" s="24">
        <v>278.08</v>
      </c>
      <c r="G37" s="24">
        <v>41.67</v>
      </c>
      <c r="H37" s="23">
        <v>10</v>
      </c>
      <c r="I37" s="24">
        <v>270.25</v>
      </c>
      <c r="J37" s="25">
        <f t="shared" si="1"/>
        <v>599.99999999999989</v>
      </c>
      <c r="K37" s="24">
        <f t="shared" si="2"/>
        <v>11389.000000000002</v>
      </c>
      <c r="L37" s="22">
        <f t="shared" si="3"/>
        <v>4594.25</v>
      </c>
    </row>
    <row r="38" spans="1:12" ht="20.25" customHeight="1" x14ac:dyDescent="0.25">
      <c r="A38" s="1390"/>
      <c r="B38" s="29">
        <v>18</v>
      </c>
      <c r="C38" s="1007" t="s">
        <v>10</v>
      </c>
      <c r="D38" s="27" t="str">
        <v>02/03/26</v>
      </c>
      <c r="E38" s="26">
        <f t="shared" si="0"/>
        <v>11389.000000000002</v>
      </c>
      <c r="F38" s="24">
        <v>278.08</v>
      </c>
      <c r="G38" s="24">
        <v>41.67</v>
      </c>
      <c r="H38" s="23">
        <v>10</v>
      </c>
      <c r="I38" s="24">
        <v>270.25</v>
      </c>
      <c r="J38" s="25">
        <f t="shared" si="1"/>
        <v>599.99999999999989</v>
      </c>
      <c r="K38" s="24">
        <f t="shared" si="2"/>
        <v>10789.000000000002</v>
      </c>
      <c r="L38" s="22">
        <f t="shared" si="3"/>
        <v>4864.5</v>
      </c>
    </row>
    <row r="39" spans="1:12" ht="20.25" customHeight="1" x14ac:dyDescent="0.25">
      <c r="A39" s="1390"/>
      <c r="B39" s="29">
        <v>19</v>
      </c>
      <c r="C39" s="1007" t="s">
        <v>9</v>
      </c>
      <c r="D39" s="27" t="str">
        <v>01/04/26</v>
      </c>
      <c r="E39" s="26">
        <f t="shared" si="0"/>
        <v>10789.000000000002</v>
      </c>
      <c r="F39" s="24">
        <v>278.08</v>
      </c>
      <c r="G39" s="24">
        <v>41.67</v>
      </c>
      <c r="H39" s="23">
        <v>10</v>
      </c>
      <c r="I39" s="24">
        <v>270.25</v>
      </c>
      <c r="J39" s="25">
        <f t="shared" si="1"/>
        <v>599.99999999999989</v>
      </c>
      <c r="K39" s="24">
        <f t="shared" si="2"/>
        <v>10189.000000000002</v>
      </c>
      <c r="L39" s="22">
        <f t="shared" si="3"/>
        <v>5134.75</v>
      </c>
    </row>
    <row r="40" spans="1:12" ht="20.25" customHeight="1" x14ac:dyDescent="0.25">
      <c r="A40" s="1390"/>
      <c r="B40" s="29">
        <v>20</v>
      </c>
      <c r="C40" s="1007" t="s">
        <v>8</v>
      </c>
      <c r="D40" s="27" t="str">
        <v/>
      </c>
      <c r="E40" s="26">
        <f t="shared" si="0"/>
        <v>10189.000000000002</v>
      </c>
      <c r="F40" s="24">
        <v>278.08</v>
      </c>
      <c r="G40" s="24">
        <v>41.67</v>
      </c>
      <c r="H40" s="23">
        <v>10</v>
      </c>
      <c r="I40" s="24">
        <v>270.25</v>
      </c>
      <c r="J40" s="25">
        <f t="shared" si="1"/>
        <v>599.99999999999989</v>
      </c>
      <c r="K40" s="24">
        <f t="shared" si="2"/>
        <v>9589.0000000000018</v>
      </c>
      <c r="L40" s="22">
        <f t="shared" si="3"/>
        <v>5405</v>
      </c>
    </row>
    <row r="41" spans="1:12" ht="20.25" customHeight="1" x14ac:dyDescent="0.25">
      <c r="A41" s="1390"/>
      <c r="B41" s="29">
        <v>21</v>
      </c>
      <c r="C41" s="1007" t="s">
        <v>7</v>
      </c>
      <c r="D41" s="27" t="str">
        <v/>
      </c>
      <c r="E41" s="26">
        <f t="shared" si="0"/>
        <v>9589.0000000000018</v>
      </c>
      <c r="F41" s="24">
        <v>278.08</v>
      </c>
      <c r="G41" s="24">
        <v>41.67</v>
      </c>
      <c r="H41" s="23">
        <v>10</v>
      </c>
      <c r="I41" s="24">
        <v>270.25</v>
      </c>
      <c r="J41" s="25">
        <f t="shared" si="1"/>
        <v>599.99999999999989</v>
      </c>
      <c r="K41" s="24">
        <f t="shared" si="2"/>
        <v>8989.0000000000018</v>
      </c>
      <c r="L41" s="22">
        <f t="shared" si="3"/>
        <v>5675.25</v>
      </c>
    </row>
    <row r="42" spans="1:12" ht="20.25" customHeight="1" x14ac:dyDescent="0.25">
      <c r="A42" s="1390"/>
      <c r="B42" s="29">
        <v>22</v>
      </c>
      <c r="C42" s="1007" t="s">
        <v>6</v>
      </c>
      <c r="D42" s="27" t="str">
        <v/>
      </c>
      <c r="E42" s="26">
        <f t="shared" si="0"/>
        <v>8989.0000000000018</v>
      </c>
      <c r="F42" s="24">
        <v>278.08</v>
      </c>
      <c r="G42" s="24">
        <v>41.67</v>
      </c>
      <c r="H42" s="23">
        <v>10</v>
      </c>
      <c r="I42" s="24">
        <v>270.25</v>
      </c>
      <c r="J42" s="25">
        <f t="shared" si="1"/>
        <v>599.99999999999989</v>
      </c>
      <c r="K42" s="24">
        <f t="shared" si="2"/>
        <v>8389.0000000000018</v>
      </c>
      <c r="L42" s="22">
        <f t="shared" si="3"/>
        <v>5945.5</v>
      </c>
    </row>
    <row r="43" spans="1:12" ht="20.25" customHeight="1" x14ac:dyDescent="0.25">
      <c r="A43" s="1390"/>
      <c r="B43" s="29">
        <v>23</v>
      </c>
      <c r="C43" s="1007" t="s">
        <v>5</v>
      </c>
      <c r="D43" s="27" t="str">
        <v/>
      </c>
      <c r="E43" s="26">
        <f t="shared" si="0"/>
        <v>8389.0000000000018</v>
      </c>
      <c r="F43" s="24">
        <v>278.08</v>
      </c>
      <c r="G43" s="24">
        <v>41.67</v>
      </c>
      <c r="H43" s="23">
        <v>10</v>
      </c>
      <c r="I43" s="24">
        <v>270.25</v>
      </c>
      <c r="J43" s="25">
        <f t="shared" si="1"/>
        <v>599.99999999999989</v>
      </c>
      <c r="K43" s="24">
        <f t="shared" si="2"/>
        <v>7789.0000000000018</v>
      </c>
      <c r="L43" s="22">
        <f t="shared" si="3"/>
        <v>6215.75</v>
      </c>
    </row>
    <row r="44" spans="1:12" ht="20.25" customHeight="1" x14ac:dyDescent="0.25">
      <c r="A44" s="1390"/>
      <c r="B44" s="29">
        <v>24</v>
      </c>
      <c r="C44" s="1007" t="s">
        <v>4</v>
      </c>
      <c r="D44" s="27" t="str">
        <v/>
      </c>
      <c r="E44" s="26">
        <f t="shared" si="0"/>
        <v>7789.0000000000018</v>
      </c>
      <c r="F44" s="24">
        <v>278.08</v>
      </c>
      <c r="G44" s="24">
        <v>41.67</v>
      </c>
      <c r="H44" s="23">
        <v>10</v>
      </c>
      <c r="I44" s="24">
        <v>270.25</v>
      </c>
      <c r="J44" s="25">
        <f t="shared" si="1"/>
        <v>599.99999999999989</v>
      </c>
      <c r="K44" s="24">
        <f t="shared" si="2"/>
        <v>7189.0000000000018</v>
      </c>
      <c r="L44" s="22">
        <f t="shared" si="3"/>
        <v>6486</v>
      </c>
    </row>
    <row r="45" spans="1:12" ht="20.25" customHeight="1" x14ac:dyDescent="0.25">
      <c r="A45" s="1390"/>
      <c r="B45" s="29">
        <v>25</v>
      </c>
      <c r="C45" s="1007" t="s">
        <v>3</v>
      </c>
      <c r="D45" s="27" t="str">
        <v/>
      </c>
      <c r="E45" s="26">
        <f t="shared" si="0"/>
        <v>7189.0000000000018</v>
      </c>
      <c r="F45" s="24">
        <v>278.08</v>
      </c>
      <c r="G45" s="24">
        <v>41.67</v>
      </c>
      <c r="H45" s="23">
        <v>10</v>
      </c>
      <c r="I45" s="24">
        <v>270.25</v>
      </c>
      <c r="J45" s="25">
        <f t="shared" si="1"/>
        <v>599.99999999999989</v>
      </c>
      <c r="K45" s="24">
        <f t="shared" si="2"/>
        <v>6589.0000000000018</v>
      </c>
      <c r="L45" s="22">
        <f t="shared" si="3"/>
        <v>6756.25</v>
      </c>
    </row>
    <row r="46" spans="1:12" ht="20.25" customHeight="1" x14ac:dyDescent="0.25">
      <c r="A46" s="1390"/>
      <c r="B46" s="29">
        <v>26</v>
      </c>
      <c r="C46" s="1007" t="s">
        <v>14</v>
      </c>
      <c r="D46" s="27" t="str">
        <v/>
      </c>
      <c r="E46" s="26">
        <f t="shared" si="0"/>
        <v>6589.0000000000018</v>
      </c>
      <c r="F46" s="24">
        <v>278.08</v>
      </c>
      <c r="G46" s="24">
        <v>41.67</v>
      </c>
      <c r="H46" s="23">
        <v>10</v>
      </c>
      <c r="I46" s="24">
        <v>270.25</v>
      </c>
      <c r="J46" s="25">
        <f t="shared" si="1"/>
        <v>599.99999999999989</v>
      </c>
      <c r="K46" s="24">
        <f t="shared" si="2"/>
        <v>5989.0000000000018</v>
      </c>
      <c r="L46" s="22">
        <f t="shared" si="3"/>
        <v>7026.5</v>
      </c>
    </row>
    <row r="47" spans="1:12" ht="20.25" customHeight="1" thickBot="1" x14ac:dyDescent="0.3">
      <c r="A47" s="1391"/>
      <c r="B47" s="21">
        <v>27</v>
      </c>
      <c r="C47" s="1006" t="s">
        <v>13</v>
      </c>
      <c r="D47" s="19" t="str">
        <v/>
      </c>
      <c r="E47" s="18">
        <f t="shared" si="0"/>
        <v>5989.0000000000018</v>
      </c>
      <c r="F47" s="16">
        <v>278.08</v>
      </c>
      <c r="G47" s="16">
        <v>41.67</v>
      </c>
      <c r="H47" s="15">
        <v>10</v>
      </c>
      <c r="I47" s="16">
        <v>270.25</v>
      </c>
      <c r="J47" s="17">
        <f t="shared" si="1"/>
        <v>599.99999999999989</v>
      </c>
      <c r="K47" s="16">
        <f t="shared" si="2"/>
        <v>5389.0000000000018</v>
      </c>
      <c r="L47" s="14">
        <f t="shared" si="3"/>
        <v>7296.75</v>
      </c>
    </row>
    <row r="48" spans="1:12" ht="20.25" customHeight="1" x14ac:dyDescent="0.25">
      <c r="A48" s="1389">
        <v>2027</v>
      </c>
      <c r="B48" s="37">
        <v>28</v>
      </c>
      <c r="C48" s="1008" t="s">
        <v>12</v>
      </c>
      <c r="D48" s="35" t="str">
        <v/>
      </c>
      <c r="E48" s="34">
        <f t="shared" si="0"/>
        <v>5389.0000000000018</v>
      </c>
      <c r="F48" s="32">
        <v>278.08</v>
      </c>
      <c r="G48" s="32">
        <v>41.67</v>
      </c>
      <c r="H48" s="31">
        <v>10</v>
      </c>
      <c r="I48" s="32">
        <v>270.25</v>
      </c>
      <c r="J48" s="33">
        <f t="shared" si="1"/>
        <v>599.99999999999989</v>
      </c>
      <c r="K48" s="32">
        <f t="shared" si="2"/>
        <v>4789.0000000000018</v>
      </c>
      <c r="L48" s="30">
        <f t="shared" si="3"/>
        <v>7567</v>
      </c>
    </row>
    <row r="49" spans="1:12" ht="20.25" customHeight="1" x14ac:dyDescent="0.25">
      <c r="A49" s="1390"/>
      <c r="B49" s="29">
        <v>29</v>
      </c>
      <c r="C49" s="1007" t="s">
        <v>11</v>
      </c>
      <c r="D49" s="27" t="str">
        <v/>
      </c>
      <c r="E49" s="26">
        <f t="shared" si="0"/>
        <v>4789.0000000000018</v>
      </c>
      <c r="F49" s="24">
        <v>278.08</v>
      </c>
      <c r="G49" s="24">
        <v>41.67</v>
      </c>
      <c r="H49" s="23">
        <v>10</v>
      </c>
      <c r="I49" s="24">
        <v>270.25</v>
      </c>
      <c r="J49" s="25">
        <f t="shared" si="1"/>
        <v>599.99999999999989</v>
      </c>
      <c r="K49" s="24">
        <f t="shared" si="2"/>
        <v>4189.0000000000018</v>
      </c>
      <c r="L49" s="22">
        <f t="shared" si="3"/>
        <v>7837.25</v>
      </c>
    </row>
    <row r="50" spans="1:12" ht="20.25" customHeight="1" x14ac:dyDescent="0.25">
      <c r="A50" s="1390"/>
      <c r="B50" s="29">
        <v>30</v>
      </c>
      <c r="C50" s="1007" t="s">
        <v>10</v>
      </c>
      <c r="D50" s="27" t="str">
        <v/>
      </c>
      <c r="E50" s="26">
        <f t="shared" si="0"/>
        <v>4189.0000000000018</v>
      </c>
      <c r="F50" s="24">
        <v>278.08</v>
      </c>
      <c r="G50" s="24">
        <v>41.67</v>
      </c>
      <c r="H50" s="23">
        <v>10</v>
      </c>
      <c r="I50" s="24">
        <v>270.25</v>
      </c>
      <c r="J50" s="25">
        <f t="shared" si="1"/>
        <v>599.99999999999989</v>
      </c>
      <c r="K50" s="24">
        <f t="shared" si="2"/>
        <v>3589.0000000000018</v>
      </c>
      <c r="L50" s="22">
        <f t="shared" si="3"/>
        <v>8107.5</v>
      </c>
    </row>
    <row r="51" spans="1:12" ht="20.25" customHeight="1" x14ac:dyDescent="0.25">
      <c r="A51" s="1390"/>
      <c r="B51" s="29">
        <v>31</v>
      </c>
      <c r="C51" s="1007" t="s">
        <v>9</v>
      </c>
      <c r="D51" s="27" t="str">
        <v/>
      </c>
      <c r="E51" s="26">
        <f t="shared" si="0"/>
        <v>3589.0000000000018</v>
      </c>
      <c r="F51" s="24">
        <v>278.08</v>
      </c>
      <c r="G51" s="24">
        <v>41.67</v>
      </c>
      <c r="H51" s="23">
        <v>10</v>
      </c>
      <c r="I51" s="24">
        <v>270.25</v>
      </c>
      <c r="J51" s="25">
        <f t="shared" si="1"/>
        <v>599.99999999999989</v>
      </c>
      <c r="K51" s="24">
        <f t="shared" si="2"/>
        <v>2989.0000000000018</v>
      </c>
      <c r="L51" s="22">
        <f t="shared" si="3"/>
        <v>8377.75</v>
      </c>
    </row>
    <row r="52" spans="1:12" ht="20.25" customHeight="1" x14ac:dyDescent="0.25">
      <c r="A52" s="1390"/>
      <c r="B52" s="29">
        <v>32</v>
      </c>
      <c r="C52" s="1007" t="s">
        <v>8</v>
      </c>
      <c r="D52" s="27" t="str">
        <v/>
      </c>
      <c r="E52" s="26">
        <f t="shared" si="0"/>
        <v>2989.0000000000018</v>
      </c>
      <c r="F52" s="24">
        <v>278.08</v>
      </c>
      <c r="G52" s="24">
        <v>41.67</v>
      </c>
      <c r="H52" s="23">
        <v>10</v>
      </c>
      <c r="I52" s="24">
        <v>270.25</v>
      </c>
      <c r="J52" s="25">
        <f t="shared" si="1"/>
        <v>599.99999999999989</v>
      </c>
      <c r="K52" s="24">
        <f t="shared" si="2"/>
        <v>2389.0000000000018</v>
      </c>
      <c r="L52" s="22">
        <f t="shared" si="3"/>
        <v>8648</v>
      </c>
    </row>
    <row r="53" spans="1:12" ht="20.25" customHeight="1" x14ac:dyDescent="0.25">
      <c r="A53" s="1390"/>
      <c r="B53" s="29">
        <v>33</v>
      </c>
      <c r="C53" s="1007" t="s">
        <v>7</v>
      </c>
      <c r="D53" s="27" t="str">
        <v/>
      </c>
      <c r="E53" s="26">
        <f t="shared" si="0"/>
        <v>2389.0000000000018</v>
      </c>
      <c r="F53" s="24">
        <v>278.08</v>
      </c>
      <c r="G53" s="24">
        <v>41.67</v>
      </c>
      <c r="H53" s="23">
        <v>10</v>
      </c>
      <c r="I53" s="24">
        <v>270.25</v>
      </c>
      <c r="J53" s="25">
        <f t="shared" si="1"/>
        <v>599.99999999999989</v>
      </c>
      <c r="K53" s="24">
        <f t="shared" si="2"/>
        <v>1789.0000000000018</v>
      </c>
      <c r="L53" s="22">
        <f t="shared" si="3"/>
        <v>8918.25</v>
      </c>
    </row>
    <row r="54" spans="1:12" ht="20.25" customHeight="1" x14ac:dyDescent="0.25">
      <c r="A54" s="1390"/>
      <c r="B54" s="29">
        <v>34</v>
      </c>
      <c r="C54" s="1007" t="s">
        <v>6</v>
      </c>
      <c r="D54" s="27" t="str">
        <v/>
      </c>
      <c r="E54" s="26">
        <f t="shared" si="0"/>
        <v>1789.0000000000018</v>
      </c>
      <c r="F54" s="24">
        <v>278.08</v>
      </c>
      <c r="G54" s="24">
        <v>41.67</v>
      </c>
      <c r="H54" s="23">
        <v>10</v>
      </c>
      <c r="I54" s="24">
        <v>270.25</v>
      </c>
      <c r="J54" s="25">
        <f t="shared" si="1"/>
        <v>599.99999999999989</v>
      </c>
      <c r="K54" s="24">
        <f t="shared" si="2"/>
        <v>1189.0000000000018</v>
      </c>
      <c r="L54" s="22">
        <f t="shared" si="3"/>
        <v>9188.5</v>
      </c>
    </row>
    <row r="55" spans="1:12" ht="20.25" customHeight="1" x14ac:dyDescent="0.25">
      <c r="A55" s="1390"/>
      <c r="B55" s="29">
        <v>35</v>
      </c>
      <c r="C55" s="1007" t="s">
        <v>5</v>
      </c>
      <c r="D55" s="27" t="str">
        <v/>
      </c>
      <c r="E55" s="26">
        <f t="shared" si="0"/>
        <v>1189.0000000000018</v>
      </c>
      <c r="F55" s="24">
        <v>278.08</v>
      </c>
      <c r="G55" s="24">
        <v>41.67</v>
      </c>
      <c r="H55" s="23">
        <v>10</v>
      </c>
      <c r="I55" s="24">
        <v>270.25</v>
      </c>
      <c r="J55" s="25">
        <f t="shared" si="1"/>
        <v>599.99999999999989</v>
      </c>
      <c r="K55" s="24">
        <f t="shared" si="2"/>
        <v>589.00000000000182</v>
      </c>
      <c r="L55" s="22">
        <f t="shared" si="3"/>
        <v>9458.75</v>
      </c>
    </row>
    <row r="56" spans="1:12" ht="20.25" customHeight="1" thickBot="1" x14ac:dyDescent="0.3">
      <c r="A56" s="1391"/>
      <c r="B56" s="21">
        <v>36</v>
      </c>
      <c r="C56" s="1006" t="s">
        <v>4</v>
      </c>
      <c r="D56" s="19" t="str">
        <v/>
      </c>
      <c r="E56" s="18">
        <f t="shared" si="0"/>
        <v>589.00000000000182</v>
      </c>
      <c r="F56" s="16">
        <v>278.2</v>
      </c>
      <c r="G56" s="16">
        <v>41.55</v>
      </c>
      <c r="H56" s="15">
        <v>10</v>
      </c>
      <c r="I56" s="16">
        <v>270.25</v>
      </c>
      <c r="J56" s="17">
        <f t="shared" si="1"/>
        <v>600</v>
      </c>
      <c r="K56" s="16">
        <f t="shared" si="2"/>
        <v>-10.999999999998181</v>
      </c>
      <c r="L56" s="14">
        <f t="shared" si="3"/>
        <v>9729</v>
      </c>
    </row>
    <row r="57" spans="1:12" x14ac:dyDescent="0.25">
      <c r="D57" s="68"/>
      <c r="E57" s="68"/>
      <c r="F57" s="67">
        <f>SUM(F21:F56)</f>
        <v>10011</v>
      </c>
      <c r="G57" s="67">
        <f>SUM(G21:G56)</f>
        <v>1500.0000000000005</v>
      </c>
      <c r="H57" s="67">
        <f>SUM(H21:H56)</f>
        <v>360</v>
      </c>
      <c r="I57" s="67">
        <f>SUM(I21:I56)</f>
        <v>9729</v>
      </c>
    </row>
    <row r="58" spans="1:12" x14ac:dyDescent="0.25">
      <c r="D58" s="1420" t="s">
        <v>2</v>
      </c>
      <c r="E58" s="1420"/>
      <c r="F58" s="79">
        <v>0</v>
      </c>
      <c r="G58" s="79">
        <v>0</v>
      </c>
      <c r="H58" s="79">
        <v>0</v>
      </c>
      <c r="I58" s="79">
        <v>0</v>
      </c>
    </row>
    <row r="59" spans="1:12" x14ac:dyDescent="0.25">
      <c r="D59" s="1421" t="s">
        <v>1</v>
      </c>
      <c r="E59" s="1421"/>
      <c r="F59" s="78">
        <f>SUM(F57-F58)</f>
        <v>10011</v>
      </c>
      <c r="G59" s="78">
        <f>SUM(G57-G58)</f>
        <v>1500.0000000000005</v>
      </c>
      <c r="H59" s="78">
        <f t="shared" ref="H59:I59" si="4">SUM(H57-H58)</f>
        <v>360</v>
      </c>
      <c r="I59" s="78">
        <f t="shared" si="4"/>
        <v>9729</v>
      </c>
    </row>
    <row r="61" spans="1:12" ht="15.75" x14ac:dyDescent="0.25">
      <c r="C61" s="76"/>
      <c r="D61" s="1435" t="s">
        <v>42</v>
      </c>
      <c r="E61" s="1435"/>
      <c r="F61" s="1423">
        <f>SUM(F59:I59)</f>
        <v>21600</v>
      </c>
      <c r="G61" s="1423"/>
      <c r="H61" s="1423"/>
      <c r="I61" s="485"/>
    </row>
    <row r="62" spans="1:12" ht="16.5" thickBot="1" x14ac:dyDescent="0.3">
      <c r="C62" s="76"/>
      <c r="D62" s="1435" t="s">
        <v>41</v>
      </c>
      <c r="E62" s="1435"/>
      <c r="F62" s="1436">
        <v>-11</v>
      </c>
      <c r="G62" s="1436"/>
      <c r="H62" s="1436"/>
      <c r="I62" s="485"/>
    </row>
    <row r="63" spans="1:12" ht="17.25" thickTop="1" thickBot="1" x14ac:dyDescent="0.3">
      <c r="C63" s="1415" t="s">
        <v>0</v>
      </c>
      <c r="D63" s="1415"/>
      <c r="E63" s="1416"/>
      <c r="F63" s="1417">
        <f>SUM(F61:I62)</f>
        <v>21589</v>
      </c>
      <c r="G63" s="1418"/>
      <c r="H63" s="1419"/>
      <c r="I63" s="486"/>
    </row>
    <row r="64" spans="1:12" ht="15.75" thickTop="1" x14ac:dyDescent="0.25"/>
  </sheetData>
  <mergeCells count="30">
    <mergeCell ref="A8:M8"/>
    <mergeCell ref="A11:B11"/>
    <mergeCell ref="A12:B12"/>
    <mergeCell ref="A14:B14"/>
    <mergeCell ref="A16:B16"/>
    <mergeCell ref="E16:F16"/>
    <mergeCell ref="I19:I20"/>
    <mergeCell ref="J19:J20"/>
    <mergeCell ref="K19:K20"/>
    <mergeCell ref="L19:L20"/>
    <mergeCell ref="E17:F17"/>
    <mergeCell ref="E19:E20"/>
    <mergeCell ref="F19:F20"/>
    <mergeCell ref="G19:H19"/>
    <mergeCell ref="C63:E63"/>
    <mergeCell ref="F63:H63"/>
    <mergeCell ref="D58:E58"/>
    <mergeCell ref="D59:E59"/>
    <mergeCell ref="D61:E61"/>
    <mergeCell ref="F61:H61"/>
    <mergeCell ref="D62:E62"/>
    <mergeCell ref="F62:H62"/>
    <mergeCell ref="A19:A20"/>
    <mergeCell ref="B19:B20"/>
    <mergeCell ref="C19:C20"/>
    <mergeCell ref="D19:D20"/>
    <mergeCell ref="A48:A56"/>
    <mergeCell ref="A36:A47"/>
    <mergeCell ref="A24:A35"/>
    <mergeCell ref="A21:A23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M61"/>
  <sheetViews>
    <sheetView zoomScale="90" zoomScaleNormal="90" workbookViewId="0">
      <selection activeCell="A3" sqref="A3:A6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1215</v>
      </c>
    </row>
    <row r="4" spans="1:13" ht="12.6" customHeight="1" x14ac:dyDescent="0.35">
      <c r="A4" s="62"/>
    </row>
    <row r="5" spans="1:13" ht="17.25" x14ac:dyDescent="0.3">
      <c r="A5" s="500" t="s">
        <v>974</v>
      </c>
    </row>
    <row r="6" spans="1:13" ht="17.25" x14ac:dyDescent="0.3">
      <c r="A6" s="500" t="s">
        <v>1053</v>
      </c>
    </row>
    <row r="8" spans="1:13" ht="20.25" customHeight="1" x14ac:dyDescent="0.25">
      <c r="A8" s="1425" t="s">
        <v>1336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1005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1337</v>
      </c>
      <c r="B10" s="60"/>
      <c r="C10" s="59"/>
      <c r="D10" s="1005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5000</v>
      </c>
      <c r="D11" s="1005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750</v>
      </c>
      <c r="D12" s="330" t="s">
        <v>32</v>
      </c>
      <c r="E12" s="51"/>
      <c r="I12" s="48"/>
      <c r="L12" s="48"/>
      <c r="M12" s="48"/>
    </row>
    <row r="13" spans="1:13" ht="20.25" customHeight="1" x14ac:dyDescent="0.25">
      <c r="A13" s="1003"/>
      <c r="B13" s="1003"/>
      <c r="C13" s="50">
        <f>SUM(C11:C12)</f>
        <v>5750</v>
      </c>
      <c r="E13" s="51"/>
      <c r="I13" s="48"/>
      <c r="L13" s="48"/>
      <c r="M13" s="48"/>
    </row>
    <row r="14" spans="1:13" ht="20.25" customHeight="1" x14ac:dyDescent="0.25">
      <c r="A14" s="1426" t="s">
        <v>31</v>
      </c>
      <c r="B14" s="1426"/>
      <c r="C14" s="189">
        <v>3795</v>
      </c>
      <c r="D14" s="52" t="s">
        <v>1338</v>
      </c>
      <c r="E14" s="51"/>
      <c r="I14" s="48"/>
      <c r="L14" s="48"/>
      <c r="M14" s="48"/>
    </row>
    <row r="15" spans="1:13" ht="20.25" customHeight="1" x14ac:dyDescent="0.25">
      <c r="A15" s="1003"/>
      <c r="B15" s="1003"/>
      <c r="C15" s="50">
        <f>SUM(C13:C14)</f>
        <v>9545</v>
      </c>
      <c r="D15" s="52"/>
      <c r="E15" s="51"/>
      <c r="I15" s="48"/>
      <c r="L15" s="48"/>
      <c r="M15" s="48"/>
    </row>
    <row r="16" spans="1:13" ht="20.25" customHeight="1" x14ac:dyDescent="0.25">
      <c r="A16" s="1426" t="s">
        <v>1339</v>
      </c>
      <c r="B16" s="1426"/>
      <c r="C16" s="49">
        <v>330</v>
      </c>
      <c r="D16" s="52"/>
      <c r="E16" s="1428" t="s">
        <v>27</v>
      </c>
      <c r="F16" s="1428"/>
      <c r="I16" s="48"/>
      <c r="L16" s="48"/>
      <c r="M16" s="48"/>
    </row>
    <row r="17" spans="1:13" ht="20.25" customHeight="1" thickBot="1" x14ac:dyDescent="0.3">
      <c r="A17" s="360"/>
      <c r="B17" s="360"/>
      <c r="C17" s="45">
        <f>SUM(C15:C16)</f>
        <v>9875</v>
      </c>
      <c r="E17" s="1443">
        <f>C17/33+1</f>
        <v>300.24242424242425</v>
      </c>
      <c r="F17" s="1443"/>
      <c r="G17" s="96"/>
      <c r="I17" s="48"/>
      <c r="L17" s="48"/>
      <c r="M17" s="48"/>
    </row>
    <row r="18" spans="1:13" ht="17.25" thickTop="1" thickBot="1" x14ac:dyDescent="0.3">
      <c r="E18" s="93"/>
      <c r="F18" s="763"/>
      <c r="G18" s="94"/>
    </row>
    <row r="19" spans="1:13" ht="18" customHeight="1" x14ac:dyDescent="0.25">
      <c r="A19" s="1430" t="s">
        <v>26</v>
      </c>
      <c r="B19" s="1432" t="s">
        <v>25</v>
      </c>
      <c r="C19" s="1392" t="s">
        <v>24</v>
      </c>
      <c r="D19" s="1400" t="s">
        <v>23</v>
      </c>
      <c r="E19" s="1392" t="s">
        <v>22</v>
      </c>
      <c r="F19" s="1408" t="s">
        <v>21</v>
      </c>
      <c r="G19" s="1402" t="s">
        <v>20</v>
      </c>
      <c r="H19" s="1404"/>
      <c r="I19" s="1392" t="s">
        <v>19</v>
      </c>
      <c r="J19" s="1400" t="s">
        <v>18</v>
      </c>
      <c r="K19" s="1392" t="s">
        <v>17</v>
      </c>
      <c r="L19" s="1394" t="s">
        <v>15</v>
      </c>
    </row>
    <row r="20" spans="1:13" ht="35.25" customHeight="1" thickBot="1" x14ac:dyDescent="0.3">
      <c r="A20" s="1431"/>
      <c r="B20" s="1433"/>
      <c r="C20" s="1393"/>
      <c r="D20" s="1401"/>
      <c r="E20" s="1393"/>
      <c r="F20" s="1434"/>
      <c r="G20" s="1004" t="s">
        <v>20</v>
      </c>
      <c r="H20" s="1004" t="s">
        <v>16</v>
      </c>
      <c r="I20" s="1393"/>
      <c r="J20" s="1401"/>
      <c r="K20" s="1393"/>
      <c r="L20" s="1395"/>
    </row>
    <row r="21" spans="1:13" ht="20.25" customHeight="1" thickBot="1" x14ac:dyDescent="0.3">
      <c r="A21" s="92">
        <v>2024</v>
      </c>
      <c r="B21" s="91">
        <v>1</v>
      </c>
      <c r="C21" s="90" t="s">
        <v>13</v>
      </c>
      <c r="D21" s="89" t="str">
        <f t="array" ref="D21:D53">TRANSPOSE('[1]2024-2025'!$F$139:$AL$139)</f>
        <v>02/12/24</v>
      </c>
      <c r="E21" s="88">
        <f>C17</f>
        <v>9875</v>
      </c>
      <c r="F21" s="86">
        <v>152.27000000000001</v>
      </c>
      <c r="G21" s="86">
        <v>22.73</v>
      </c>
      <c r="H21" s="85">
        <v>10</v>
      </c>
      <c r="I21" s="86">
        <v>115</v>
      </c>
      <c r="J21" s="87">
        <f>F21+I21+G21+H21</f>
        <v>300</v>
      </c>
      <c r="K21" s="86">
        <f>E21-I21-G21-F21-H21</f>
        <v>9575</v>
      </c>
      <c r="L21" s="84">
        <f>I21</f>
        <v>115</v>
      </c>
    </row>
    <row r="22" spans="1:13" ht="20.25" customHeight="1" x14ac:dyDescent="0.25">
      <c r="A22" s="1389">
        <v>2025</v>
      </c>
      <c r="B22" s="37">
        <v>2</v>
      </c>
      <c r="C22" s="1008" t="s">
        <v>12</v>
      </c>
      <c r="D22" s="258" t="str">
        <v>31/12/24</v>
      </c>
      <c r="E22" s="34">
        <f t="shared" ref="E22:E50" si="0">K21</f>
        <v>9575</v>
      </c>
      <c r="F22" s="32">
        <v>152.27000000000001</v>
      </c>
      <c r="G22" s="32">
        <v>22.73</v>
      </c>
      <c r="H22" s="31">
        <v>10</v>
      </c>
      <c r="I22" s="32">
        <v>115</v>
      </c>
      <c r="J22" s="33">
        <f t="shared" ref="J22:J50" si="1">F22+I22+G22+H22</f>
        <v>300</v>
      </c>
      <c r="K22" s="32">
        <f t="shared" ref="K22:K50" si="2">E22-I22-G22-F22-H22</f>
        <v>9275</v>
      </c>
      <c r="L22" s="30">
        <f>L21+I22</f>
        <v>230</v>
      </c>
    </row>
    <row r="23" spans="1:13" ht="20.25" customHeight="1" x14ac:dyDescent="0.25">
      <c r="A23" s="1390"/>
      <c r="B23" s="29">
        <v>3</v>
      </c>
      <c r="C23" s="1007" t="s">
        <v>11</v>
      </c>
      <c r="D23" s="83" t="str">
        <v>04/02/25</v>
      </c>
      <c r="E23" s="26">
        <f t="shared" si="0"/>
        <v>9275</v>
      </c>
      <c r="F23" s="24">
        <v>152.27000000000001</v>
      </c>
      <c r="G23" s="24">
        <v>22.73</v>
      </c>
      <c r="H23" s="23">
        <v>10</v>
      </c>
      <c r="I23" s="24">
        <v>115</v>
      </c>
      <c r="J23" s="25">
        <f t="shared" si="1"/>
        <v>300</v>
      </c>
      <c r="K23" s="24">
        <f t="shared" si="2"/>
        <v>8975</v>
      </c>
      <c r="L23" s="22">
        <f>L22+I23</f>
        <v>345</v>
      </c>
    </row>
    <row r="24" spans="1:13" ht="20.25" customHeight="1" x14ac:dyDescent="0.25">
      <c r="A24" s="1390"/>
      <c r="B24" s="29">
        <v>4</v>
      </c>
      <c r="C24" s="1007" t="s">
        <v>10</v>
      </c>
      <c r="D24" s="27" t="str">
        <v>01/03/25</v>
      </c>
      <c r="E24" s="26">
        <f t="shared" si="0"/>
        <v>8975</v>
      </c>
      <c r="F24" s="24">
        <v>152.27000000000001</v>
      </c>
      <c r="G24" s="24">
        <v>22.73</v>
      </c>
      <c r="H24" s="23">
        <v>10</v>
      </c>
      <c r="I24" s="24">
        <v>115</v>
      </c>
      <c r="J24" s="25">
        <f t="shared" si="1"/>
        <v>300</v>
      </c>
      <c r="K24" s="24">
        <f t="shared" si="2"/>
        <v>8675</v>
      </c>
      <c r="L24" s="22">
        <f>L23+I24</f>
        <v>460</v>
      </c>
    </row>
    <row r="25" spans="1:13" ht="20.25" customHeight="1" x14ac:dyDescent="0.25">
      <c r="A25" s="1390"/>
      <c r="B25" s="29">
        <v>5</v>
      </c>
      <c r="C25" s="1007" t="s">
        <v>9</v>
      </c>
      <c r="D25" s="27" t="str">
        <v>02/04/25</v>
      </c>
      <c r="E25" s="26">
        <f t="shared" si="0"/>
        <v>8675</v>
      </c>
      <c r="F25" s="24">
        <v>152.27000000000001</v>
      </c>
      <c r="G25" s="24">
        <v>22.73</v>
      </c>
      <c r="H25" s="23">
        <v>10</v>
      </c>
      <c r="I25" s="24">
        <v>115</v>
      </c>
      <c r="J25" s="25">
        <f t="shared" si="1"/>
        <v>300</v>
      </c>
      <c r="K25" s="24">
        <f t="shared" si="2"/>
        <v>8375</v>
      </c>
      <c r="L25" s="22">
        <f>L24+I25</f>
        <v>575</v>
      </c>
    </row>
    <row r="26" spans="1:13" ht="20.25" customHeight="1" x14ac:dyDescent="0.25">
      <c r="A26" s="1390"/>
      <c r="B26" s="29">
        <v>6</v>
      </c>
      <c r="C26" s="1007" t="s">
        <v>8</v>
      </c>
      <c r="D26" s="27" t="str">
        <v>02/05/25</v>
      </c>
      <c r="E26" s="26">
        <f t="shared" si="0"/>
        <v>8375</v>
      </c>
      <c r="F26" s="24">
        <v>152.27000000000001</v>
      </c>
      <c r="G26" s="24">
        <v>22.73</v>
      </c>
      <c r="H26" s="23">
        <v>10</v>
      </c>
      <c r="I26" s="24">
        <v>115</v>
      </c>
      <c r="J26" s="25">
        <f t="shared" si="1"/>
        <v>300</v>
      </c>
      <c r="K26" s="24">
        <f t="shared" si="2"/>
        <v>8075</v>
      </c>
      <c r="L26" s="22">
        <f t="shared" ref="L26:L50" si="3">L25+I26</f>
        <v>690</v>
      </c>
    </row>
    <row r="27" spans="1:13" ht="20.25" customHeight="1" x14ac:dyDescent="0.25">
      <c r="A27" s="1390"/>
      <c r="B27" s="29">
        <v>7</v>
      </c>
      <c r="C27" s="1007" t="s">
        <v>7</v>
      </c>
      <c r="D27" s="27" t="str">
        <v>06/06/25</v>
      </c>
      <c r="E27" s="26">
        <f t="shared" si="0"/>
        <v>8075</v>
      </c>
      <c r="F27" s="24">
        <v>152.27000000000001</v>
      </c>
      <c r="G27" s="24">
        <v>22.73</v>
      </c>
      <c r="H27" s="23">
        <v>10</v>
      </c>
      <c r="I27" s="24">
        <v>115</v>
      </c>
      <c r="J27" s="25">
        <f t="shared" si="1"/>
        <v>300</v>
      </c>
      <c r="K27" s="24">
        <f t="shared" si="2"/>
        <v>7775</v>
      </c>
      <c r="L27" s="22">
        <f t="shared" si="3"/>
        <v>805</v>
      </c>
    </row>
    <row r="28" spans="1:13" ht="20.25" customHeight="1" x14ac:dyDescent="0.25">
      <c r="A28" s="1390"/>
      <c r="B28" s="29">
        <v>8</v>
      </c>
      <c r="C28" s="1007" t="s">
        <v>6</v>
      </c>
      <c r="D28" s="27" t="str">
        <v>01/08/25</v>
      </c>
      <c r="E28" s="26">
        <f t="shared" si="0"/>
        <v>7775</v>
      </c>
      <c r="F28" s="24">
        <v>152.27000000000001</v>
      </c>
      <c r="G28" s="24">
        <v>22.73</v>
      </c>
      <c r="H28" s="23">
        <v>10</v>
      </c>
      <c r="I28" s="24">
        <v>115</v>
      </c>
      <c r="J28" s="25">
        <f t="shared" si="1"/>
        <v>300</v>
      </c>
      <c r="K28" s="24">
        <f t="shared" si="2"/>
        <v>7475</v>
      </c>
      <c r="L28" s="22">
        <f t="shared" si="3"/>
        <v>920</v>
      </c>
    </row>
    <row r="29" spans="1:13" ht="20.25" customHeight="1" x14ac:dyDescent="0.25">
      <c r="A29" s="1390"/>
      <c r="B29" s="29">
        <v>9</v>
      </c>
      <c r="C29" s="1007" t="s">
        <v>5</v>
      </c>
      <c r="D29" s="27" t="str">
        <v>01/08/25</v>
      </c>
      <c r="E29" s="26">
        <f t="shared" si="0"/>
        <v>7475</v>
      </c>
      <c r="F29" s="24">
        <v>152.27000000000001</v>
      </c>
      <c r="G29" s="24">
        <v>22.73</v>
      </c>
      <c r="H29" s="23">
        <v>10</v>
      </c>
      <c r="I29" s="24">
        <v>115</v>
      </c>
      <c r="J29" s="25">
        <f t="shared" si="1"/>
        <v>300</v>
      </c>
      <c r="K29" s="24">
        <f t="shared" si="2"/>
        <v>7175</v>
      </c>
      <c r="L29" s="22">
        <f t="shared" si="3"/>
        <v>1035</v>
      </c>
    </row>
    <row r="30" spans="1:13" ht="20.25" customHeight="1" x14ac:dyDescent="0.25">
      <c r="A30" s="1390"/>
      <c r="B30" s="29">
        <v>10</v>
      </c>
      <c r="C30" s="1007" t="s">
        <v>4</v>
      </c>
      <c r="D30" s="27" t="str">
        <v>02/09/25</v>
      </c>
      <c r="E30" s="26">
        <f t="shared" si="0"/>
        <v>7175</v>
      </c>
      <c r="F30" s="24">
        <v>152.27000000000001</v>
      </c>
      <c r="G30" s="24">
        <v>22.73</v>
      </c>
      <c r="H30" s="23">
        <v>10</v>
      </c>
      <c r="I30" s="24">
        <v>115</v>
      </c>
      <c r="J30" s="25">
        <f t="shared" si="1"/>
        <v>300</v>
      </c>
      <c r="K30" s="24">
        <f t="shared" si="2"/>
        <v>6875</v>
      </c>
      <c r="L30" s="22">
        <f t="shared" si="3"/>
        <v>1150</v>
      </c>
    </row>
    <row r="31" spans="1:13" ht="20.25" customHeight="1" x14ac:dyDescent="0.25">
      <c r="A31" s="1390"/>
      <c r="B31" s="29">
        <v>11</v>
      </c>
      <c r="C31" s="1007" t="s">
        <v>3</v>
      </c>
      <c r="D31" s="27" t="str">
        <v>02/10/25</v>
      </c>
      <c r="E31" s="26">
        <f t="shared" si="0"/>
        <v>6875</v>
      </c>
      <c r="F31" s="24">
        <v>152.27000000000001</v>
      </c>
      <c r="G31" s="24">
        <v>22.73</v>
      </c>
      <c r="H31" s="23">
        <v>10</v>
      </c>
      <c r="I31" s="24">
        <v>115</v>
      </c>
      <c r="J31" s="25">
        <f t="shared" si="1"/>
        <v>300</v>
      </c>
      <c r="K31" s="24">
        <f t="shared" si="2"/>
        <v>6575</v>
      </c>
      <c r="L31" s="22">
        <f t="shared" si="3"/>
        <v>1265</v>
      </c>
    </row>
    <row r="32" spans="1:13" ht="20.25" customHeight="1" x14ac:dyDescent="0.25">
      <c r="A32" s="1390"/>
      <c r="B32" s="29">
        <v>12</v>
      </c>
      <c r="C32" s="1007" t="s">
        <v>14</v>
      </c>
      <c r="D32" s="27" t="str">
        <v>06/11/25</v>
      </c>
      <c r="E32" s="26">
        <f t="shared" si="0"/>
        <v>6575</v>
      </c>
      <c r="F32" s="24">
        <v>152.27000000000001</v>
      </c>
      <c r="G32" s="24">
        <v>22.73</v>
      </c>
      <c r="H32" s="23">
        <v>10</v>
      </c>
      <c r="I32" s="24">
        <v>115</v>
      </c>
      <c r="J32" s="25">
        <f t="shared" si="1"/>
        <v>300</v>
      </c>
      <c r="K32" s="24">
        <f t="shared" si="2"/>
        <v>6275</v>
      </c>
      <c r="L32" s="22">
        <f t="shared" si="3"/>
        <v>1380</v>
      </c>
    </row>
    <row r="33" spans="1:12" ht="20.25" customHeight="1" thickBot="1" x14ac:dyDescent="0.3">
      <c r="A33" s="1391"/>
      <c r="B33" s="21">
        <v>13</v>
      </c>
      <c r="C33" s="1006" t="s">
        <v>13</v>
      </c>
      <c r="D33" s="19" t="str">
        <v>01/12/25</v>
      </c>
      <c r="E33" s="18">
        <f t="shared" si="0"/>
        <v>6275</v>
      </c>
      <c r="F33" s="16">
        <v>152.27000000000001</v>
      </c>
      <c r="G33" s="16">
        <v>22.73</v>
      </c>
      <c r="H33" s="15">
        <v>10</v>
      </c>
      <c r="I33" s="16">
        <v>115</v>
      </c>
      <c r="J33" s="17">
        <f t="shared" si="1"/>
        <v>300</v>
      </c>
      <c r="K33" s="16">
        <f t="shared" si="2"/>
        <v>5975</v>
      </c>
      <c r="L33" s="14">
        <f t="shared" si="3"/>
        <v>1495</v>
      </c>
    </row>
    <row r="34" spans="1:12" ht="20.25" customHeight="1" x14ac:dyDescent="0.25">
      <c r="A34" s="1389">
        <v>2026</v>
      </c>
      <c r="B34" s="37">
        <v>14</v>
      </c>
      <c r="C34" s="1008" t="s">
        <v>12</v>
      </c>
      <c r="D34" s="35" t="str">
        <v>31/12/25</v>
      </c>
      <c r="E34" s="34">
        <f t="shared" si="0"/>
        <v>5975</v>
      </c>
      <c r="F34" s="32">
        <v>152.27000000000001</v>
      </c>
      <c r="G34" s="32">
        <v>22.73</v>
      </c>
      <c r="H34" s="31">
        <v>10</v>
      </c>
      <c r="I34" s="32">
        <v>115</v>
      </c>
      <c r="J34" s="33">
        <f t="shared" si="1"/>
        <v>300</v>
      </c>
      <c r="K34" s="32">
        <f t="shared" si="2"/>
        <v>5675</v>
      </c>
      <c r="L34" s="30">
        <f t="shared" si="3"/>
        <v>1610</v>
      </c>
    </row>
    <row r="35" spans="1:12" ht="20.25" customHeight="1" x14ac:dyDescent="0.25">
      <c r="A35" s="1390"/>
      <c r="B35" s="29">
        <v>15</v>
      </c>
      <c r="C35" s="1007" t="s">
        <v>11</v>
      </c>
      <c r="D35" s="27" t="str">
        <v>31/01/26</v>
      </c>
      <c r="E35" s="26">
        <f t="shared" si="0"/>
        <v>5675</v>
      </c>
      <c r="F35" s="24">
        <v>152.27000000000001</v>
      </c>
      <c r="G35" s="24">
        <v>22.73</v>
      </c>
      <c r="H35" s="23">
        <v>10</v>
      </c>
      <c r="I35" s="24">
        <v>115</v>
      </c>
      <c r="J35" s="25">
        <f t="shared" si="1"/>
        <v>300</v>
      </c>
      <c r="K35" s="24">
        <f t="shared" si="2"/>
        <v>5375</v>
      </c>
      <c r="L35" s="22">
        <f t="shared" si="3"/>
        <v>1725</v>
      </c>
    </row>
    <row r="36" spans="1:12" ht="20.25" customHeight="1" x14ac:dyDescent="0.25">
      <c r="A36" s="1390"/>
      <c r="B36" s="29">
        <v>16</v>
      </c>
      <c r="C36" s="1007" t="s">
        <v>10</v>
      </c>
      <c r="D36" s="27" t="str">
        <v>02/03/26</v>
      </c>
      <c r="E36" s="26">
        <f t="shared" si="0"/>
        <v>5375</v>
      </c>
      <c r="F36" s="24">
        <v>152.27000000000001</v>
      </c>
      <c r="G36" s="24">
        <v>22.73</v>
      </c>
      <c r="H36" s="23">
        <v>10</v>
      </c>
      <c r="I36" s="24">
        <v>115</v>
      </c>
      <c r="J36" s="25">
        <f t="shared" si="1"/>
        <v>300</v>
      </c>
      <c r="K36" s="24">
        <f t="shared" si="2"/>
        <v>5075</v>
      </c>
      <c r="L36" s="22">
        <f t="shared" si="3"/>
        <v>1840</v>
      </c>
    </row>
    <row r="37" spans="1:12" ht="20.25" customHeight="1" x14ac:dyDescent="0.25">
      <c r="A37" s="1390"/>
      <c r="B37" s="29">
        <v>17</v>
      </c>
      <c r="C37" s="1007" t="s">
        <v>9</v>
      </c>
      <c r="D37" s="27" t="str">
        <v>01/04/26</v>
      </c>
      <c r="E37" s="26">
        <f t="shared" si="0"/>
        <v>5075</v>
      </c>
      <c r="F37" s="24">
        <v>152.27000000000001</v>
      </c>
      <c r="G37" s="24">
        <v>22.73</v>
      </c>
      <c r="H37" s="23">
        <v>10</v>
      </c>
      <c r="I37" s="24">
        <v>115</v>
      </c>
      <c r="J37" s="25">
        <f t="shared" si="1"/>
        <v>300</v>
      </c>
      <c r="K37" s="24">
        <f t="shared" si="2"/>
        <v>4775</v>
      </c>
      <c r="L37" s="22">
        <f t="shared" si="3"/>
        <v>1955</v>
      </c>
    </row>
    <row r="38" spans="1:12" ht="20.25" customHeight="1" x14ac:dyDescent="0.25">
      <c r="A38" s="1390"/>
      <c r="B38" s="29">
        <v>18</v>
      </c>
      <c r="C38" s="1007" t="s">
        <v>8</v>
      </c>
      <c r="D38" s="27" t="str">
        <v/>
      </c>
      <c r="E38" s="26">
        <f t="shared" si="0"/>
        <v>4775</v>
      </c>
      <c r="F38" s="24">
        <v>152.27000000000001</v>
      </c>
      <c r="G38" s="24">
        <v>22.73</v>
      </c>
      <c r="H38" s="23">
        <v>10</v>
      </c>
      <c r="I38" s="24">
        <v>115</v>
      </c>
      <c r="J38" s="25">
        <f t="shared" si="1"/>
        <v>300</v>
      </c>
      <c r="K38" s="24">
        <f t="shared" si="2"/>
        <v>4475</v>
      </c>
      <c r="L38" s="22">
        <f t="shared" si="3"/>
        <v>2070</v>
      </c>
    </row>
    <row r="39" spans="1:12" ht="20.25" customHeight="1" x14ac:dyDescent="0.25">
      <c r="A39" s="1390"/>
      <c r="B39" s="29">
        <v>19</v>
      </c>
      <c r="C39" s="1007" t="s">
        <v>7</v>
      </c>
      <c r="D39" s="27" t="str">
        <v/>
      </c>
      <c r="E39" s="26">
        <f t="shared" si="0"/>
        <v>4475</v>
      </c>
      <c r="F39" s="24">
        <v>152.27000000000001</v>
      </c>
      <c r="G39" s="24">
        <v>22.73</v>
      </c>
      <c r="H39" s="23">
        <v>10</v>
      </c>
      <c r="I39" s="24">
        <v>115</v>
      </c>
      <c r="J39" s="25">
        <f t="shared" si="1"/>
        <v>300</v>
      </c>
      <c r="K39" s="24">
        <f t="shared" si="2"/>
        <v>4175</v>
      </c>
      <c r="L39" s="22">
        <f t="shared" si="3"/>
        <v>2185</v>
      </c>
    </row>
    <row r="40" spans="1:12" ht="20.25" customHeight="1" x14ac:dyDescent="0.25">
      <c r="A40" s="1390"/>
      <c r="B40" s="29">
        <v>20</v>
      </c>
      <c r="C40" s="1007" t="s">
        <v>6</v>
      </c>
      <c r="D40" s="27" t="str">
        <v/>
      </c>
      <c r="E40" s="26">
        <f t="shared" si="0"/>
        <v>4175</v>
      </c>
      <c r="F40" s="24">
        <v>152.27000000000001</v>
      </c>
      <c r="G40" s="24">
        <v>22.73</v>
      </c>
      <c r="H40" s="23">
        <v>10</v>
      </c>
      <c r="I40" s="24">
        <v>115</v>
      </c>
      <c r="J40" s="25">
        <f t="shared" si="1"/>
        <v>300</v>
      </c>
      <c r="K40" s="24">
        <f t="shared" si="2"/>
        <v>3875</v>
      </c>
      <c r="L40" s="22">
        <f t="shared" si="3"/>
        <v>2300</v>
      </c>
    </row>
    <row r="41" spans="1:12" ht="20.25" customHeight="1" x14ac:dyDescent="0.25">
      <c r="A41" s="1390"/>
      <c r="B41" s="29">
        <v>21</v>
      </c>
      <c r="C41" s="1007" t="s">
        <v>5</v>
      </c>
      <c r="D41" s="27" t="str">
        <v/>
      </c>
      <c r="E41" s="26">
        <f t="shared" si="0"/>
        <v>3875</v>
      </c>
      <c r="F41" s="24">
        <v>152.27000000000001</v>
      </c>
      <c r="G41" s="24">
        <v>22.73</v>
      </c>
      <c r="H41" s="23">
        <v>10</v>
      </c>
      <c r="I41" s="24">
        <v>115</v>
      </c>
      <c r="J41" s="25">
        <f t="shared" si="1"/>
        <v>300</v>
      </c>
      <c r="K41" s="24">
        <f t="shared" si="2"/>
        <v>3575</v>
      </c>
      <c r="L41" s="22">
        <f t="shared" si="3"/>
        <v>2415</v>
      </c>
    </row>
    <row r="42" spans="1:12" ht="20.25" customHeight="1" x14ac:dyDescent="0.25">
      <c r="A42" s="1390"/>
      <c r="B42" s="29">
        <v>22</v>
      </c>
      <c r="C42" s="1007" t="s">
        <v>4</v>
      </c>
      <c r="D42" s="27" t="str">
        <v/>
      </c>
      <c r="E42" s="26">
        <f t="shared" si="0"/>
        <v>3575</v>
      </c>
      <c r="F42" s="24">
        <v>152.27000000000001</v>
      </c>
      <c r="G42" s="24">
        <v>22.73</v>
      </c>
      <c r="H42" s="23">
        <v>10</v>
      </c>
      <c r="I42" s="24">
        <v>115</v>
      </c>
      <c r="J42" s="25">
        <f t="shared" si="1"/>
        <v>300</v>
      </c>
      <c r="K42" s="24">
        <f t="shared" si="2"/>
        <v>3275</v>
      </c>
      <c r="L42" s="22">
        <f t="shared" si="3"/>
        <v>2530</v>
      </c>
    </row>
    <row r="43" spans="1:12" ht="20.25" customHeight="1" x14ac:dyDescent="0.25">
      <c r="A43" s="1390"/>
      <c r="B43" s="29">
        <v>23</v>
      </c>
      <c r="C43" s="1007" t="s">
        <v>3</v>
      </c>
      <c r="D43" s="27" t="str">
        <v/>
      </c>
      <c r="E43" s="26">
        <f t="shared" si="0"/>
        <v>3275</v>
      </c>
      <c r="F43" s="24">
        <v>152.27000000000001</v>
      </c>
      <c r="G43" s="24">
        <v>22.73</v>
      </c>
      <c r="H43" s="23">
        <v>10</v>
      </c>
      <c r="I43" s="24">
        <v>115</v>
      </c>
      <c r="J43" s="25">
        <f t="shared" si="1"/>
        <v>300</v>
      </c>
      <c r="K43" s="24">
        <f t="shared" si="2"/>
        <v>2975</v>
      </c>
      <c r="L43" s="22">
        <f t="shared" si="3"/>
        <v>2645</v>
      </c>
    </row>
    <row r="44" spans="1:12" ht="20.25" customHeight="1" x14ac:dyDescent="0.25">
      <c r="A44" s="1390"/>
      <c r="B44" s="29">
        <v>24</v>
      </c>
      <c r="C44" s="1007" t="s">
        <v>14</v>
      </c>
      <c r="D44" s="27" t="str">
        <v/>
      </c>
      <c r="E44" s="26">
        <f t="shared" si="0"/>
        <v>2975</v>
      </c>
      <c r="F44" s="24">
        <v>152.27000000000001</v>
      </c>
      <c r="G44" s="24">
        <v>22.73</v>
      </c>
      <c r="H44" s="23">
        <v>10</v>
      </c>
      <c r="I44" s="24">
        <v>115</v>
      </c>
      <c r="J44" s="25">
        <f t="shared" si="1"/>
        <v>300</v>
      </c>
      <c r="K44" s="24">
        <f t="shared" si="2"/>
        <v>2675</v>
      </c>
      <c r="L44" s="22">
        <f t="shared" si="3"/>
        <v>2760</v>
      </c>
    </row>
    <row r="45" spans="1:12" ht="20.25" customHeight="1" thickBot="1" x14ac:dyDescent="0.3">
      <c r="A45" s="1391"/>
      <c r="B45" s="21">
        <v>25</v>
      </c>
      <c r="C45" s="1006" t="s">
        <v>13</v>
      </c>
      <c r="D45" s="19" t="str">
        <v/>
      </c>
      <c r="E45" s="18">
        <f t="shared" si="0"/>
        <v>2675</v>
      </c>
      <c r="F45" s="16">
        <v>152.27000000000001</v>
      </c>
      <c r="G45" s="16">
        <v>22.73</v>
      </c>
      <c r="H45" s="15">
        <v>10</v>
      </c>
      <c r="I45" s="16">
        <v>115</v>
      </c>
      <c r="J45" s="17">
        <f t="shared" si="1"/>
        <v>300</v>
      </c>
      <c r="K45" s="16">
        <f t="shared" si="2"/>
        <v>2375</v>
      </c>
      <c r="L45" s="14">
        <f t="shared" si="3"/>
        <v>2875</v>
      </c>
    </row>
    <row r="46" spans="1:12" ht="20.25" customHeight="1" x14ac:dyDescent="0.25">
      <c r="A46" s="1389">
        <v>2027</v>
      </c>
      <c r="B46" s="37">
        <v>26</v>
      </c>
      <c r="C46" s="1008" t="s">
        <v>12</v>
      </c>
      <c r="D46" s="35" t="str">
        <v/>
      </c>
      <c r="E46" s="34">
        <f t="shared" si="0"/>
        <v>2375</v>
      </c>
      <c r="F46" s="32">
        <v>152.27000000000001</v>
      </c>
      <c r="G46" s="32">
        <v>22.73</v>
      </c>
      <c r="H46" s="31">
        <v>10</v>
      </c>
      <c r="I46" s="32">
        <v>115</v>
      </c>
      <c r="J46" s="33">
        <f t="shared" si="1"/>
        <v>300</v>
      </c>
      <c r="K46" s="32">
        <f t="shared" si="2"/>
        <v>2075</v>
      </c>
      <c r="L46" s="30">
        <f t="shared" si="3"/>
        <v>2990</v>
      </c>
    </row>
    <row r="47" spans="1:12" ht="20.25" customHeight="1" x14ac:dyDescent="0.25">
      <c r="A47" s="1390"/>
      <c r="B47" s="29">
        <v>27</v>
      </c>
      <c r="C47" s="1007" t="s">
        <v>11</v>
      </c>
      <c r="D47" s="27" t="str">
        <v/>
      </c>
      <c r="E47" s="26">
        <f t="shared" si="0"/>
        <v>2075</v>
      </c>
      <c r="F47" s="24">
        <v>152.27000000000001</v>
      </c>
      <c r="G47" s="24">
        <v>22.73</v>
      </c>
      <c r="H47" s="23">
        <v>10</v>
      </c>
      <c r="I47" s="24">
        <v>115</v>
      </c>
      <c r="J47" s="25">
        <f t="shared" si="1"/>
        <v>300</v>
      </c>
      <c r="K47" s="24">
        <f t="shared" si="2"/>
        <v>1775</v>
      </c>
      <c r="L47" s="22">
        <f t="shared" si="3"/>
        <v>3105</v>
      </c>
    </row>
    <row r="48" spans="1:12" ht="20.25" customHeight="1" x14ac:dyDescent="0.25">
      <c r="A48" s="1390"/>
      <c r="B48" s="29">
        <v>28</v>
      </c>
      <c r="C48" s="1007" t="s">
        <v>10</v>
      </c>
      <c r="D48" s="27" t="str">
        <v/>
      </c>
      <c r="E48" s="26">
        <f t="shared" si="0"/>
        <v>1775</v>
      </c>
      <c r="F48" s="24">
        <v>152.27000000000001</v>
      </c>
      <c r="G48" s="24">
        <v>22.73</v>
      </c>
      <c r="H48" s="23">
        <v>10</v>
      </c>
      <c r="I48" s="24">
        <v>115</v>
      </c>
      <c r="J48" s="25">
        <f t="shared" si="1"/>
        <v>300</v>
      </c>
      <c r="K48" s="24">
        <f t="shared" si="2"/>
        <v>1475</v>
      </c>
      <c r="L48" s="22">
        <f t="shared" si="3"/>
        <v>3220</v>
      </c>
    </row>
    <row r="49" spans="1:12" ht="20.25" customHeight="1" x14ac:dyDescent="0.25">
      <c r="A49" s="1390"/>
      <c r="B49" s="29">
        <v>29</v>
      </c>
      <c r="C49" s="1007" t="s">
        <v>9</v>
      </c>
      <c r="D49" s="27" t="str">
        <v/>
      </c>
      <c r="E49" s="26">
        <f t="shared" si="0"/>
        <v>1475</v>
      </c>
      <c r="F49" s="24">
        <v>152.27000000000001</v>
      </c>
      <c r="G49" s="24">
        <v>22.73</v>
      </c>
      <c r="H49" s="23">
        <v>10</v>
      </c>
      <c r="I49" s="24">
        <v>115</v>
      </c>
      <c r="J49" s="25">
        <f t="shared" si="1"/>
        <v>300</v>
      </c>
      <c r="K49" s="24">
        <f t="shared" si="2"/>
        <v>1175</v>
      </c>
      <c r="L49" s="22">
        <f t="shared" si="3"/>
        <v>3335</v>
      </c>
    </row>
    <row r="50" spans="1:12" ht="20.25" customHeight="1" x14ac:dyDescent="0.25">
      <c r="A50" s="1390"/>
      <c r="B50" s="29">
        <v>30</v>
      </c>
      <c r="C50" s="1007" t="s">
        <v>8</v>
      </c>
      <c r="D50" s="27" t="str">
        <v/>
      </c>
      <c r="E50" s="26">
        <f t="shared" si="0"/>
        <v>1175</v>
      </c>
      <c r="F50" s="24">
        <v>152.27000000000001</v>
      </c>
      <c r="G50" s="24">
        <v>22.73</v>
      </c>
      <c r="H50" s="23">
        <v>10</v>
      </c>
      <c r="I50" s="24">
        <v>115</v>
      </c>
      <c r="J50" s="25">
        <f t="shared" si="1"/>
        <v>300</v>
      </c>
      <c r="K50" s="24">
        <f t="shared" si="2"/>
        <v>875</v>
      </c>
      <c r="L50" s="22">
        <f t="shared" si="3"/>
        <v>3450</v>
      </c>
    </row>
    <row r="51" spans="1:12" ht="20.25" customHeight="1" x14ac:dyDescent="0.25">
      <c r="A51" s="1390"/>
      <c r="B51" s="29">
        <v>31</v>
      </c>
      <c r="C51" s="1007" t="s">
        <v>7</v>
      </c>
      <c r="D51" s="27" t="str">
        <v/>
      </c>
      <c r="E51" s="26">
        <f t="shared" ref="E51:E53" si="4">K50</f>
        <v>875</v>
      </c>
      <c r="F51" s="24">
        <v>152.27000000000001</v>
      </c>
      <c r="G51" s="24">
        <v>22.73</v>
      </c>
      <c r="H51" s="23">
        <v>10</v>
      </c>
      <c r="I51" s="24">
        <v>115</v>
      </c>
      <c r="J51" s="25">
        <f t="shared" ref="J51:J53" si="5">F51+I51+G51+H51</f>
        <v>300</v>
      </c>
      <c r="K51" s="24">
        <f t="shared" ref="K51:K53" si="6">E51-I51-G51-F51-H51</f>
        <v>575</v>
      </c>
      <c r="L51" s="22">
        <f t="shared" ref="L51:L53" si="7">L50+I51</f>
        <v>3565</v>
      </c>
    </row>
    <row r="52" spans="1:12" ht="20.25" customHeight="1" x14ac:dyDescent="0.25">
      <c r="A52" s="1390"/>
      <c r="B52" s="29">
        <v>32</v>
      </c>
      <c r="C52" s="1007" t="s">
        <v>6</v>
      </c>
      <c r="D52" s="27" t="str">
        <v/>
      </c>
      <c r="E52" s="26">
        <f t="shared" si="4"/>
        <v>575</v>
      </c>
      <c r="F52" s="24">
        <v>152.27000000000001</v>
      </c>
      <c r="G52" s="24">
        <v>22.73</v>
      </c>
      <c r="H52" s="23">
        <v>10</v>
      </c>
      <c r="I52" s="24">
        <v>115</v>
      </c>
      <c r="J52" s="25">
        <f t="shared" si="5"/>
        <v>300</v>
      </c>
      <c r="K52" s="24">
        <f t="shared" si="6"/>
        <v>275</v>
      </c>
      <c r="L52" s="22">
        <f t="shared" si="7"/>
        <v>3680</v>
      </c>
    </row>
    <row r="53" spans="1:12" ht="20.25" customHeight="1" thickBot="1" x14ac:dyDescent="0.3">
      <c r="A53" s="1391"/>
      <c r="B53" s="21">
        <v>33</v>
      </c>
      <c r="C53" s="1006" t="s">
        <v>5</v>
      </c>
      <c r="D53" s="19" t="str">
        <v/>
      </c>
      <c r="E53" s="18">
        <f t="shared" si="4"/>
        <v>275</v>
      </c>
      <c r="F53" s="16">
        <v>152.36000000000001</v>
      </c>
      <c r="G53" s="16">
        <v>22.64</v>
      </c>
      <c r="H53" s="15">
        <v>10</v>
      </c>
      <c r="I53" s="16">
        <v>115</v>
      </c>
      <c r="J53" s="17">
        <f t="shared" si="5"/>
        <v>300</v>
      </c>
      <c r="K53" s="16">
        <f t="shared" si="6"/>
        <v>-25</v>
      </c>
      <c r="L53" s="14">
        <f t="shared" si="7"/>
        <v>3795</v>
      </c>
    </row>
    <row r="54" spans="1:12" x14ac:dyDescent="0.25">
      <c r="D54" s="68"/>
      <c r="E54" s="68"/>
      <c r="F54" s="67">
        <f>SUM(F21:F53)</f>
        <v>5025.0000000000018</v>
      </c>
      <c r="G54" s="67">
        <f>SUM(G21:G53)</f>
        <v>750.00000000000023</v>
      </c>
      <c r="H54" s="67">
        <f>SUM(H21:H53)</f>
        <v>330</v>
      </c>
      <c r="I54" s="67">
        <f>SUM(I21:I53)</f>
        <v>3795</v>
      </c>
    </row>
    <row r="55" spans="1:12" x14ac:dyDescent="0.25">
      <c r="D55" s="1420" t="s">
        <v>2</v>
      </c>
      <c r="E55" s="1420"/>
      <c r="F55" s="79">
        <v>0</v>
      </c>
      <c r="G55" s="79">
        <v>0</v>
      </c>
      <c r="H55" s="79">
        <v>0</v>
      </c>
      <c r="I55" s="79">
        <v>0</v>
      </c>
    </row>
    <row r="56" spans="1:12" x14ac:dyDescent="0.25">
      <c r="D56" s="1421" t="s">
        <v>1</v>
      </c>
      <c r="E56" s="1421"/>
      <c r="F56" s="78">
        <f>SUM(F54-F55)</f>
        <v>5025.0000000000018</v>
      </c>
      <c r="G56" s="78">
        <f>SUM(G54-G55)</f>
        <v>750.00000000000023</v>
      </c>
      <c r="H56" s="78">
        <f t="shared" ref="H56:I56" si="8">SUM(H54-H55)</f>
        <v>330</v>
      </c>
      <c r="I56" s="78">
        <f t="shared" si="8"/>
        <v>3795</v>
      </c>
    </row>
    <row r="58" spans="1:12" ht="15.75" x14ac:dyDescent="0.25">
      <c r="C58" s="76"/>
      <c r="D58" s="1435" t="s">
        <v>42</v>
      </c>
      <c r="E58" s="1435"/>
      <c r="F58" s="1423">
        <f>SUM(F56:I56)</f>
        <v>9900.0000000000018</v>
      </c>
      <c r="G58" s="1423"/>
      <c r="H58" s="1423"/>
      <c r="I58" s="485"/>
    </row>
    <row r="59" spans="1:12" ht="16.5" thickBot="1" x14ac:dyDescent="0.3">
      <c r="C59" s="76"/>
      <c r="D59" s="1435" t="s">
        <v>41</v>
      </c>
      <c r="E59" s="1435"/>
      <c r="F59" s="1436">
        <v>-25</v>
      </c>
      <c r="G59" s="1436"/>
      <c r="H59" s="1436"/>
      <c r="I59" s="485"/>
    </row>
    <row r="60" spans="1:12" ht="17.25" thickTop="1" thickBot="1" x14ac:dyDescent="0.3">
      <c r="C60" s="1415" t="s">
        <v>0</v>
      </c>
      <c r="D60" s="1415"/>
      <c r="E60" s="1416"/>
      <c r="F60" s="1417">
        <f>SUM(F58:I59)</f>
        <v>9875.0000000000018</v>
      </c>
      <c r="G60" s="1418"/>
      <c r="H60" s="1419"/>
      <c r="I60" s="486"/>
    </row>
    <row r="61" spans="1:12" ht="15.75" thickTop="1" x14ac:dyDescent="0.25"/>
  </sheetData>
  <mergeCells count="29">
    <mergeCell ref="F58:H58"/>
    <mergeCell ref="D59:E59"/>
    <mergeCell ref="F59:H59"/>
    <mergeCell ref="C60:E60"/>
    <mergeCell ref="F60:H60"/>
    <mergeCell ref="A46:A53"/>
    <mergeCell ref="D55:E55"/>
    <mergeCell ref="D56:E56"/>
    <mergeCell ref="D58:E58"/>
    <mergeCell ref="A34:A45"/>
    <mergeCell ref="A22:A33"/>
    <mergeCell ref="G19:H19"/>
    <mergeCell ref="I19:I20"/>
    <mergeCell ref="J19:J20"/>
    <mergeCell ref="K19:K20"/>
    <mergeCell ref="L19:L20"/>
    <mergeCell ref="E17:F17"/>
    <mergeCell ref="A19:A20"/>
    <mergeCell ref="B19:B20"/>
    <mergeCell ref="C19:C20"/>
    <mergeCell ref="D19:D20"/>
    <mergeCell ref="E19:E20"/>
    <mergeCell ref="F19:F20"/>
    <mergeCell ref="A8:M8"/>
    <mergeCell ref="A11:B11"/>
    <mergeCell ref="A12:B12"/>
    <mergeCell ref="A14:B14"/>
    <mergeCell ref="A16:B16"/>
    <mergeCell ref="E16:F16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/>
  <dimension ref="A1:K77"/>
  <sheetViews>
    <sheetView topLeftCell="A4" zoomScale="90" zoomScaleNormal="90" workbookViewId="0">
      <selection activeCell="J20" sqref="J20"/>
    </sheetView>
  </sheetViews>
  <sheetFormatPr defaultRowHeight="15" x14ac:dyDescent="0.25"/>
  <cols>
    <col min="3" max="3" width="12.140625" bestFit="1" customWidth="1"/>
    <col min="4" max="4" width="13.140625" customWidth="1"/>
    <col min="5" max="5" width="11.42578125" customWidth="1"/>
    <col min="6" max="11" width="10" customWidth="1"/>
  </cols>
  <sheetData>
    <row r="1" spans="1:11" ht="21" x14ac:dyDescent="0.35">
      <c r="A1" s="63" t="s">
        <v>40</v>
      </c>
    </row>
    <row r="3" spans="1:11" ht="21" x14ac:dyDescent="0.35">
      <c r="A3" s="62" t="s">
        <v>1215</v>
      </c>
    </row>
    <row r="4" spans="1:11" ht="12.6" customHeight="1" x14ac:dyDescent="0.35">
      <c r="A4" s="62"/>
    </row>
    <row r="5" spans="1:11" ht="17.25" x14ac:dyDescent="0.3">
      <c r="A5" s="500" t="s">
        <v>974</v>
      </c>
    </row>
    <row r="6" spans="1:11" ht="17.25" x14ac:dyDescent="0.3">
      <c r="A6" s="500" t="s">
        <v>1053</v>
      </c>
    </row>
    <row r="8" spans="1:11" ht="20.25" customHeight="1" x14ac:dyDescent="0.25">
      <c r="A8" s="1425" t="s">
        <v>1878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</row>
    <row r="9" spans="1:11" ht="20.25" customHeight="1" x14ac:dyDescent="0.25">
      <c r="A9" s="59" t="s">
        <v>37</v>
      </c>
      <c r="B9" s="60"/>
      <c r="C9" s="59"/>
      <c r="D9" s="1245"/>
      <c r="E9" s="51"/>
      <c r="F9" s="58"/>
      <c r="G9" s="58"/>
      <c r="H9" s="58"/>
      <c r="I9" s="48"/>
      <c r="J9" s="48"/>
      <c r="K9" s="48"/>
    </row>
    <row r="10" spans="1:11" ht="20.25" customHeight="1" x14ac:dyDescent="0.25">
      <c r="A10" s="61" t="s">
        <v>60</v>
      </c>
      <c r="B10" s="60"/>
      <c r="C10" s="59"/>
      <c r="D10" s="1245"/>
      <c r="E10" s="51"/>
      <c r="F10" s="58"/>
      <c r="G10" s="58"/>
      <c r="H10" s="58"/>
      <c r="I10" s="48"/>
      <c r="J10" s="48"/>
      <c r="K10" s="48"/>
    </row>
    <row r="11" spans="1:11" ht="20.25" customHeight="1" x14ac:dyDescent="0.25">
      <c r="A11" s="1426" t="s">
        <v>35</v>
      </c>
      <c r="B11" s="1426"/>
      <c r="C11" s="54">
        <v>30000</v>
      </c>
      <c r="D11" s="487" t="s">
        <v>1160</v>
      </c>
      <c r="E11" s="51"/>
      <c r="K11" s="48"/>
    </row>
    <row r="12" spans="1:11" ht="20.25" customHeight="1" x14ac:dyDescent="0.25">
      <c r="A12" s="1426" t="s">
        <v>35</v>
      </c>
      <c r="B12" s="1426"/>
      <c r="C12" s="49">
        <v>5750</v>
      </c>
      <c r="D12" s="487" t="s">
        <v>1879</v>
      </c>
      <c r="E12" s="51"/>
      <c r="K12" s="48"/>
    </row>
    <row r="13" spans="1:11" ht="20.25" customHeight="1" x14ac:dyDescent="0.25">
      <c r="A13" s="1244"/>
      <c r="B13" s="1244"/>
      <c r="C13" s="54">
        <f>SUM(C11:C12)</f>
        <v>35750</v>
      </c>
      <c r="D13" s="487"/>
      <c r="E13" s="51"/>
      <c r="K13" s="48"/>
    </row>
    <row r="14" spans="1:11" ht="20.25" customHeight="1" x14ac:dyDescent="0.25">
      <c r="A14" s="1426" t="s">
        <v>33</v>
      </c>
      <c r="B14" s="1426"/>
      <c r="C14" s="54">
        <v>5362.5</v>
      </c>
      <c r="D14" t="s">
        <v>32</v>
      </c>
      <c r="E14" s="51"/>
      <c r="K14" s="48"/>
    </row>
    <row r="15" spans="1:11" ht="20.25" customHeight="1" x14ac:dyDescent="0.25">
      <c r="A15" s="1244"/>
      <c r="B15" s="1244"/>
      <c r="C15" s="50">
        <f>SUM(C13:C14)</f>
        <v>41112.5</v>
      </c>
      <c r="E15" s="51"/>
      <c r="K15" s="48"/>
    </row>
    <row r="16" spans="1:11" ht="20.25" customHeight="1" x14ac:dyDescent="0.25">
      <c r="A16" s="1426" t="s">
        <v>31</v>
      </c>
      <c r="B16" s="1426"/>
      <c r="C16" s="49">
        <v>59202.239999999998</v>
      </c>
      <c r="D16" s="52" t="s">
        <v>30</v>
      </c>
      <c r="E16" s="51"/>
      <c r="K16" s="48"/>
    </row>
    <row r="17" spans="1:11" ht="20.25" customHeight="1" x14ac:dyDescent="0.25">
      <c r="A17" s="360"/>
      <c r="B17" s="360"/>
      <c r="C17" s="50">
        <f>SUM(C15:C16)</f>
        <v>100314.73999999999</v>
      </c>
      <c r="K17" s="48"/>
    </row>
    <row r="18" spans="1:11" ht="20.25" customHeight="1" x14ac:dyDescent="0.25">
      <c r="A18" s="1427" t="s">
        <v>1880</v>
      </c>
      <c r="B18" s="1427"/>
      <c r="C18" s="49">
        <v>480</v>
      </c>
      <c r="E18" s="1428" t="s">
        <v>27</v>
      </c>
      <c r="F18" s="1428"/>
      <c r="G18" s="144"/>
      <c r="K18" s="48"/>
    </row>
    <row r="19" spans="1:11" ht="20.25" customHeight="1" thickBot="1" x14ac:dyDescent="0.3">
      <c r="A19" s="47"/>
      <c r="B19" s="46"/>
      <c r="C19" s="45">
        <f>SUM(C17:C18)</f>
        <v>100794.73999999999</v>
      </c>
      <c r="E19" s="1429">
        <f>C19/48</f>
        <v>2099.8904166666666</v>
      </c>
      <c r="F19" s="1429"/>
      <c r="G19" s="143"/>
    </row>
    <row r="20" spans="1:11" ht="17.25" thickTop="1" thickBot="1" x14ac:dyDescent="0.3">
      <c r="D20" s="44"/>
      <c r="E20" s="44"/>
      <c r="F20" s="44"/>
      <c r="G20" s="44"/>
    </row>
    <row r="21" spans="1:11" ht="39" customHeight="1" thickBot="1" x14ac:dyDescent="0.3">
      <c r="A21" s="1248" t="s">
        <v>26</v>
      </c>
      <c r="B21" s="1249" t="s">
        <v>25</v>
      </c>
      <c r="C21" s="1246" t="s">
        <v>24</v>
      </c>
      <c r="D21" s="1247" t="s">
        <v>23</v>
      </c>
      <c r="E21" s="1246" t="s">
        <v>22</v>
      </c>
      <c r="F21" s="39" t="s">
        <v>21</v>
      </c>
      <c r="G21" s="39" t="s">
        <v>20</v>
      </c>
      <c r="H21" s="1246" t="s">
        <v>19</v>
      </c>
      <c r="I21" s="1247" t="s">
        <v>18</v>
      </c>
      <c r="J21" s="1246" t="s">
        <v>17</v>
      </c>
      <c r="K21" s="967" t="s">
        <v>16</v>
      </c>
    </row>
    <row r="22" spans="1:11" ht="20.25" customHeight="1" x14ac:dyDescent="0.25">
      <c r="A22" s="1389">
        <v>2025</v>
      </c>
      <c r="B22" s="37">
        <v>1</v>
      </c>
      <c r="C22" s="1251" t="s">
        <v>3</v>
      </c>
      <c r="D22" s="35" t="str">
        <f t="array" ref="D22:D69">TRANSPOSE('[1]2025-2026'!$F$107:$BA$107)</f>
        <v>02/10/25</v>
      </c>
      <c r="E22" s="34">
        <f>C17</f>
        <v>100314.73999999999</v>
      </c>
      <c r="F22" s="32">
        <v>744.9</v>
      </c>
      <c r="G22" s="32">
        <v>111.72</v>
      </c>
      <c r="H22" s="32">
        <v>1233.3800000000001</v>
      </c>
      <c r="I22" s="33">
        <f t="shared" ref="I22:I23" si="0">F22+H22+G22+K22</f>
        <v>2100</v>
      </c>
      <c r="J22" s="32">
        <f t="shared" ref="J22:J69" si="1">E22-H22-G22-F22</f>
        <v>98224.739999999991</v>
      </c>
      <c r="K22" s="1131">
        <v>10</v>
      </c>
    </row>
    <row r="23" spans="1:11" ht="20.25" customHeight="1" x14ac:dyDescent="0.25">
      <c r="A23" s="1390"/>
      <c r="B23" s="29">
        <v>2</v>
      </c>
      <c r="C23" s="1252" t="s">
        <v>14</v>
      </c>
      <c r="D23" s="27" t="str">
        <v>06/11/25</v>
      </c>
      <c r="E23" s="26">
        <f t="shared" ref="E23:E69" si="2">J22</f>
        <v>98224.739999999991</v>
      </c>
      <c r="F23" s="24">
        <v>744.9</v>
      </c>
      <c r="G23" s="24">
        <v>111.72</v>
      </c>
      <c r="H23" s="24">
        <v>1233.3800000000001</v>
      </c>
      <c r="I23" s="25">
        <f t="shared" si="0"/>
        <v>2100</v>
      </c>
      <c r="J23" s="24">
        <f t="shared" si="1"/>
        <v>96134.739999999991</v>
      </c>
      <c r="K23" s="1132">
        <v>10</v>
      </c>
    </row>
    <row r="24" spans="1:11" ht="20.25" customHeight="1" thickBot="1" x14ac:dyDescent="0.3">
      <c r="A24" s="1391"/>
      <c r="B24" s="21">
        <v>3</v>
      </c>
      <c r="C24" s="1253" t="s">
        <v>13</v>
      </c>
      <c r="D24" s="19" t="str">
        <v>01/12/25</v>
      </c>
      <c r="E24" s="18">
        <f t="shared" si="2"/>
        <v>96134.739999999991</v>
      </c>
      <c r="F24" s="16">
        <v>744.9</v>
      </c>
      <c r="G24" s="16">
        <v>111.72</v>
      </c>
      <c r="H24" s="16">
        <v>1233.3800000000001</v>
      </c>
      <c r="I24" s="17">
        <f t="shared" ref="I24:I69" si="3">F24+H24+G24+K24</f>
        <v>2100</v>
      </c>
      <c r="J24" s="16">
        <f t="shared" si="1"/>
        <v>94044.739999999991</v>
      </c>
      <c r="K24" s="1133">
        <v>10</v>
      </c>
    </row>
    <row r="25" spans="1:11" ht="20.25" customHeight="1" x14ac:dyDescent="0.25">
      <c r="A25" s="1389">
        <v>2026</v>
      </c>
      <c r="B25" s="37">
        <v>4</v>
      </c>
      <c r="C25" s="1251" t="s">
        <v>12</v>
      </c>
      <c r="D25" s="35" t="str">
        <v>31/12/25</v>
      </c>
      <c r="E25" s="34">
        <f t="shared" si="2"/>
        <v>94044.739999999991</v>
      </c>
      <c r="F25" s="32">
        <v>744.9</v>
      </c>
      <c r="G25" s="32">
        <v>111.72</v>
      </c>
      <c r="H25" s="32">
        <v>1233.3800000000001</v>
      </c>
      <c r="I25" s="33">
        <f t="shared" si="3"/>
        <v>2100</v>
      </c>
      <c r="J25" s="32">
        <f t="shared" si="1"/>
        <v>91954.739999999991</v>
      </c>
      <c r="K25" s="1131">
        <v>10</v>
      </c>
    </row>
    <row r="26" spans="1:11" ht="20.25" customHeight="1" x14ac:dyDescent="0.25">
      <c r="A26" s="1390"/>
      <c r="B26" s="29">
        <v>5</v>
      </c>
      <c r="C26" s="1252" t="s">
        <v>11</v>
      </c>
      <c r="D26" s="27" t="str">
        <v>31/01/26</v>
      </c>
      <c r="E26" s="26">
        <f t="shared" si="2"/>
        <v>91954.739999999991</v>
      </c>
      <c r="F26" s="24">
        <v>744.9</v>
      </c>
      <c r="G26" s="24">
        <v>111.72</v>
      </c>
      <c r="H26" s="24">
        <v>1233.3800000000001</v>
      </c>
      <c r="I26" s="25">
        <f t="shared" si="3"/>
        <v>2100</v>
      </c>
      <c r="J26" s="24">
        <f t="shared" si="1"/>
        <v>89864.739999999991</v>
      </c>
      <c r="K26" s="1132">
        <v>10</v>
      </c>
    </row>
    <row r="27" spans="1:11" ht="20.25" customHeight="1" x14ac:dyDescent="0.25">
      <c r="A27" s="1390"/>
      <c r="B27" s="29">
        <v>6</v>
      </c>
      <c r="C27" s="1252" t="s">
        <v>10</v>
      </c>
      <c r="D27" s="27" t="str">
        <v>02/03/26</v>
      </c>
      <c r="E27" s="26">
        <f t="shared" si="2"/>
        <v>89864.739999999991</v>
      </c>
      <c r="F27" s="24">
        <v>744.9</v>
      </c>
      <c r="G27" s="24">
        <v>111.72</v>
      </c>
      <c r="H27" s="24">
        <v>1233.3800000000001</v>
      </c>
      <c r="I27" s="25">
        <f t="shared" si="3"/>
        <v>2100</v>
      </c>
      <c r="J27" s="24">
        <f t="shared" si="1"/>
        <v>87774.739999999991</v>
      </c>
      <c r="K27" s="1132">
        <v>10</v>
      </c>
    </row>
    <row r="28" spans="1:11" ht="20.25" customHeight="1" x14ac:dyDescent="0.25">
      <c r="A28" s="1390"/>
      <c r="B28" s="29">
        <v>7</v>
      </c>
      <c r="C28" s="1252" t="s">
        <v>9</v>
      </c>
      <c r="D28" s="27" t="str">
        <v>01/04/26</v>
      </c>
      <c r="E28" s="26">
        <f t="shared" si="2"/>
        <v>87774.739999999991</v>
      </c>
      <c r="F28" s="24">
        <v>744.9</v>
      </c>
      <c r="G28" s="24">
        <v>111.72</v>
      </c>
      <c r="H28" s="24">
        <v>1233.3800000000001</v>
      </c>
      <c r="I28" s="25">
        <f t="shared" si="3"/>
        <v>2100</v>
      </c>
      <c r="J28" s="24">
        <f t="shared" ref="J28:J61" si="4">E28-H28-G28-F28</f>
        <v>85684.739999999991</v>
      </c>
      <c r="K28" s="1132">
        <v>10</v>
      </c>
    </row>
    <row r="29" spans="1:11" ht="20.25" customHeight="1" x14ac:dyDescent="0.25">
      <c r="A29" s="1390"/>
      <c r="B29" s="29">
        <v>8</v>
      </c>
      <c r="C29" s="1252" t="s">
        <v>8</v>
      </c>
      <c r="D29" s="27" t="str">
        <v/>
      </c>
      <c r="E29" s="26">
        <f t="shared" si="2"/>
        <v>85684.739999999991</v>
      </c>
      <c r="F29" s="24">
        <v>744.9</v>
      </c>
      <c r="G29" s="24">
        <v>111.72</v>
      </c>
      <c r="H29" s="24">
        <v>1233.3800000000001</v>
      </c>
      <c r="I29" s="25">
        <f t="shared" si="3"/>
        <v>2100</v>
      </c>
      <c r="J29" s="24">
        <f t="shared" si="4"/>
        <v>83594.739999999991</v>
      </c>
      <c r="K29" s="1132">
        <v>10</v>
      </c>
    </row>
    <row r="30" spans="1:11" ht="20.25" customHeight="1" x14ac:dyDescent="0.25">
      <c r="A30" s="1390"/>
      <c r="B30" s="29">
        <v>9</v>
      </c>
      <c r="C30" s="1252" t="s">
        <v>7</v>
      </c>
      <c r="D30" s="27" t="str">
        <v/>
      </c>
      <c r="E30" s="26">
        <f t="shared" si="2"/>
        <v>83594.739999999991</v>
      </c>
      <c r="F30" s="24">
        <v>744.9</v>
      </c>
      <c r="G30" s="24">
        <v>111.72</v>
      </c>
      <c r="H30" s="24">
        <v>1233.3800000000001</v>
      </c>
      <c r="I30" s="25">
        <f t="shared" si="3"/>
        <v>2100</v>
      </c>
      <c r="J30" s="24">
        <f t="shared" si="4"/>
        <v>81504.739999999991</v>
      </c>
      <c r="K30" s="1132">
        <v>10</v>
      </c>
    </row>
    <row r="31" spans="1:11" ht="20.25" customHeight="1" x14ac:dyDescent="0.25">
      <c r="A31" s="1390"/>
      <c r="B31" s="29">
        <v>10</v>
      </c>
      <c r="C31" s="1252" t="s">
        <v>6</v>
      </c>
      <c r="D31" s="27" t="str">
        <v/>
      </c>
      <c r="E31" s="26">
        <f t="shared" si="2"/>
        <v>81504.739999999991</v>
      </c>
      <c r="F31" s="24">
        <v>744.9</v>
      </c>
      <c r="G31" s="24">
        <v>111.72</v>
      </c>
      <c r="H31" s="24">
        <v>1233.3800000000001</v>
      </c>
      <c r="I31" s="25">
        <f t="shared" si="3"/>
        <v>2100</v>
      </c>
      <c r="J31" s="24">
        <f t="shared" si="4"/>
        <v>79414.739999999991</v>
      </c>
      <c r="K31" s="1132">
        <v>10</v>
      </c>
    </row>
    <row r="32" spans="1:11" ht="20.25" customHeight="1" x14ac:dyDescent="0.25">
      <c r="A32" s="1390"/>
      <c r="B32" s="29">
        <v>11</v>
      </c>
      <c r="C32" s="1252" t="s">
        <v>5</v>
      </c>
      <c r="D32" s="27" t="str">
        <v/>
      </c>
      <c r="E32" s="26">
        <f t="shared" si="2"/>
        <v>79414.739999999991</v>
      </c>
      <c r="F32" s="24">
        <v>744.9</v>
      </c>
      <c r="G32" s="24">
        <v>111.72</v>
      </c>
      <c r="H32" s="24">
        <v>1233.3800000000001</v>
      </c>
      <c r="I32" s="25">
        <f t="shared" si="3"/>
        <v>2100</v>
      </c>
      <c r="J32" s="24">
        <f t="shared" si="4"/>
        <v>77324.739999999991</v>
      </c>
      <c r="K32" s="1132">
        <v>10</v>
      </c>
    </row>
    <row r="33" spans="1:11" ht="20.25" customHeight="1" x14ac:dyDescent="0.25">
      <c r="A33" s="1390"/>
      <c r="B33" s="29">
        <v>12</v>
      </c>
      <c r="C33" s="1252" t="s">
        <v>4</v>
      </c>
      <c r="D33" s="27" t="str">
        <v/>
      </c>
      <c r="E33" s="26">
        <f t="shared" si="2"/>
        <v>77324.739999999991</v>
      </c>
      <c r="F33" s="24">
        <v>744.9</v>
      </c>
      <c r="G33" s="24">
        <v>111.72</v>
      </c>
      <c r="H33" s="24">
        <v>1233.3800000000001</v>
      </c>
      <c r="I33" s="25">
        <f t="shared" si="3"/>
        <v>2100</v>
      </c>
      <c r="J33" s="24">
        <f t="shared" si="4"/>
        <v>75234.739999999991</v>
      </c>
      <c r="K33" s="1132">
        <v>10</v>
      </c>
    </row>
    <row r="34" spans="1:11" ht="20.25" customHeight="1" x14ac:dyDescent="0.25">
      <c r="A34" s="1390"/>
      <c r="B34" s="29">
        <v>13</v>
      </c>
      <c r="C34" s="1252" t="s">
        <v>3</v>
      </c>
      <c r="D34" s="27" t="str">
        <v/>
      </c>
      <c r="E34" s="26">
        <f t="shared" si="2"/>
        <v>75234.739999999991</v>
      </c>
      <c r="F34" s="24">
        <v>744.9</v>
      </c>
      <c r="G34" s="24">
        <v>111.72</v>
      </c>
      <c r="H34" s="24">
        <v>1233.3800000000001</v>
      </c>
      <c r="I34" s="25">
        <f t="shared" si="3"/>
        <v>2100</v>
      </c>
      <c r="J34" s="24">
        <f t="shared" si="4"/>
        <v>73144.739999999991</v>
      </c>
      <c r="K34" s="1132">
        <v>10</v>
      </c>
    </row>
    <row r="35" spans="1:11" ht="20.25" customHeight="1" x14ac:dyDescent="0.25">
      <c r="A35" s="1390"/>
      <c r="B35" s="29">
        <v>14</v>
      </c>
      <c r="C35" s="1252" t="s">
        <v>14</v>
      </c>
      <c r="D35" s="27" t="str">
        <v/>
      </c>
      <c r="E35" s="26">
        <f t="shared" si="2"/>
        <v>73144.739999999991</v>
      </c>
      <c r="F35" s="24">
        <v>744.9</v>
      </c>
      <c r="G35" s="24">
        <v>111.72</v>
      </c>
      <c r="H35" s="24">
        <v>1233.3800000000001</v>
      </c>
      <c r="I35" s="25">
        <f t="shared" si="3"/>
        <v>2100</v>
      </c>
      <c r="J35" s="24">
        <f t="shared" si="4"/>
        <v>71054.739999999991</v>
      </c>
      <c r="K35" s="1132">
        <v>10</v>
      </c>
    </row>
    <row r="36" spans="1:11" ht="20.25" customHeight="1" thickBot="1" x14ac:dyDescent="0.3">
      <c r="A36" s="1391"/>
      <c r="B36" s="21">
        <v>15</v>
      </c>
      <c r="C36" s="1253" t="s">
        <v>13</v>
      </c>
      <c r="D36" s="19" t="str">
        <v/>
      </c>
      <c r="E36" s="18">
        <f t="shared" si="2"/>
        <v>71054.739999999991</v>
      </c>
      <c r="F36" s="16">
        <v>744.9</v>
      </c>
      <c r="G36" s="16">
        <v>111.72</v>
      </c>
      <c r="H36" s="16">
        <v>1233.3800000000001</v>
      </c>
      <c r="I36" s="17">
        <f t="shared" si="3"/>
        <v>2100</v>
      </c>
      <c r="J36" s="16">
        <f t="shared" si="4"/>
        <v>68964.739999999991</v>
      </c>
      <c r="K36" s="1133">
        <v>10</v>
      </c>
    </row>
    <row r="37" spans="1:11" ht="20.25" customHeight="1" x14ac:dyDescent="0.25">
      <c r="A37" s="1389">
        <v>2027</v>
      </c>
      <c r="B37" s="37">
        <v>16</v>
      </c>
      <c r="C37" s="1251" t="s">
        <v>12</v>
      </c>
      <c r="D37" s="35" t="str">
        <v/>
      </c>
      <c r="E37" s="34">
        <f t="shared" si="2"/>
        <v>68964.739999999991</v>
      </c>
      <c r="F37" s="32">
        <v>744.9</v>
      </c>
      <c r="G37" s="32">
        <v>111.72</v>
      </c>
      <c r="H37" s="32">
        <v>1233.3800000000001</v>
      </c>
      <c r="I37" s="33">
        <f t="shared" si="3"/>
        <v>2100</v>
      </c>
      <c r="J37" s="32">
        <f t="shared" si="4"/>
        <v>66874.739999999991</v>
      </c>
      <c r="K37" s="1131">
        <v>10</v>
      </c>
    </row>
    <row r="38" spans="1:11" ht="20.25" customHeight="1" x14ac:dyDescent="0.25">
      <c r="A38" s="1390"/>
      <c r="B38" s="29">
        <v>17</v>
      </c>
      <c r="C38" s="1252" t="s">
        <v>11</v>
      </c>
      <c r="D38" s="27" t="str">
        <v/>
      </c>
      <c r="E38" s="26">
        <f t="shared" si="2"/>
        <v>66874.739999999991</v>
      </c>
      <c r="F38" s="24">
        <v>744.9</v>
      </c>
      <c r="G38" s="24">
        <v>111.72</v>
      </c>
      <c r="H38" s="24">
        <v>1233.3800000000001</v>
      </c>
      <c r="I38" s="25">
        <f t="shared" si="3"/>
        <v>2100</v>
      </c>
      <c r="J38" s="24">
        <f t="shared" si="4"/>
        <v>64784.739999999983</v>
      </c>
      <c r="K38" s="1132">
        <v>10</v>
      </c>
    </row>
    <row r="39" spans="1:11" ht="20.25" customHeight="1" x14ac:dyDescent="0.25">
      <c r="A39" s="1390"/>
      <c r="B39" s="29">
        <v>18</v>
      </c>
      <c r="C39" s="1252" t="s">
        <v>10</v>
      </c>
      <c r="D39" s="27" t="str">
        <v/>
      </c>
      <c r="E39" s="26">
        <f t="shared" si="2"/>
        <v>64784.739999999983</v>
      </c>
      <c r="F39" s="24">
        <v>744.9</v>
      </c>
      <c r="G39" s="24">
        <v>111.72</v>
      </c>
      <c r="H39" s="24">
        <v>1233.3800000000001</v>
      </c>
      <c r="I39" s="25">
        <f t="shared" si="3"/>
        <v>2100</v>
      </c>
      <c r="J39" s="24">
        <f t="shared" si="4"/>
        <v>62694.739999999983</v>
      </c>
      <c r="K39" s="1132">
        <v>10</v>
      </c>
    </row>
    <row r="40" spans="1:11" ht="20.25" customHeight="1" x14ac:dyDescent="0.25">
      <c r="A40" s="1390"/>
      <c r="B40" s="29">
        <v>19</v>
      </c>
      <c r="C40" s="1252" t="s">
        <v>9</v>
      </c>
      <c r="D40" s="27" t="str">
        <v/>
      </c>
      <c r="E40" s="26">
        <f t="shared" si="2"/>
        <v>62694.739999999983</v>
      </c>
      <c r="F40" s="24">
        <v>744.9</v>
      </c>
      <c r="G40" s="24">
        <v>111.72</v>
      </c>
      <c r="H40" s="24">
        <v>1233.3800000000001</v>
      </c>
      <c r="I40" s="25">
        <f t="shared" si="3"/>
        <v>2100</v>
      </c>
      <c r="J40" s="24">
        <f t="shared" si="4"/>
        <v>60604.739999999983</v>
      </c>
      <c r="K40" s="1132">
        <v>10</v>
      </c>
    </row>
    <row r="41" spans="1:11" ht="20.25" customHeight="1" x14ac:dyDescent="0.25">
      <c r="A41" s="1390"/>
      <c r="B41" s="29">
        <v>20</v>
      </c>
      <c r="C41" s="1252" t="s">
        <v>8</v>
      </c>
      <c r="D41" s="27" t="str">
        <v/>
      </c>
      <c r="E41" s="26">
        <f t="shared" si="2"/>
        <v>60604.739999999983</v>
      </c>
      <c r="F41" s="24">
        <v>744.9</v>
      </c>
      <c r="G41" s="24">
        <v>111.72</v>
      </c>
      <c r="H41" s="24">
        <v>1233.3800000000001</v>
      </c>
      <c r="I41" s="25">
        <f t="shared" si="3"/>
        <v>2100</v>
      </c>
      <c r="J41" s="24">
        <f t="shared" si="4"/>
        <v>58514.739999999983</v>
      </c>
      <c r="K41" s="1132">
        <v>10</v>
      </c>
    </row>
    <row r="42" spans="1:11" ht="20.25" customHeight="1" x14ac:dyDescent="0.25">
      <c r="A42" s="1390"/>
      <c r="B42" s="29">
        <v>21</v>
      </c>
      <c r="C42" s="1252" t="s">
        <v>7</v>
      </c>
      <c r="D42" s="27" t="str">
        <v/>
      </c>
      <c r="E42" s="26">
        <f t="shared" si="2"/>
        <v>58514.739999999983</v>
      </c>
      <c r="F42" s="24">
        <v>744.9</v>
      </c>
      <c r="G42" s="24">
        <v>111.72</v>
      </c>
      <c r="H42" s="24">
        <v>1233.3800000000001</v>
      </c>
      <c r="I42" s="25">
        <f t="shared" si="3"/>
        <v>2100</v>
      </c>
      <c r="J42" s="24">
        <f t="shared" si="4"/>
        <v>56424.739999999983</v>
      </c>
      <c r="K42" s="1132">
        <v>10</v>
      </c>
    </row>
    <row r="43" spans="1:11" ht="20.25" customHeight="1" x14ac:dyDescent="0.25">
      <c r="A43" s="1390"/>
      <c r="B43" s="29">
        <v>22</v>
      </c>
      <c r="C43" s="1252" t="s">
        <v>6</v>
      </c>
      <c r="D43" s="27" t="str">
        <v/>
      </c>
      <c r="E43" s="26">
        <f t="shared" si="2"/>
        <v>56424.739999999983</v>
      </c>
      <c r="F43" s="24">
        <v>744.9</v>
      </c>
      <c r="G43" s="24">
        <v>111.72</v>
      </c>
      <c r="H43" s="24">
        <v>1233.3800000000001</v>
      </c>
      <c r="I43" s="25">
        <f t="shared" si="3"/>
        <v>2100</v>
      </c>
      <c r="J43" s="24">
        <f t="shared" si="4"/>
        <v>54334.739999999983</v>
      </c>
      <c r="K43" s="1132">
        <v>10</v>
      </c>
    </row>
    <row r="44" spans="1:11" ht="20.25" customHeight="1" x14ac:dyDescent="0.25">
      <c r="A44" s="1390"/>
      <c r="B44" s="29">
        <v>23</v>
      </c>
      <c r="C44" s="1252" t="s">
        <v>5</v>
      </c>
      <c r="D44" s="27" t="str">
        <v/>
      </c>
      <c r="E44" s="26">
        <f t="shared" si="2"/>
        <v>54334.739999999983</v>
      </c>
      <c r="F44" s="24">
        <v>744.9</v>
      </c>
      <c r="G44" s="24">
        <v>111.72</v>
      </c>
      <c r="H44" s="24">
        <v>1233.3800000000001</v>
      </c>
      <c r="I44" s="25">
        <f t="shared" si="3"/>
        <v>2100</v>
      </c>
      <c r="J44" s="24">
        <f t="shared" si="4"/>
        <v>52244.739999999983</v>
      </c>
      <c r="K44" s="1132">
        <v>10</v>
      </c>
    </row>
    <row r="45" spans="1:11" ht="20.25" customHeight="1" x14ac:dyDescent="0.25">
      <c r="A45" s="1390"/>
      <c r="B45" s="29">
        <v>24</v>
      </c>
      <c r="C45" s="1252" t="s">
        <v>4</v>
      </c>
      <c r="D45" s="27" t="str">
        <v/>
      </c>
      <c r="E45" s="26">
        <f t="shared" si="2"/>
        <v>52244.739999999983</v>
      </c>
      <c r="F45" s="24">
        <v>744.9</v>
      </c>
      <c r="G45" s="24">
        <v>111.72</v>
      </c>
      <c r="H45" s="24">
        <v>1233.3800000000001</v>
      </c>
      <c r="I45" s="25">
        <f t="shared" si="3"/>
        <v>2100</v>
      </c>
      <c r="J45" s="24">
        <f t="shared" si="4"/>
        <v>50154.739999999983</v>
      </c>
      <c r="K45" s="1132">
        <v>10</v>
      </c>
    </row>
    <row r="46" spans="1:11" ht="20.25" customHeight="1" x14ac:dyDescent="0.25">
      <c r="A46" s="1390"/>
      <c r="B46" s="29">
        <v>25</v>
      </c>
      <c r="C46" s="1252" t="s">
        <v>3</v>
      </c>
      <c r="D46" s="27" t="str">
        <v/>
      </c>
      <c r="E46" s="26">
        <f t="shared" si="2"/>
        <v>50154.739999999983</v>
      </c>
      <c r="F46" s="24">
        <v>744.9</v>
      </c>
      <c r="G46" s="24">
        <v>111.72</v>
      </c>
      <c r="H46" s="24">
        <v>1233.3800000000001</v>
      </c>
      <c r="I46" s="25">
        <f t="shared" si="3"/>
        <v>2100</v>
      </c>
      <c r="J46" s="24">
        <f t="shared" si="4"/>
        <v>48064.739999999983</v>
      </c>
      <c r="K46" s="1132">
        <v>10</v>
      </c>
    </row>
    <row r="47" spans="1:11" ht="20.25" customHeight="1" x14ac:dyDescent="0.25">
      <c r="A47" s="1390"/>
      <c r="B47" s="29">
        <v>26</v>
      </c>
      <c r="C47" s="1252" t="s">
        <v>14</v>
      </c>
      <c r="D47" s="27" t="str">
        <v/>
      </c>
      <c r="E47" s="26">
        <f t="shared" si="2"/>
        <v>48064.739999999983</v>
      </c>
      <c r="F47" s="24">
        <v>744.9</v>
      </c>
      <c r="G47" s="24">
        <v>111.72</v>
      </c>
      <c r="H47" s="24">
        <v>1233.3800000000001</v>
      </c>
      <c r="I47" s="25">
        <f t="shared" si="3"/>
        <v>2100</v>
      </c>
      <c r="J47" s="24">
        <f t="shared" si="4"/>
        <v>45974.739999999983</v>
      </c>
      <c r="K47" s="1132">
        <v>10</v>
      </c>
    </row>
    <row r="48" spans="1:11" ht="20.25" customHeight="1" thickBot="1" x14ac:dyDescent="0.3">
      <c r="A48" s="1391"/>
      <c r="B48" s="21">
        <v>27</v>
      </c>
      <c r="C48" s="1253" t="s">
        <v>13</v>
      </c>
      <c r="D48" s="19" t="str">
        <v/>
      </c>
      <c r="E48" s="18">
        <f t="shared" si="2"/>
        <v>45974.739999999983</v>
      </c>
      <c r="F48" s="16">
        <v>744.9</v>
      </c>
      <c r="G48" s="16">
        <v>111.72</v>
      </c>
      <c r="H48" s="16">
        <v>1233.3800000000001</v>
      </c>
      <c r="I48" s="17">
        <f t="shared" si="3"/>
        <v>2100</v>
      </c>
      <c r="J48" s="16">
        <f t="shared" si="4"/>
        <v>43884.739999999983</v>
      </c>
      <c r="K48" s="1133">
        <v>10</v>
      </c>
    </row>
    <row r="49" spans="1:11" ht="20.25" customHeight="1" x14ac:dyDescent="0.25">
      <c r="A49" s="1389">
        <v>2028</v>
      </c>
      <c r="B49" s="37">
        <v>28</v>
      </c>
      <c r="C49" s="1251" t="s">
        <v>12</v>
      </c>
      <c r="D49" s="35" t="str">
        <v/>
      </c>
      <c r="E49" s="34">
        <f t="shared" si="2"/>
        <v>43884.739999999983</v>
      </c>
      <c r="F49" s="32">
        <v>744.9</v>
      </c>
      <c r="G49" s="32">
        <v>111.72</v>
      </c>
      <c r="H49" s="32">
        <v>1233.3800000000001</v>
      </c>
      <c r="I49" s="33">
        <f t="shared" si="3"/>
        <v>2100</v>
      </c>
      <c r="J49" s="32">
        <f t="shared" si="4"/>
        <v>41794.739999999983</v>
      </c>
      <c r="K49" s="1131">
        <v>10</v>
      </c>
    </row>
    <row r="50" spans="1:11" ht="20.25" customHeight="1" x14ac:dyDescent="0.25">
      <c r="A50" s="1390"/>
      <c r="B50" s="29">
        <v>29</v>
      </c>
      <c r="C50" s="1252" t="s">
        <v>11</v>
      </c>
      <c r="D50" s="27" t="str">
        <v/>
      </c>
      <c r="E50" s="26">
        <f t="shared" si="2"/>
        <v>41794.739999999983</v>
      </c>
      <c r="F50" s="24">
        <v>744.9</v>
      </c>
      <c r="G50" s="24">
        <v>111.72</v>
      </c>
      <c r="H50" s="24">
        <v>1233.3800000000001</v>
      </c>
      <c r="I50" s="25">
        <f t="shared" si="3"/>
        <v>2100</v>
      </c>
      <c r="J50" s="24">
        <f t="shared" si="4"/>
        <v>39704.739999999983</v>
      </c>
      <c r="K50" s="1132">
        <v>10</v>
      </c>
    </row>
    <row r="51" spans="1:11" ht="20.25" customHeight="1" x14ac:dyDescent="0.25">
      <c r="A51" s="1390"/>
      <c r="B51" s="29">
        <v>30</v>
      </c>
      <c r="C51" s="1252" t="s">
        <v>10</v>
      </c>
      <c r="D51" s="27" t="str">
        <v/>
      </c>
      <c r="E51" s="26">
        <f t="shared" si="2"/>
        <v>39704.739999999983</v>
      </c>
      <c r="F51" s="24">
        <v>744.9</v>
      </c>
      <c r="G51" s="24">
        <v>111.72</v>
      </c>
      <c r="H51" s="24">
        <v>1233.3800000000001</v>
      </c>
      <c r="I51" s="25">
        <f t="shared" si="3"/>
        <v>2100</v>
      </c>
      <c r="J51" s="24">
        <f t="shared" si="4"/>
        <v>37614.739999999983</v>
      </c>
      <c r="K51" s="1132">
        <v>10</v>
      </c>
    </row>
    <row r="52" spans="1:11" ht="20.25" customHeight="1" x14ac:dyDescent="0.25">
      <c r="A52" s="1390"/>
      <c r="B52" s="29">
        <v>31</v>
      </c>
      <c r="C52" s="1252" t="s">
        <v>9</v>
      </c>
      <c r="D52" s="27" t="str">
        <v/>
      </c>
      <c r="E52" s="26">
        <f t="shared" si="2"/>
        <v>37614.739999999983</v>
      </c>
      <c r="F52" s="24">
        <v>744.9</v>
      </c>
      <c r="G52" s="24">
        <v>111.72</v>
      </c>
      <c r="H52" s="24">
        <v>1233.3800000000001</v>
      </c>
      <c r="I52" s="25">
        <f t="shared" si="3"/>
        <v>2100</v>
      </c>
      <c r="J52" s="24">
        <f t="shared" si="4"/>
        <v>35524.739999999983</v>
      </c>
      <c r="K52" s="1132">
        <v>10</v>
      </c>
    </row>
    <row r="53" spans="1:11" ht="20.25" customHeight="1" x14ac:dyDescent="0.25">
      <c r="A53" s="1390"/>
      <c r="B53" s="29">
        <v>32</v>
      </c>
      <c r="C53" s="1252" t="s">
        <v>8</v>
      </c>
      <c r="D53" s="27" t="str">
        <v/>
      </c>
      <c r="E53" s="26">
        <f t="shared" si="2"/>
        <v>35524.739999999983</v>
      </c>
      <c r="F53" s="24">
        <v>744.9</v>
      </c>
      <c r="G53" s="24">
        <v>111.72</v>
      </c>
      <c r="H53" s="24">
        <v>1233.3800000000001</v>
      </c>
      <c r="I53" s="25">
        <f t="shared" si="3"/>
        <v>2100</v>
      </c>
      <c r="J53" s="24">
        <f t="shared" si="4"/>
        <v>33434.739999999983</v>
      </c>
      <c r="K53" s="1132">
        <v>10</v>
      </c>
    </row>
    <row r="54" spans="1:11" ht="20.25" customHeight="1" x14ac:dyDescent="0.25">
      <c r="A54" s="1390"/>
      <c r="B54" s="29">
        <v>33</v>
      </c>
      <c r="C54" s="1252" t="s">
        <v>7</v>
      </c>
      <c r="D54" s="27" t="str">
        <v/>
      </c>
      <c r="E54" s="26">
        <f t="shared" si="2"/>
        <v>33434.739999999983</v>
      </c>
      <c r="F54" s="24">
        <v>744.9</v>
      </c>
      <c r="G54" s="24">
        <v>111.72</v>
      </c>
      <c r="H54" s="24">
        <v>1233.3800000000001</v>
      </c>
      <c r="I54" s="25">
        <f t="shared" si="3"/>
        <v>2100</v>
      </c>
      <c r="J54" s="24">
        <f t="shared" si="4"/>
        <v>31344.73999999998</v>
      </c>
      <c r="K54" s="1132">
        <v>10</v>
      </c>
    </row>
    <row r="55" spans="1:11" ht="20.25" customHeight="1" x14ac:dyDescent="0.25">
      <c r="A55" s="1390"/>
      <c r="B55" s="29">
        <v>34</v>
      </c>
      <c r="C55" s="1252" t="s">
        <v>6</v>
      </c>
      <c r="D55" s="27" t="str">
        <v/>
      </c>
      <c r="E55" s="26">
        <f t="shared" si="2"/>
        <v>31344.73999999998</v>
      </c>
      <c r="F55" s="24">
        <v>744.9</v>
      </c>
      <c r="G55" s="24">
        <v>111.72</v>
      </c>
      <c r="H55" s="24">
        <v>1233.3800000000001</v>
      </c>
      <c r="I55" s="25">
        <f t="shared" si="3"/>
        <v>2100</v>
      </c>
      <c r="J55" s="24">
        <f t="shared" si="4"/>
        <v>29254.739999999976</v>
      </c>
      <c r="K55" s="1132">
        <v>10</v>
      </c>
    </row>
    <row r="56" spans="1:11" ht="20.25" customHeight="1" x14ac:dyDescent="0.25">
      <c r="A56" s="1390"/>
      <c r="B56" s="29">
        <v>35</v>
      </c>
      <c r="C56" s="1252" t="s">
        <v>5</v>
      </c>
      <c r="D56" s="27" t="str">
        <v/>
      </c>
      <c r="E56" s="26">
        <f t="shared" si="2"/>
        <v>29254.739999999976</v>
      </c>
      <c r="F56" s="24">
        <v>744.9</v>
      </c>
      <c r="G56" s="24">
        <v>111.72</v>
      </c>
      <c r="H56" s="24">
        <v>1233.3800000000001</v>
      </c>
      <c r="I56" s="25">
        <f t="shared" si="3"/>
        <v>2100</v>
      </c>
      <c r="J56" s="24">
        <f t="shared" si="4"/>
        <v>27164.739999999972</v>
      </c>
      <c r="K56" s="1132">
        <v>10</v>
      </c>
    </row>
    <row r="57" spans="1:11" ht="20.25" customHeight="1" x14ac:dyDescent="0.25">
      <c r="A57" s="1390"/>
      <c r="B57" s="29">
        <v>36</v>
      </c>
      <c r="C57" s="1252" t="s">
        <v>4</v>
      </c>
      <c r="D57" s="27" t="str">
        <v/>
      </c>
      <c r="E57" s="26">
        <f t="shared" si="2"/>
        <v>27164.739999999972</v>
      </c>
      <c r="F57" s="24">
        <v>744.9</v>
      </c>
      <c r="G57" s="24">
        <v>111.72</v>
      </c>
      <c r="H57" s="24">
        <v>1233.3800000000001</v>
      </c>
      <c r="I57" s="25">
        <f t="shared" si="3"/>
        <v>2100</v>
      </c>
      <c r="J57" s="24">
        <f t="shared" si="4"/>
        <v>25074.739999999969</v>
      </c>
      <c r="K57" s="1132">
        <v>10</v>
      </c>
    </row>
    <row r="58" spans="1:11" ht="20.25" customHeight="1" x14ac:dyDescent="0.25">
      <c r="A58" s="1390"/>
      <c r="B58" s="29">
        <v>37</v>
      </c>
      <c r="C58" s="1252" t="s">
        <v>3</v>
      </c>
      <c r="D58" s="27" t="str">
        <v/>
      </c>
      <c r="E58" s="26">
        <f t="shared" si="2"/>
        <v>25074.739999999969</v>
      </c>
      <c r="F58" s="24">
        <v>744.9</v>
      </c>
      <c r="G58" s="24">
        <v>111.72</v>
      </c>
      <c r="H58" s="24">
        <v>1233.3800000000001</v>
      </c>
      <c r="I58" s="25">
        <f t="shared" si="3"/>
        <v>2100</v>
      </c>
      <c r="J58" s="24">
        <f t="shared" si="4"/>
        <v>22984.739999999965</v>
      </c>
      <c r="K58" s="1132">
        <v>10</v>
      </c>
    </row>
    <row r="59" spans="1:11" ht="20.25" customHeight="1" x14ac:dyDescent="0.25">
      <c r="A59" s="1390"/>
      <c r="B59" s="29">
        <v>38</v>
      </c>
      <c r="C59" s="1252" t="s">
        <v>14</v>
      </c>
      <c r="D59" s="27" t="str">
        <v/>
      </c>
      <c r="E59" s="26">
        <f t="shared" si="2"/>
        <v>22984.739999999965</v>
      </c>
      <c r="F59" s="24">
        <v>744.9</v>
      </c>
      <c r="G59" s="24">
        <v>111.72</v>
      </c>
      <c r="H59" s="24">
        <v>1233.3800000000001</v>
      </c>
      <c r="I59" s="25">
        <f t="shared" si="3"/>
        <v>2100</v>
      </c>
      <c r="J59" s="24">
        <f t="shared" si="4"/>
        <v>20894.739999999962</v>
      </c>
      <c r="K59" s="1132">
        <v>10</v>
      </c>
    </row>
    <row r="60" spans="1:11" ht="20.25" customHeight="1" thickBot="1" x14ac:dyDescent="0.3">
      <c r="A60" s="1391"/>
      <c r="B60" s="21">
        <v>39</v>
      </c>
      <c r="C60" s="1253" t="s">
        <v>13</v>
      </c>
      <c r="D60" s="19" t="str">
        <v/>
      </c>
      <c r="E60" s="18">
        <f t="shared" si="2"/>
        <v>20894.739999999962</v>
      </c>
      <c r="F60" s="16">
        <v>744.9</v>
      </c>
      <c r="G60" s="16">
        <v>111.72</v>
      </c>
      <c r="H60" s="16">
        <v>1233.3800000000001</v>
      </c>
      <c r="I60" s="17">
        <f t="shared" si="3"/>
        <v>2100</v>
      </c>
      <c r="J60" s="16">
        <f t="shared" si="4"/>
        <v>18804.739999999958</v>
      </c>
      <c r="K60" s="1133">
        <v>10</v>
      </c>
    </row>
    <row r="61" spans="1:11" ht="20.25" customHeight="1" x14ac:dyDescent="0.25">
      <c r="A61" s="1389">
        <v>2029</v>
      </c>
      <c r="B61" s="37">
        <v>40</v>
      </c>
      <c r="C61" s="1251" t="s">
        <v>12</v>
      </c>
      <c r="D61" s="35" t="str">
        <v/>
      </c>
      <c r="E61" s="34">
        <f t="shared" si="2"/>
        <v>18804.739999999958</v>
      </c>
      <c r="F61" s="32">
        <v>744.9</v>
      </c>
      <c r="G61" s="32">
        <v>111.72</v>
      </c>
      <c r="H61" s="32">
        <v>1233.3800000000001</v>
      </c>
      <c r="I61" s="33">
        <f t="shared" si="3"/>
        <v>2100</v>
      </c>
      <c r="J61" s="32">
        <f t="shared" si="4"/>
        <v>16714.739999999954</v>
      </c>
      <c r="K61" s="1131">
        <v>10</v>
      </c>
    </row>
    <row r="62" spans="1:11" ht="20.25" customHeight="1" x14ac:dyDescent="0.25">
      <c r="A62" s="1390"/>
      <c r="B62" s="29">
        <v>41</v>
      </c>
      <c r="C62" s="1252" t="s">
        <v>11</v>
      </c>
      <c r="D62" s="27" t="str">
        <v/>
      </c>
      <c r="E62" s="26">
        <f t="shared" si="2"/>
        <v>16714.739999999954</v>
      </c>
      <c r="F62" s="24">
        <v>744.9</v>
      </c>
      <c r="G62" s="24">
        <v>111.72</v>
      </c>
      <c r="H62" s="24">
        <v>1233.3800000000001</v>
      </c>
      <c r="I62" s="25">
        <f t="shared" si="3"/>
        <v>2100</v>
      </c>
      <c r="J62" s="24">
        <f t="shared" si="1"/>
        <v>14624.739999999954</v>
      </c>
      <c r="K62" s="1132">
        <v>10</v>
      </c>
    </row>
    <row r="63" spans="1:11" ht="20.25" customHeight="1" x14ac:dyDescent="0.25">
      <c r="A63" s="1390"/>
      <c r="B63" s="29">
        <v>42</v>
      </c>
      <c r="C63" s="1252" t="s">
        <v>10</v>
      </c>
      <c r="D63" s="27" t="str">
        <v/>
      </c>
      <c r="E63" s="26">
        <f t="shared" si="2"/>
        <v>14624.739999999954</v>
      </c>
      <c r="F63" s="24">
        <v>744.9</v>
      </c>
      <c r="G63" s="24">
        <v>111.72</v>
      </c>
      <c r="H63" s="24">
        <v>1233.3800000000001</v>
      </c>
      <c r="I63" s="25">
        <f t="shared" si="3"/>
        <v>2100</v>
      </c>
      <c r="J63" s="24">
        <f t="shared" si="1"/>
        <v>12534.739999999954</v>
      </c>
      <c r="K63" s="1132">
        <v>10</v>
      </c>
    </row>
    <row r="64" spans="1:11" ht="20.25" customHeight="1" x14ac:dyDescent="0.25">
      <c r="A64" s="1390"/>
      <c r="B64" s="29">
        <v>43</v>
      </c>
      <c r="C64" s="1252" t="s">
        <v>9</v>
      </c>
      <c r="D64" s="27" t="str">
        <v/>
      </c>
      <c r="E64" s="26">
        <f t="shared" si="2"/>
        <v>12534.739999999954</v>
      </c>
      <c r="F64" s="24">
        <v>744.9</v>
      </c>
      <c r="G64" s="24">
        <v>111.72</v>
      </c>
      <c r="H64" s="24">
        <v>1233.3800000000001</v>
      </c>
      <c r="I64" s="25">
        <f t="shared" si="3"/>
        <v>2100</v>
      </c>
      <c r="J64" s="24">
        <f t="shared" si="1"/>
        <v>10444.739999999954</v>
      </c>
      <c r="K64" s="1132">
        <v>10</v>
      </c>
    </row>
    <row r="65" spans="1:11" ht="20.25" customHeight="1" x14ac:dyDescent="0.25">
      <c r="A65" s="1390"/>
      <c r="B65" s="29">
        <v>44</v>
      </c>
      <c r="C65" s="1252" t="s">
        <v>8</v>
      </c>
      <c r="D65" s="27" t="str">
        <v/>
      </c>
      <c r="E65" s="26">
        <f t="shared" si="2"/>
        <v>10444.739999999954</v>
      </c>
      <c r="F65" s="24">
        <v>744.9</v>
      </c>
      <c r="G65" s="24">
        <v>111.72</v>
      </c>
      <c r="H65" s="24">
        <v>1233.3800000000001</v>
      </c>
      <c r="I65" s="25">
        <f t="shared" si="3"/>
        <v>2100</v>
      </c>
      <c r="J65" s="24">
        <f t="shared" si="1"/>
        <v>8354.7399999999543</v>
      </c>
      <c r="K65" s="1132">
        <v>10</v>
      </c>
    </row>
    <row r="66" spans="1:11" ht="20.25" customHeight="1" x14ac:dyDescent="0.25">
      <c r="A66" s="1390"/>
      <c r="B66" s="29">
        <v>45</v>
      </c>
      <c r="C66" s="1252" t="s">
        <v>7</v>
      </c>
      <c r="D66" s="27" t="str">
        <v/>
      </c>
      <c r="E66" s="26">
        <f t="shared" si="2"/>
        <v>8354.7399999999543</v>
      </c>
      <c r="F66" s="24">
        <v>744.9</v>
      </c>
      <c r="G66" s="24">
        <v>111.72</v>
      </c>
      <c r="H66" s="24">
        <v>1233.3800000000001</v>
      </c>
      <c r="I66" s="25">
        <f t="shared" si="3"/>
        <v>2100</v>
      </c>
      <c r="J66" s="24">
        <f t="shared" si="1"/>
        <v>6264.7399999999543</v>
      </c>
      <c r="K66" s="1132">
        <v>10</v>
      </c>
    </row>
    <row r="67" spans="1:11" ht="20.25" customHeight="1" x14ac:dyDescent="0.25">
      <c r="A67" s="1390"/>
      <c r="B67" s="29">
        <v>46</v>
      </c>
      <c r="C67" s="1252" t="s">
        <v>6</v>
      </c>
      <c r="D67" s="27" t="str">
        <v/>
      </c>
      <c r="E67" s="26">
        <f t="shared" si="2"/>
        <v>6264.7399999999543</v>
      </c>
      <c r="F67" s="24">
        <v>744.9</v>
      </c>
      <c r="G67" s="24">
        <v>111.72</v>
      </c>
      <c r="H67" s="24">
        <v>1233.3800000000001</v>
      </c>
      <c r="I67" s="25">
        <f t="shared" si="3"/>
        <v>2100</v>
      </c>
      <c r="J67" s="24">
        <f t="shared" si="1"/>
        <v>4174.7399999999543</v>
      </c>
      <c r="K67" s="1132">
        <v>10</v>
      </c>
    </row>
    <row r="68" spans="1:11" ht="20.25" customHeight="1" x14ac:dyDescent="0.25">
      <c r="A68" s="1390"/>
      <c r="B68" s="29">
        <v>47</v>
      </c>
      <c r="C68" s="1252" t="s">
        <v>5</v>
      </c>
      <c r="D68" s="27" t="str">
        <v/>
      </c>
      <c r="E68" s="26">
        <f t="shared" si="2"/>
        <v>4174.7399999999543</v>
      </c>
      <c r="F68" s="24">
        <v>744.9</v>
      </c>
      <c r="G68" s="24">
        <v>111.72</v>
      </c>
      <c r="H68" s="24">
        <v>1233.3800000000001</v>
      </c>
      <c r="I68" s="25">
        <f t="shared" si="3"/>
        <v>2100</v>
      </c>
      <c r="J68" s="24">
        <f t="shared" si="1"/>
        <v>2084.7399999999543</v>
      </c>
      <c r="K68" s="1132">
        <v>10</v>
      </c>
    </row>
    <row r="69" spans="1:11" ht="20.25" customHeight="1" thickBot="1" x14ac:dyDescent="0.3">
      <c r="A69" s="1391"/>
      <c r="B69" s="21">
        <v>48</v>
      </c>
      <c r="C69" s="1253" t="s">
        <v>4</v>
      </c>
      <c r="D69" s="19" t="str">
        <v/>
      </c>
      <c r="E69" s="18">
        <f t="shared" si="2"/>
        <v>2084.7399999999543</v>
      </c>
      <c r="F69" s="16">
        <v>744.96</v>
      </c>
      <c r="G69" s="16">
        <v>111.66</v>
      </c>
      <c r="H69" s="16">
        <v>1233.3800000000001</v>
      </c>
      <c r="I69" s="17">
        <f t="shared" si="3"/>
        <v>2100</v>
      </c>
      <c r="J69" s="16">
        <f t="shared" si="1"/>
        <v>-5.2600000000458067</v>
      </c>
      <c r="K69" s="1133">
        <v>10</v>
      </c>
    </row>
    <row r="70" spans="1:11" ht="20.25" customHeight="1" x14ac:dyDescent="0.25">
      <c r="F70" s="99">
        <f>SUM(F22:F69)</f>
        <v>35755.260000000031</v>
      </c>
      <c r="G70" s="99">
        <f>SUM(G22:G69)</f>
        <v>5362.4999999999991</v>
      </c>
      <c r="H70" s="99">
        <f>SUM(H22:H69)</f>
        <v>59202.239999999962</v>
      </c>
      <c r="K70" s="98">
        <f>SUM(K22:K69)</f>
        <v>480</v>
      </c>
    </row>
    <row r="71" spans="1:11" x14ac:dyDescent="0.25">
      <c r="D71" s="1420" t="s">
        <v>2</v>
      </c>
      <c r="E71" s="1420"/>
      <c r="F71" s="79">
        <v>0</v>
      </c>
      <c r="G71" s="79">
        <v>0</v>
      </c>
      <c r="H71" s="79">
        <v>0</v>
      </c>
      <c r="K71" s="1158">
        <v>0</v>
      </c>
    </row>
    <row r="72" spans="1:11" x14ac:dyDescent="0.25">
      <c r="D72" s="1421" t="s">
        <v>1</v>
      </c>
      <c r="E72" s="1421"/>
      <c r="F72" s="65">
        <f>SUM(F70-F71)</f>
        <v>35755.260000000031</v>
      </c>
      <c r="G72" s="65">
        <f t="shared" ref="G72:H72" si="5">SUM(G70-G71)</f>
        <v>5362.4999999999991</v>
      </c>
      <c r="H72" s="65">
        <f t="shared" si="5"/>
        <v>59202.239999999962</v>
      </c>
      <c r="K72" s="477">
        <f>SUM(K70-K5)</f>
        <v>480</v>
      </c>
    </row>
    <row r="73" spans="1:11" x14ac:dyDescent="0.25">
      <c r="K73" s="478"/>
    </row>
    <row r="74" spans="1:11" ht="15.75" x14ac:dyDescent="0.25">
      <c r="C74" s="1250"/>
      <c r="D74" s="1422" t="s">
        <v>42</v>
      </c>
      <c r="E74" s="1422"/>
      <c r="F74" s="1423">
        <f>SUM(F72:H72)</f>
        <v>100320</v>
      </c>
      <c r="G74" s="1423"/>
    </row>
    <row r="75" spans="1:11" ht="16.5" thickBot="1" x14ac:dyDescent="0.3">
      <c r="C75" s="1250"/>
      <c r="D75" s="1422" t="s">
        <v>41</v>
      </c>
      <c r="E75" s="1422"/>
      <c r="F75" s="1480">
        <v>-5.26</v>
      </c>
      <c r="G75" s="1480"/>
    </row>
    <row r="76" spans="1:11" ht="17.25" thickTop="1" thickBot="1" x14ac:dyDescent="0.3">
      <c r="C76" s="1415" t="s">
        <v>0</v>
      </c>
      <c r="D76" s="1415"/>
      <c r="E76" s="1416"/>
      <c r="F76" s="1417">
        <f>SUM(F74:G75)</f>
        <v>100314.74</v>
      </c>
      <c r="G76" s="1419"/>
    </row>
    <row r="77" spans="1:11" ht="15.75" thickTop="1" x14ac:dyDescent="0.25"/>
  </sheetData>
  <mergeCells count="21">
    <mergeCell ref="A18:B18"/>
    <mergeCell ref="E18:F18"/>
    <mergeCell ref="A8:K8"/>
    <mergeCell ref="A11:B11"/>
    <mergeCell ref="A12:B12"/>
    <mergeCell ref="A14:B14"/>
    <mergeCell ref="A16:B16"/>
    <mergeCell ref="C76:E76"/>
    <mergeCell ref="F76:G76"/>
    <mergeCell ref="A61:A69"/>
    <mergeCell ref="A49:A60"/>
    <mergeCell ref="E19:F19"/>
    <mergeCell ref="D71:E71"/>
    <mergeCell ref="D72:E72"/>
    <mergeCell ref="D74:E74"/>
    <mergeCell ref="F74:G74"/>
    <mergeCell ref="A37:A48"/>
    <mergeCell ref="A25:A36"/>
    <mergeCell ref="A22:A24"/>
    <mergeCell ref="D75:E75"/>
    <mergeCell ref="F75:G75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70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S61"/>
  <sheetViews>
    <sheetView tabSelected="1" topLeftCell="A43" zoomScale="90" zoomScaleNormal="90" workbookViewId="0">
      <selection activeCell="L45" sqref="L45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  <col min="15" max="15" width="11.140625" customWidth="1"/>
    <col min="19" max="19" width="11" customWidth="1"/>
  </cols>
  <sheetData>
    <row r="1" spans="1:13" ht="21" x14ac:dyDescent="0.35">
      <c r="A1" s="63" t="s">
        <v>40</v>
      </c>
    </row>
    <row r="3" spans="1:13" ht="21" x14ac:dyDescent="0.35">
      <c r="A3" s="62" t="s">
        <v>957</v>
      </c>
    </row>
    <row r="4" spans="1:13" ht="12.6" customHeight="1" x14ac:dyDescent="0.35">
      <c r="A4" s="62"/>
    </row>
    <row r="5" spans="1:13" ht="17.25" x14ac:dyDescent="0.3">
      <c r="A5" s="500" t="s">
        <v>958</v>
      </c>
    </row>
    <row r="6" spans="1:13" ht="17.25" x14ac:dyDescent="0.3">
      <c r="A6" s="500" t="s">
        <v>959</v>
      </c>
    </row>
    <row r="8" spans="1:13" ht="20.25" customHeight="1" x14ac:dyDescent="0.25">
      <c r="A8" s="1425" t="s">
        <v>963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842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961</v>
      </c>
      <c r="B10" s="60"/>
      <c r="C10" s="59"/>
      <c r="D10" s="842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5000</v>
      </c>
      <c r="D11" s="842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300</v>
      </c>
      <c r="D12" s="487" t="s">
        <v>960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300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300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840"/>
      <c r="B15" s="840"/>
      <c r="C15" s="50">
        <f>SUM(C11:C14)</f>
        <v>5900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5487</v>
      </c>
      <c r="D16" s="52" t="s">
        <v>47</v>
      </c>
      <c r="E16" s="51"/>
      <c r="I16" s="48"/>
      <c r="L16" s="48"/>
      <c r="M16" s="48"/>
    </row>
    <row r="17" spans="1:19" ht="20.25" customHeight="1" x14ac:dyDescent="0.25">
      <c r="A17" s="840"/>
      <c r="B17" s="840"/>
      <c r="C17" s="50">
        <f>SUM(C15:C16)</f>
        <v>11387</v>
      </c>
      <c r="D17" s="52"/>
      <c r="E17" s="51"/>
      <c r="I17" s="48"/>
      <c r="L17" s="48"/>
      <c r="M17" s="48"/>
    </row>
    <row r="18" spans="1:19" ht="20.25" customHeight="1" x14ac:dyDescent="0.25">
      <c r="A18" s="1426" t="s">
        <v>962</v>
      </c>
      <c r="B18" s="1426"/>
      <c r="C18" s="49">
        <v>300</v>
      </c>
      <c r="D18" s="52"/>
      <c r="E18" s="51"/>
      <c r="I18" s="48"/>
      <c r="L18" s="48"/>
      <c r="M18" s="48"/>
    </row>
    <row r="19" spans="1:19" ht="20.25" customHeight="1" thickBot="1" x14ac:dyDescent="0.3">
      <c r="A19" s="360"/>
      <c r="B19" s="360"/>
      <c r="C19" s="45">
        <f>SUM(C17:C18)</f>
        <v>11687</v>
      </c>
      <c r="E19" s="1428" t="s">
        <v>27</v>
      </c>
      <c r="F19" s="1428"/>
      <c r="G19" s="96"/>
      <c r="I19" s="48"/>
      <c r="L19" s="48"/>
      <c r="M19" s="48"/>
    </row>
    <row r="20" spans="1:19" ht="16.5" thickTop="1" x14ac:dyDescent="0.25">
      <c r="E20" s="1443">
        <f>C19/30</f>
        <v>389.56666666666666</v>
      </c>
      <c r="F20" s="1443"/>
      <c r="G20" s="94"/>
    </row>
    <row r="21" spans="1:19" s="93" customFormat="1" ht="15" customHeight="1" thickBot="1" x14ac:dyDescent="0.3">
      <c r="D21" s="95"/>
      <c r="E21" s="95"/>
      <c r="F21" s="94"/>
      <c r="G21" s="94"/>
    </row>
    <row r="22" spans="1:19" ht="18" customHeight="1" x14ac:dyDescent="0.25">
      <c r="A22" s="1430" t="s">
        <v>26</v>
      </c>
      <c r="B22" s="1432" t="s">
        <v>25</v>
      </c>
      <c r="C22" s="1392" t="s">
        <v>24</v>
      </c>
      <c r="D22" s="1400" t="s">
        <v>23</v>
      </c>
      <c r="E22" s="1392" t="s">
        <v>22</v>
      </c>
      <c r="F22" s="1408" t="s">
        <v>21</v>
      </c>
      <c r="G22" s="1402" t="s">
        <v>20</v>
      </c>
      <c r="H22" s="1403"/>
      <c r="I22" s="1404"/>
      <c r="J22" s="1392" t="s">
        <v>19</v>
      </c>
      <c r="K22" s="1400" t="s">
        <v>18</v>
      </c>
      <c r="L22" s="1392" t="s">
        <v>17</v>
      </c>
      <c r="M22" s="1394" t="s">
        <v>15</v>
      </c>
      <c r="O22" s="1406" t="s">
        <v>21</v>
      </c>
      <c r="P22" s="1408" t="s">
        <v>20</v>
      </c>
      <c r="Q22" s="1408"/>
      <c r="R22" s="1408"/>
      <c r="S22" s="1394" t="s">
        <v>19</v>
      </c>
    </row>
    <row r="23" spans="1:19" ht="35.25" customHeight="1" thickBot="1" x14ac:dyDescent="0.3">
      <c r="A23" s="1431"/>
      <c r="B23" s="1433"/>
      <c r="C23" s="1393"/>
      <c r="D23" s="1401"/>
      <c r="E23" s="1393"/>
      <c r="F23" s="1434"/>
      <c r="G23" s="841" t="s">
        <v>597</v>
      </c>
      <c r="H23" s="841" t="s">
        <v>20</v>
      </c>
      <c r="I23" s="841" t="s">
        <v>16</v>
      </c>
      <c r="J23" s="1393"/>
      <c r="K23" s="1401"/>
      <c r="L23" s="1393"/>
      <c r="M23" s="1395"/>
      <c r="O23" s="1407"/>
      <c r="P23" s="931" t="s">
        <v>597</v>
      </c>
      <c r="Q23" s="931" t="s">
        <v>20</v>
      </c>
      <c r="R23" s="931" t="s">
        <v>16</v>
      </c>
      <c r="S23" s="1395"/>
    </row>
    <row r="24" spans="1:19" ht="20.25" customHeight="1" x14ac:dyDescent="0.25">
      <c r="A24" s="1389">
        <v>2024</v>
      </c>
      <c r="B24" s="37">
        <v>1</v>
      </c>
      <c r="C24" s="857" t="s">
        <v>8</v>
      </c>
      <c r="D24" s="35" t="str">
        <f t="array" ref="D24:D53">TRANSPOSE('[1]2023-2024'!$F$208:$AI$208)</f>
        <v>02/05/24</v>
      </c>
      <c r="E24" s="34">
        <f>C19</f>
        <v>11687</v>
      </c>
      <c r="F24" s="32">
        <v>177.1</v>
      </c>
      <c r="G24" s="32">
        <v>10</v>
      </c>
      <c r="H24" s="32">
        <v>10</v>
      </c>
      <c r="I24" s="31">
        <v>10</v>
      </c>
      <c r="J24" s="32">
        <v>182.9</v>
      </c>
      <c r="K24" s="33">
        <f>F24+J24+H24+I24+G24</f>
        <v>390</v>
      </c>
      <c r="L24" s="32">
        <f>E24-J24-H24-F24-I24-G24</f>
        <v>11297</v>
      </c>
      <c r="M24" s="30">
        <f>J24</f>
        <v>182.9</v>
      </c>
      <c r="O24" s="932" t="s">
        <v>88</v>
      </c>
      <c r="P24" s="37" t="s">
        <v>88</v>
      </c>
      <c r="Q24" s="37" t="s">
        <v>88</v>
      </c>
      <c r="R24" s="37" t="s">
        <v>88</v>
      </c>
      <c r="S24" s="444" t="s">
        <v>88</v>
      </c>
    </row>
    <row r="25" spans="1:19" ht="20.25" customHeight="1" x14ac:dyDescent="0.25">
      <c r="A25" s="1390"/>
      <c r="B25" s="29">
        <v>2</v>
      </c>
      <c r="C25" s="856" t="s">
        <v>7</v>
      </c>
      <c r="D25" s="83" t="str">
        <v>31/05/24</v>
      </c>
      <c r="E25" s="26">
        <f t="shared" ref="E25:E53" si="0">L24</f>
        <v>11297</v>
      </c>
      <c r="F25" s="24">
        <v>177.1</v>
      </c>
      <c r="G25" s="24">
        <v>10</v>
      </c>
      <c r="H25" s="24">
        <v>10</v>
      </c>
      <c r="I25" s="23">
        <v>10</v>
      </c>
      <c r="J25" s="24">
        <v>182.9</v>
      </c>
      <c r="K25" s="25">
        <f t="shared" ref="K25:K53" si="1">F25+J25+H25+I25+G25</f>
        <v>390</v>
      </c>
      <c r="L25" s="24">
        <f t="shared" ref="L25:L53" si="2">E25-J25-H25-F25-I25-G25</f>
        <v>10907</v>
      </c>
      <c r="M25" s="22">
        <f>M24+J25</f>
        <v>365.8</v>
      </c>
      <c r="O25" s="933" t="s">
        <v>88</v>
      </c>
      <c r="P25" s="29" t="s">
        <v>88</v>
      </c>
      <c r="Q25" s="29" t="s">
        <v>88</v>
      </c>
      <c r="R25" s="29" t="s">
        <v>88</v>
      </c>
      <c r="S25" s="442" t="s">
        <v>88</v>
      </c>
    </row>
    <row r="26" spans="1:19" ht="20.25" customHeight="1" x14ac:dyDescent="0.25">
      <c r="A26" s="1390"/>
      <c r="B26" s="29">
        <v>3</v>
      </c>
      <c r="C26" s="856" t="s">
        <v>6</v>
      </c>
      <c r="D26" s="83" t="str">
        <v>06/07/24</v>
      </c>
      <c r="E26" s="26">
        <f t="shared" si="0"/>
        <v>10907</v>
      </c>
      <c r="F26" s="24">
        <v>177.1</v>
      </c>
      <c r="G26" s="24">
        <v>10</v>
      </c>
      <c r="H26" s="24">
        <v>10</v>
      </c>
      <c r="I26" s="23">
        <v>10</v>
      </c>
      <c r="J26" s="24">
        <v>182.9</v>
      </c>
      <c r="K26" s="25">
        <f t="shared" si="1"/>
        <v>390</v>
      </c>
      <c r="L26" s="24">
        <f t="shared" si="2"/>
        <v>10517</v>
      </c>
      <c r="M26" s="22">
        <f>M25+J26</f>
        <v>548.70000000000005</v>
      </c>
      <c r="O26" s="933" t="s">
        <v>88</v>
      </c>
      <c r="P26" s="29" t="s">
        <v>88</v>
      </c>
      <c r="Q26" s="29" t="s">
        <v>88</v>
      </c>
      <c r="R26" s="29" t="s">
        <v>88</v>
      </c>
      <c r="S26" s="442" t="s">
        <v>88</v>
      </c>
    </row>
    <row r="27" spans="1:19" ht="20.25" customHeight="1" x14ac:dyDescent="0.25">
      <c r="A27" s="1390"/>
      <c r="B27" s="29">
        <v>4</v>
      </c>
      <c r="C27" s="856" t="s">
        <v>5</v>
      </c>
      <c r="D27" s="27" t="str">
        <v>31/07/24</v>
      </c>
      <c r="E27" s="26">
        <f t="shared" si="0"/>
        <v>10517</v>
      </c>
      <c r="F27" s="24">
        <v>177.1</v>
      </c>
      <c r="G27" s="24">
        <v>10</v>
      </c>
      <c r="H27" s="24">
        <v>10</v>
      </c>
      <c r="I27" s="23">
        <v>10</v>
      </c>
      <c r="J27" s="24">
        <v>182.9</v>
      </c>
      <c r="K27" s="25">
        <f t="shared" si="1"/>
        <v>390</v>
      </c>
      <c r="L27" s="24">
        <f t="shared" si="2"/>
        <v>10127</v>
      </c>
      <c r="M27" s="22">
        <f>M26+J27</f>
        <v>731.6</v>
      </c>
      <c r="O27" s="933" t="s">
        <v>88</v>
      </c>
      <c r="P27" s="29" t="s">
        <v>88</v>
      </c>
      <c r="Q27" s="29" t="s">
        <v>88</v>
      </c>
      <c r="R27" s="29" t="s">
        <v>88</v>
      </c>
      <c r="S27" s="442" t="s">
        <v>88</v>
      </c>
    </row>
    <row r="28" spans="1:19" ht="60" x14ac:dyDescent="0.25">
      <c r="A28" s="1390"/>
      <c r="B28" s="29">
        <v>5</v>
      </c>
      <c r="C28" s="856" t="s">
        <v>4</v>
      </c>
      <c r="D28" s="83" t="str">
        <v>31/07/24
-rm10
31/08/24
-rm380</v>
      </c>
      <c r="E28" s="26">
        <f t="shared" si="0"/>
        <v>10127</v>
      </c>
      <c r="F28" s="24">
        <v>177.1</v>
      </c>
      <c r="G28" s="24">
        <v>10</v>
      </c>
      <c r="H28" s="24">
        <v>10</v>
      </c>
      <c r="I28" s="23">
        <v>10</v>
      </c>
      <c r="J28" s="24">
        <v>182.9</v>
      </c>
      <c r="K28" s="25">
        <f t="shared" si="1"/>
        <v>390</v>
      </c>
      <c r="L28" s="24">
        <f t="shared" si="2"/>
        <v>9737</v>
      </c>
      <c r="M28" s="22">
        <f>M27+J28</f>
        <v>914.5</v>
      </c>
      <c r="O28" s="617" t="s">
        <v>1182</v>
      </c>
      <c r="P28" s="618" t="s">
        <v>1183</v>
      </c>
      <c r="Q28" s="618" t="s">
        <v>1183</v>
      </c>
      <c r="R28" s="618" t="s">
        <v>1183</v>
      </c>
      <c r="S28" s="619" t="s">
        <v>1184</v>
      </c>
    </row>
    <row r="29" spans="1:19" ht="60" x14ac:dyDescent="0.25">
      <c r="A29" s="1390"/>
      <c r="B29" s="29">
        <v>6</v>
      </c>
      <c r="C29" s="856" t="s">
        <v>3</v>
      </c>
      <c r="D29" s="83" t="str">
        <v>31/08/24
-rm10
01/10/24
-rm380</v>
      </c>
      <c r="E29" s="26">
        <f t="shared" si="0"/>
        <v>9737</v>
      </c>
      <c r="F29" s="24">
        <v>177.1</v>
      </c>
      <c r="G29" s="24">
        <v>10</v>
      </c>
      <c r="H29" s="24">
        <v>10</v>
      </c>
      <c r="I29" s="23">
        <v>10</v>
      </c>
      <c r="J29" s="24">
        <v>182.9</v>
      </c>
      <c r="K29" s="25">
        <f t="shared" ref="K29:K38" si="3">F29+J29+H29+I29+G29</f>
        <v>390</v>
      </c>
      <c r="L29" s="24">
        <f t="shared" ref="L29:L38" si="4">E29-J29-H29-F29-I29-G29</f>
        <v>9347</v>
      </c>
      <c r="M29" s="22">
        <f t="shared" ref="M29:M38" si="5">M28+J29</f>
        <v>1097.4000000000001</v>
      </c>
      <c r="O29" s="617" t="s">
        <v>1237</v>
      </c>
      <c r="P29" s="618" t="s">
        <v>1238</v>
      </c>
      <c r="Q29" s="618" t="s">
        <v>1238</v>
      </c>
      <c r="R29" s="618" t="s">
        <v>1238</v>
      </c>
      <c r="S29" s="619" t="s">
        <v>1239</v>
      </c>
    </row>
    <row r="30" spans="1:19" ht="60" x14ac:dyDescent="0.25">
      <c r="A30" s="1390"/>
      <c r="B30" s="29">
        <v>7</v>
      </c>
      <c r="C30" s="856" t="s">
        <v>14</v>
      </c>
      <c r="D30" s="83" t="str">
        <v>01/10/24
-rm10
31/10/24
-rm380</v>
      </c>
      <c r="E30" s="26">
        <f t="shared" si="0"/>
        <v>9347</v>
      </c>
      <c r="F30" s="24">
        <v>177.1</v>
      </c>
      <c r="G30" s="24">
        <v>10</v>
      </c>
      <c r="H30" s="24">
        <v>10</v>
      </c>
      <c r="I30" s="23">
        <v>10</v>
      </c>
      <c r="J30" s="24">
        <v>182.9</v>
      </c>
      <c r="K30" s="25">
        <f t="shared" si="3"/>
        <v>390</v>
      </c>
      <c r="L30" s="24">
        <f t="shared" si="4"/>
        <v>8957</v>
      </c>
      <c r="M30" s="22">
        <f t="shared" si="5"/>
        <v>1280.3000000000002</v>
      </c>
      <c r="O30" s="617" t="s">
        <v>1293</v>
      </c>
      <c r="P30" s="618" t="s">
        <v>1294</v>
      </c>
      <c r="Q30" s="618" t="s">
        <v>1294</v>
      </c>
      <c r="R30" s="618" t="s">
        <v>1294</v>
      </c>
      <c r="S30" s="619" t="s">
        <v>1295</v>
      </c>
    </row>
    <row r="31" spans="1:19" ht="60.75" thickBot="1" x14ac:dyDescent="0.3">
      <c r="A31" s="1391"/>
      <c r="B31" s="21">
        <v>8</v>
      </c>
      <c r="C31" s="855" t="s">
        <v>13</v>
      </c>
      <c r="D31" s="248" t="str">
        <v>31/10/24
-rm10
30/11/24
-rm380</v>
      </c>
      <c r="E31" s="18">
        <f t="shared" si="0"/>
        <v>8957</v>
      </c>
      <c r="F31" s="16">
        <v>177.1</v>
      </c>
      <c r="G31" s="16">
        <v>10</v>
      </c>
      <c r="H31" s="16">
        <v>10</v>
      </c>
      <c r="I31" s="15">
        <v>10</v>
      </c>
      <c r="J31" s="16">
        <v>182.9</v>
      </c>
      <c r="K31" s="17">
        <f t="shared" si="3"/>
        <v>390</v>
      </c>
      <c r="L31" s="16">
        <f t="shared" si="4"/>
        <v>8567</v>
      </c>
      <c r="M31" s="14">
        <f t="shared" si="5"/>
        <v>1463.2000000000003</v>
      </c>
      <c r="O31" s="304" t="s">
        <v>1354</v>
      </c>
      <c r="P31" s="305" t="s">
        <v>1355</v>
      </c>
      <c r="Q31" s="305" t="s">
        <v>1355</v>
      </c>
      <c r="R31" s="305" t="s">
        <v>1355</v>
      </c>
      <c r="S31" s="306" t="s">
        <v>1356</v>
      </c>
    </row>
    <row r="32" spans="1:19" ht="60" x14ac:dyDescent="0.25">
      <c r="A32" s="1389">
        <v>2025</v>
      </c>
      <c r="B32" s="37">
        <v>9</v>
      </c>
      <c r="C32" s="857" t="s">
        <v>12</v>
      </c>
      <c r="D32" s="258" t="str">
        <v>30/11/24
-rm10
02/01/25
-rm380</v>
      </c>
      <c r="E32" s="34">
        <f t="shared" si="0"/>
        <v>8567</v>
      </c>
      <c r="F32" s="32">
        <v>177.1</v>
      </c>
      <c r="G32" s="32">
        <v>10</v>
      </c>
      <c r="H32" s="32">
        <v>10</v>
      </c>
      <c r="I32" s="31">
        <v>10</v>
      </c>
      <c r="J32" s="32">
        <v>182.9</v>
      </c>
      <c r="K32" s="33">
        <f t="shared" si="3"/>
        <v>390</v>
      </c>
      <c r="L32" s="32">
        <f t="shared" si="4"/>
        <v>8177</v>
      </c>
      <c r="M32" s="30">
        <f t="shared" si="5"/>
        <v>1646.1000000000004</v>
      </c>
      <c r="O32" s="648" t="s">
        <v>1406</v>
      </c>
      <c r="P32" s="649" t="s">
        <v>1407</v>
      </c>
      <c r="Q32" s="649" t="s">
        <v>1407</v>
      </c>
      <c r="R32" s="649" t="s">
        <v>1407</v>
      </c>
      <c r="S32" s="650" t="s">
        <v>1408</v>
      </c>
    </row>
    <row r="33" spans="1:19" ht="60" x14ac:dyDescent="0.25">
      <c r="A33" s="1390"/>
      <c r="B33" s="29">
        <v>10</v>
      </c>
      <c r="C33" s="856" t="s">
        <v>11</v>
      </c>
      <c r="D33" s="83" t="str">
        <v>02/01/25
-rm10
25/01/25
-rm380</v>
      </c>
      <c r="E33" s="26">
        <f t="shared" si="0"/>
        <v>8177</v>
      </c>
      <c r="F33" s="24">
        <v>177.1</v>
      </c>
      <c r="G33" s="24">
        <v>10</v>
      </c>
      <c r="H33" s="24">
        <v>10</v>
      </c>
      <c r="I33" s="23">
        <v>10</v>
      </c>
      <c r="J33" s="24">
        <v>182.9</v>
      </c>
      <c r="K33" s="25">
        <f t="shared" si="3"/>
        <v>390</v>
      </c>
      <c r="L33" s="24">
        <f t="shared" si="4"/>
        <v>7787</v>
      </c>
      <c r="M33" s="22">
        <f t="shared" si="5"/>
        <v>1829.0000000000005</v>
      </c>
      <c r="O33" s="617" t="s">
        <v>1460</v>
      </c>
      <c r="P33" s="618" t="s">
        <v>1461</v>
      </c>
      <c r="Q33" s="618" t="s">
        <v>1461</v>
      </c>
      <c r="R33" s="618" t="s">
        <v>1461</v>
      </c>
      <c r="S33" s="619" t="s">
        <v>1462</v>
      </c>
    </row>
    <row r="34" spans="1:19" ht="60" x14ac:dyDescent="0.25">
      <c r="A34" s="1390"/>
      <c r="B34" s="29">
        <v>11</v>
      </c>
      <c r="C34" s="856" t="s">
        <v>10</v>
      </c>
      <c r="D34" s="83" t="str">
        <v>25/01/25
-rm10
04/03/25
-rm380</v>
      </c>
      <c r="E34" s="26">
        <f t="shared" si="0"/>
        <v>7787</v>
      </c>
      <c r="F34" s="24">
        <v>177.1</v>
      </c>
      <c r="G34" s="24">
        <v>10</v>
      </c>
      <c r="H34" s="24">
        <v>10</v>
      </c>
      <c r="I34" s="23">
        <v>10</v>
      </c>
      <c r="J34" s="24">
        <v>182.9</v>
      </c>
      <c r="K34" s="25">
        <f t="shared" si="3"/>
        <v>390</v>
      </c>
      <c r="L34" s="24">
        <f t="shared" si="4"/>
        <v>7397</v>
      </c>
      <c r="M34" s="22">
        <f t="shared" si="5"/>
        <v>2011.9000000000005</v>
      </c>
      <c r="O34" s="617" t="s">
        <v>1522</v>
      </c>
      <c r="P34" s="618" t="s">
        <v>1523</v>
      </c>
      <c r="Q34" s="618" t="s">
        <v>1523</v>
      </c>
      <c r="R34" s="618" t="s">
        <v>1523</v>
      </c>
      <c r="S34" s="619" t="s">
        <v>1524</v>
      </c>
    </row>
    <row r="35" spans="1:19" ht="60" x14ac:dyDescent="0.25">
      <c r="A35" s="1390"/>
      <c r="B35" s="29">
        <v>12</v>
      </c>
      <c r="C35" s="856" t="s">
        <v>9</v>
      </c>
      <c r="D35" s="83" t="str">
        <v>04/03/25
-rm10
28/03/25
-rm380</v>
      </c>
      <c r="E35" s="26">
        <f t="shared" si="0"/>
        <v>7397</v>
      </c>
      <c r="F35" s="24">
        <v>177.1</v>
      </c>
      <c r="G35" s="24">
        <v>10</v>
      </c>
      <c r="H35" s="24">
        <v>10</v>
      </c>
      <c r="I35" s="23">
        <v>10</v>
      </c>
      <c r="J35" s="24">
        <v>182.9</v>
      </c>
      <c r="K35" s="25">
        <f t="shared" si="3"/>
        <v>390</v>
      </c>
      <c r="L35" s="24">
        <f t="shared" si="4"/>
        <v>7007</v>
      </c>
      <c r="M35" s="22">
        <f t="shared" si="5"/>
        <v>2194.8000000000006</v>
      </c>
      <c r="O35" s="617" t="s">
        <v>1572</v>
      </c>
      <c r="P35" s="618" t="s">
        <v>1573</v>
      </c>
      <c r="Q35" s="618" t="s">
        <v>1573</v>
      </c>
      <c r="R35" s="618" t="s">
        <v>1573</v>
      </c>
      <c r="S35" s="619" t="s">
        <v>1574</v>
      </c>
    </row>
    <row r="36" spans="1:19" ht="60" x14ac:dyDescent="0.25">
      <c r="A36" s="1390"/>
      <c r="B36" s="29">
        <v>13</v>
      </c>
      <c r="C36" s="856" t="s">
        <v>8</v>
      </c>
      <c r="D36" s="83" t="str">
        <v>28/03/25
-rm10
02/05/25
-rm380</v>
      </c>
      <c r="E36" s="26">
        <f t="shared" si="0"/>
        <v>7007</v>
      </c>
      <c r="F36" s="24">
        <v>177.1</v>
      </c>
      <c r="G36" s="24">
        <v>10</v>
      </c>
      <c r="H36" s="24">
        <v>10</v>
      </c>
      <c r="I36" s="23">
        <v>10</v>
      </c>
      <c r="J36" s="24">
        <v>182.9</v>
      </c>
      <c r="K36" s="25">
        <f t="shared" si="3"/>
        <v>390</v>
      </c>
      <c r="L36" s="24">
        <f t="shared" si="4"/>
        <v>6617</v>
      </c>
      <c r="M36" s="22">
        <f t="shared" si="5"/>
        <v>2377.7000000000007</v>
      </c>
      <c r="O36" s="617" t="s">
        <v>1642</v>
      </c>
      <c r="P36" s="618" t="s">
        <v>1643</v>
      </c>
      <c r="Q36" s="618" t="s">
        <v>1643</v>
      </c>
      <c r="R36" s="618" t="s">
        <v>1643</v>
      </c>
      <c r="S36" s="619" t="s">
        <v>1644</v>
      </c>
    </row>
    <row r="37" spans="1:19" ht="60" x14ac:dyDescent="0.25">
      <c r="A37" s="1390"/>
      <c r="B37" s="29">
        <v>14</v>
      </c>
      <c r="C37" s="856" t="s">
        <v>7</v>
      </c>
      <c r="D37" s="83" t="str">
        <v>02/05/25
-rm10
06/06/25
-rm380</v>
      </c>
      <c r="E37" s="26">
        <f t="shared" si="0"/>
        <v>6617</v>
      </c>
      <c r="F37" s="24">
        <v>177.1</v>
      </c>
      <c r="G37" s="24">
        <v>10</v>
      </c>
      <c r="H37" s="24">
        <v>10</v>
      </c>
      <c r="I37" s="23">
        <v>10</v>
      </c>
      <c r="J37" s="24">
        <v>182.9</v>
      </c>
      <c r="K37" s="25">
        <f t="shared" si="3"/>
        <v>390</v>
      </c>
      <c r="L37" s="24">
        <f t="shared" si="4"/>
        <v>6227</v>
      </c>
      <c r="M37" s="22">
        <f t="shared" si="5"/>
        <v>2560.6000000000008</v>
      </c>
      <c r="O37" s="617" t="s">
        <v>1687</v>
      </c>
      <c r="P37" s="618" t="s">
        <v>1688</v>
      </c>
      <c r="Q37" s="618" t="s">
        <v>1688</v>
      </c>
      <c r="R37" s="618" t="s">
        <v>1688</v>
      </c>
      <c r="S37" s="619" t="s">
        <v>1689</v>
      </c>
    </row>
    <row r="38" spans="1:19" ht="60" x14ac:dyDescent="0.25">
      <c r="A38" s="1390"/>
      <c r="B38" s="29">
        <v>15</v>
      </c>
      <c r="C38" s="856" t="s">
        <v>6</v>
      </c>
      <c r="D38" s="83" t="str">
        <v>06/06/25
-rm10
01/07/25
-rm380</v>
      </c>
      <c r="E38" s="26">
        <f t="shared" si="0"/>
        <v>6227</v>
      </c>
      <c r="F38" s="24">
        <v>177.1</v>
      </c>
      <c r="G38" s="24">
        <v>10</v>
      </c>
      <c r="H38" s="24">
        <v>10</v>
      </c>
      <c r="I38" s="23">
        <v>10</v>
      </c>
      <c r="J38" s="24">
        <v>182.9</v>
      </c>
      <c r="K38" s="25">
        <f t="shared" si="3"/>
        <v>390</v>
      </c>
      <c r="L38" s="24">
        <f t="shared" si="4"/>
        <v>5837</v>
      </c>
      <c r="M38" s="22">
        <f t="shared" si="5"/>
        <v>2743.5000000000009</v>
      </c>
      <c r="O38" s="617" t="s">
        <v>1747</v>
      </c>
      <c r="P38" s="618" t="s">
        <v>1748</v>
      </c>
      <c r="Q38" s="618" t="s">
        <v>1748</v>
      </c>
      <c r="R38" s="618" t="s">
        <v>1748</v>
      </c>
      <c r="S38" s="619" t="s">
        <v>1749</v>
      </c>
    </row>
    <row r="39" spans="1:19" ht="60" x14ac:dyDescent="0.25">
      <c r="A39" s="1390"/>
      <c r="B39" s="29">
        <v>16</v>
      </c>
      <c r="C39" s="856" t="s">
        <v>5</v>
      </c>
      <c r="D39" s="83" t="str">
        <v>01/07/25
-rm10
31/07/25
-rm380</v>
      </c>
      <c r="E39" s="26">
        <f t="shared" si="0"/>
        <v>5837</v>
      </c>
      <c r="F39" s="24">
        <v>177.1</v>
      </c>
      <c r="G39" s="24">
        <v>10</v>
      </c>
      <c r="H39" s="24">
        <v>10</v>
      </c>
      <c r="I39" s="23">
        <v>10</v>
      </c>
      <c r="J39" s="24">
        <v>182.9</v>
      </c>
      <c r="K39" s="25">
        <f t="shared" si="1"/>
        <v>390</v>
      </c>
      <c r="L39" s="24">
        <f t="shared" si="2"/>
        <v>5447</v>
      </c>
      <c r="M39" s="22">
        <f t="shared" ref="M39:M53" si="6">M38+J39</f>
        <v>2926.400000000001</v>
      </c>
      <c r="O39" s="617" t="s">
        <v>1811</v>
      </c>
      <c r="P39" s="618" t="s">
        <v>1812</v>
      </c>
      <c r="Q39" s="618" t="s">
        <v>1812</v>
      </c>
      <c r="R39" s="618" t="s">
        <v>1812</v>
      </c>
      <c r="S39" s="619" t="s">
        <v>1813</v>
      </c>
    </row>
    <row r="40" spans="1:19" ht="60" x14ac:dyDescent="0.25">
      <c r="A40" s="1390"/>
      <c r="B40" s="29">
        <v>17</v>
      </c>
      <c r="C40" s="856" t="s">
        <v>4</v>
      </c>
      <c r="D40" s="83" t="str">
        <v>31/07/25
-rm10
05/09/25
-rm380</v>
      </c>
      <c r="E40" s="26">
        <f t="shared" si="0"/>
        <v>5447</v>
      </c>
      <c r="F40" s="24">
        <v>177.1</v>
      </c>
      <c r="G40" s="24">
        <v>10</v>
      </c>
      <c r="H40" s="24">
        <v>10</v>
      </c>
      <c r="I40" s="23">
        <v>10</v>
      </c>
      <c r="J40" s="24">
        <v>182.9</v>
      </c>
      <c r="K40" s="25">
        <f t="shared" si="1"/>
        <v>390</v>
      </c>
      <c r="L40" s="24">
        <f t="shared" si="2"/>
        <v>5057</v>
      </c>
      <c r="M40" s="22">
        <f t="shared" si="6"/>
        <v>3109.3000000000011</v>
      </c>
      <c r="O40" s="617" t="s">
        <v>1867</v>
      </c>
      <c r="P40" s="618" t="s">
        <v>1868</v>
      </c>
      <c r="Q40" s="618" t="s">
        <v>1868</v>
      </c>
      <c r="R40" s="618" t="s">
        <v>1868</v>
      </c>
      <c r="S40" s="619" t="s">
        <v>1869</v>
      </c>
    </row>
    <row r="41" spans="1:19" ht="60" x14ac:dyDescent="0.25">
      <c r="A41" s="1390"/>
      <c r="B41" s="29">
        <v>18</v>
      </c>
      <c r="C41" s="856" t="s">
        <v>3</v>
      </c>
      <c r="D41" s="83" t="str">
        <v>05/09/25
-rm10
07/10/25
-rm380</v>
      </c>
      <c r="E41" s="26">
        <f t="shared" si="0"/>
        <v>5057</v>
      </c>
      <c r="F41" s="24">
        <v>177.1</v>
      </c>
      <c r="G41" s="24">
        <v>10</v>
      </c>
      <c r="H41" s="24">
        <v>10</v>
      </c>
      <c r="I41" s="23">
        <v>10</v>
      </c>
      <c r="J41" s="24">
        <v>182.9</v>
      </c>
      <c r="K41" s="25">
        <f t="shared" si="1"/>
        <v>390</v>
      </c>
      <c r="L41" s="24">
        <f t="shared" si="2"/>
        <v>4667</v>
      </c>
      <c r="M41" s="22">
        <f t="shared" si="6"/>
        <v>3292.2000000000012</v>
      </c>
      <c r="O41" s="617" t="s">
        <v>1904</v>
      </c>
      <c r="P41" s="618" t="s">
        <v>1905</v>
      </c>
      <c r="Q41" s="618" t="s">
        <v>1905</v>
      </c>
      <c r="R41" s="618" t="s">
        <v>1905</v>
      </c>
      <c r="S41" s="619" t="s">
        <v>1906</v>
      </c>
    </row>
    <row r="42" spans="1:19" ht="57" customHeight="1" x14ac:dyDescent="0.25">
      <c r="A42" s="1390"/>
      <c r="B42" s="29">
        <v>19</v>
      </c>
      <c r="C42" s="856" t="s">
        <v>14</v>
      </c>
      <c r="D42" s="83" t="str">
        <v>07/10/25
-rm10
06/11/25
-rm380</v>
      </c>
      <c r="E42" s="26">
        <f t="shared" si="0"/>
        <v>4667</v>
      </c>
      <c r="F42" s="24">
        <v>177.1</v>
      </c>
      <c r="G42" s="24">
        <v>10</v>
      </c>
      <c r="H42" s="24">
        <v>10</v>
      </c>
      <c r="I42" s="23">
        <v>10</v>
      </c>
      <c r="J42" s="24">
        <v>182.9</v>
      </c>
      <c r="K42" s="25">
        <f t="shared" si="1"/>
        <v>390</v>
      </c>
      <c r="L42" s="24">
        <f t="shared" si="2"/>
        <v>4277</v>
      </c>
      <c r="M42" s="22">
        <f t="shared" si="6"/>
        <v>3475.1000000000013</v>
      </c>
      <c r="O42" s="617" t="s">
        <v>1966</v>
      </c>
      <c r="P42" s="618" t="s">
        <v>1967</v>
      </c>
      <c r="Q42" s="618" t="s">
        <v>1967</v>
      </c>
      <c r="R42" s="618" t="s">
        <v>1967</v>
      </c>
      <c r="S42" s="619" t="s">
        <v>1968</v>
      </c>
    </row>
    <row r="43" spans="1:19" ht="150.75" thickBot="1" x14ac:dyDescent="0.3">
      <c r="A43" s="1391"/>
      <c r="B43" s="21">
        <v>20</v>
      </c>
      <c r="C43" s="855" t="s">
        <v>13</v>
      </c>
      <c r="D43" s="248" t="str">
        <v>06/11/25
-rm10
05/12/25
-rm100
07/01/26
-rm100
06/02/26
-rm100
06/03/26
-rm80</v>
      </c>
      <c r="E43" s="18">
        <f t="shared" si="0"/>
        <v>4277</v>
      </c>
      <c r="F43" s="16">
        <v>177.1</v>
      </c>
      <c r="G43" s="16">
        <v>10</v>
      </c>
      <c r="H43" s="16">
        <v>10</v>
      </c>
      <c r="I43" s="15">
        <v>10</v>
      </c>
      <c r="J43" s="16">
        <v>182.9</v>
      </c>
      <c r="K43" s="17">
        <f t="shared" si="1"/>
        <v>390</v>
      </c>
      <c r="L43" s="16">
        <f t="shared" si="2"/>
        <v>3887</v>
      </c>
      <c r="M43" s="14">
        <f t="shared" si="6"/>
        <v>3658.0000000000014</v>
      </c>
      <c r="O43" s="617" t="s">
        <v>2154</v>
      </c>
      <c r="P43" s="618" t="s">
        <v>2153</v>
      </c>
      <c r="Q43" s="618" t="s">
        <v>2153</v>
      </c>
      <c r="R43" s="618" t="s">
        <v>2153</v>
      </c>
      <c r="S43" s="619" t="s">
        <v>2152</v>
      </c>
    </row>
    <row r="44" spans="1:19" ht="20.25" customHeight="1" x14ac:dyDescent="0.25">
      <c r="A44" s="1389">
        <v>2026</v>
      </c>
      <c r="B44" s="37">
        <v>21</v>
      </c>
      <c r="C44" s="857" t="s">
        <v>12</v>
      </c>
      <c r="D44" s="35" t="str">
        <v>06/03/26</v>
      </c>
      <c r="E44" s="34">
        <f t="shared" si="0"/>
        <v>3887</v>
      </c>
      <c r="F44" s="32">
        <v>177.1</v>
      </c>
      <c r="G44" s="32">
        <v>10</v>
      </c>
      <c r="H44" s="32">
        <v>10</v>
      </c>
      <c r="I44" s="31">
        <v>10</v>
      </c>
      <c r="J44" s="32">
        <v>182.9</v>
      </c>
      <c r="K44" s="33">
        <f t="shared" si="1"/>
        <v>390</v>
      </c>
      <c r="L44" s="32">
        <f t="shared" si="2"/>
        <v>3497</v>
      </c>
      <c r="M44" s="30">
        <f t="shared" si="6"/>
        <v>3840.9000000000015</v>
      </c>
      <c r="O44" s="617"/>
      <c r="P44" s="618"/>
      <c r="Q44" s="618"/>
      <c r="R44" s="618"/>
      <c r="S44" s="619"/>
    </row>
    <row r="45" spans="1:19" ht="70.5" customHeight="1" x14ac:dyDescent="0.25">
      <c r="A45" s="1390"/>
      <c r="B45" s="29">
        <v>22</v>
      </c>
      <c r="C45" s="856" t="s">
        <v>11</v>
      </c>
      <c r="D45" s="83" t="str">
        <v>06/03/26
-rm29
07/04/26
-rm361</v>
      </c>
      <c r="E45" s="26">
        <f t="shared" si="0"/>
        <v>3497</v>
      </c>
      <c r="F45" s="24">
        <v>177.1</v>
      </c>
      <c r="G45" s="24">
        <v>10</v>
      </c>
      <c r="H45" s="24">
        <v>10</v>
      </c>
      <c r="I45" s="23">
        <v>10</v>
      </c>
      <c r="J45" s="24">
        <v>182.9</v>
      </c>
      <c r="K45" s="25">
        <f t="shared" si="1"/>
        <v>390</v>
      </c>
      <c r="L45" s="24">
        <f t="shared" si="2"/>
        <v>3107</v>
      </c>
      <c r="M45" s="22">
        <f t="shared" si="6"/>
        <v>4023.8000000000015</v>
      </c>
      <c r="O45" s="617" t="s">
        <v>2204</v>
      </c>
      <c r="P45" s="618" t="s">
        <v>2204</v>
      </c>
      <c r="Q45" s="618" t="s">
        <v>2204</v>
      </c>
      <c r="R45" s="618" t="s">
        <v>2204</v>
      </c>
      <c r="S45" s="619" t="s">
        <v>2203</v>
      </c>
    </row>
    <row r="46" spans="1:19" ht="42.75" customHeight="1" x14ac:dyDescent="0.25">
      <c r="A46" s="1390"/>
      <c r="B46" s="29">
        <v>23</v>
      </c>
      <c r="C46" s="856" t="s">
        <v>10</v>
      </c>
      <c r="D46" s="83" t="str">
        <v>07/04/26
-rm138</v>
      </c>
      <c r="E46" s="26">
        <f t="shared" si="0"/>
        <v>3107</v>
      </c>
      <c r="F46" s="24">
        <v>177.1</v>
      </c>
      <c r="G46" s="24">
        <v>10</v>
      </c>
      <c r="H46" s="24">
        <v>10</v>
      </c>
      <c r="I46" s="23">
        <v>10</v>
      </c>
      <c r="J46" s="24">
        <v>182.9</v>
      </c>
      <c r="K46" s="25">
        <f t="shared" si="1"/>
        <v>390</v>
      </c>
      <c r="L46" s="24">
        <f t="shared" si="2"/>
        <v>2717</v>
      </c>
      <c r="M46" s="22">
        <f t="shared" si="6"/>
        <v>4206.7000000000016</v>
      </c>
      <c r="S46" s="619" t="s">
        <v>2205</v>
      </c>
    </row>
    <row r="47" spans="1:19" ht="20.25" customHeight="1" x14ac:dyDescent="0.25">
      <c r="A47" s="1390"/>
      <c r="B47" s="29">
        <v>24</v>
      </c>
      <c r="C47" s="856" t="s">
        <v>9</v>
      </c>
      <c r="D47" s="27" t="str">
        <v/>
      </c>
      <c r="E47" s="26">
        <f t="shared" si="0"/>
        <v>2717</v>
      </c>
      <c r="F47" s="24">
        <v>177.1</v>
      </c>
      <c r="G47" s="24">
        <v>10</v>
      </c>
      <c r="H47" s="24">
        <v>10</v>
      </c>
      <c r="I47" s="23">
        <v>10</v>
      </c>
      <c r="J47" s="24">
        <v>182.9</v>
      </c>
      <c r="K47" s="25">
        <f t="shared" si="1"/>
        <v>390</v>
      </c>
      <c r="L47" s="24">
        <f t="shared" si="2"/>
        <v>2327</v>
      </c>
      <c r="M47" s="22">
        <f t="shared" si="6"/>
        <v>4389.6000000000013</v>
      </c>
    </row>
    <row r="48" spans="1:19" ht="20.25" customHeight="1" x14ac:dyDescent="0.25">
      <c r="A48" s="1390"/>
      <c r="B48" s="29">
        <v>25</v>
      </c>
      <c r="C48" s="856" t="s">
        <v>8</v>
      </c>
      <c r="D48" s="27" t="str">
        <v/>
      </c>
      <c r="E48" s="26">
        <f t="shared" si="0"/>
        <v>2327</v>
      </c>
      <c r="F48" s="24">
        <v>177.1</v>
      </c>
      <c r="G48" s="24">
        <v>10</v>
      </c>
      <c r="H48" s="24">
        <v>10</v>
      </c>
      <c r="I48" s="23">
        <v>10</v>
      </c>
      <c r="J48" s="24">
        <v>182.9</v>
      </c>
      <c r="K48" s="25">
        <f t="shared" si="1"/>
        <v>390</v>
      </c>
      <c r="L48" s="24">
        <f t="shared" si="2"/>
        <v>1937</v>
      </c>
      <c r="M48" s="22">
        <f t="shared" si="6"/>
        <v>4572.5000000000009</v>
      </c>
    </row>
    <row r="49" spans="1:13" ht="20.25" customHeight="1" x14ac:dyDescent="0.25">
      <c r="A49" s="1390"/>
      <c r="B49" s="29">
        <v>26</v>
      </c>
      <c r="C49" s="856" t="s">
        <v>7</v>
      </c>
      <c r="D49" s="27" t="str">
        <v/>
      </c>
      <c r="E49" s="26">
        <f t="shared" si="0"/>
        <v>1937</v>
      </c>
      <c r="F49" s="24">
        <v>177.1</v>
      </c>
      <c r="G49" s="24">
        <v>10</v>
      </c>
      <c r="H49" s="24">
        <v>10</v>
      </c>
      <c r="I49" s="23">
        <v>10</v>
      </c>
      <c r="J49" s="24">
        <v>182.9</v>
      </c>
      <c r="K49" s="25">
        <f t="shared" si="1"/>
        <v>390</v>
      </c>
      <c r="L49" s="24">
        <f t="shared" si="2"/>
        <v>1547</v>
      </c>
      <c r="M49" s="22">
        <f t="shared" si="6"/>
        <v>4755.4000000000005</v>
      </c>
    </row>
    <row r="50" spans="1:13" ht="20.25" customHeight="1" x14ac:dyDescent="0.25">
      <c r="A50" s="1390"/>
      <c r="B50" s="29">
        <v>27</v>
      </c>
      <c r="C50" s="856" t="s">
        <v>6</v>
      </c>
      <c r="D50" s="27" t="str">
        <v/>
      </c>
      <c r="E50" s="26">
        <f t="shared" si="0"/>
        <v>1547</v>
      </c>
      <c r="F50" s="24">
        <v>177.1</v>
      </c>
      <c r="G50" s="24">
        <v>10</v>
      </c>
      <c r="H50" s="24">
        <v>10</v>
      </c>
      <c r="I50" s="23">
        <v>10</v>
      </c>
      <c r="J50" s="24">
        <v>182.9</v>
      </c>
      <c r="K50" s="25">
        <f t="shared" si="1"/>
        <v>390</v>
      </c>
      <c r="L50" s="24">
        <f t="shared" si="2"/>
        <v>1157</v>
      </c>
      <c r="M50" s="22">
        <f t="shared" si="6"/>
        <v>4938.3</v>
      </c>
    </row>
    <row r="51" spans="1:13" ht="20.25" customHeight="1" x14ac:dyDescent="0.25">
      <c r="A51" s="1390"/>
      <c r="B51" s="29">
        <v>28</v>
      </c>
      <c r="C51" s="856" t="s">
        <v>5</v>
      </c>
      <c r="D51" s="27" t="str">
        <v/>
      </c>
      <c r="E51" s="26">
        <f t="shared" si="0"/>
        <v>1157</v>
      </c>
      <c r="F51" s="24">
        <v>177.1</v>
      </c>
      <c r="G51" s="24">
        <v>10</v>
      </c>
      <c r="H51" s="24">
        <v>10</v>
      </c>
      <c r="I51" s="23">
        <v>10</v>
      </c>
      <c r="J51" s="24">
        <v>182.9</v>
      </c>
      <c r="K51" s="25">
        <f t="shared" si="1"/>
        <v>390</v>
      </c>
      <c r="L51" s="24">
        <f t="shared" si="2"/>
        <v>767</v>
      </c>
      <c r="M51" s="22">
        <f t="shared" si="6"/>
        <v>5121.2</v>
      </c>
    </row>
    <row r="52" spans="1:13" ht="20.25" customHeight="1" x14ac:dyDescent="0.25">
      <c r="A52" s="1390"/>
      <c r="B52" s="29">
        <v>29</v>
      </c>
      <c r="C52" s="856" t="s">
        <v>4</v>
      </c>
      <c r="D52" s="27" t="str">
        <v/>
      </c>
      <c r="E52" s="26">
        <f t="shared" si="0"/>
        <v>767</v>
      </c>
      <c r="F52" s="24">
        <v>177.1</v>
      </c>
      <c r="G52" s="24">
        <v>10</v>
      </c>
      <c r="H52" s="24">
        <v>10</v>
      </c>
      <c r="I52" s="23">
        <v>10</v>
      </c>
      <c r="J52" s="24">
        <v>182.9</v>
      </c>
      <c r="K52" s="25">
        <f t="shared" si="1"/>
        <v>390</v>
      </c>
      <c r="L52" s="24">
        <f t="shared" si="2"/>
        <v>377</v>
      </c>
      <c r="M52" s="22">
        <f t="shared" si="6"/>
        <v>5304.0999999999995</v>
      </c>
    </row>
    <row r="53" spans="1:13" ht="20.25" customHeight="1" thickBot="1" x14ac:dyDescent="0.3">
      <c r="A53" s="1391"/>
      <c r="B53" s="21">
        <v>30</v>
      </c>
      <c r="C53" s="855" t="s">
        <v>3</v>
      </c>
      <c r="D53" s="19" t="str">
        <v/>
      </c>
      <c r="E53" s="18">
        <f t="shared" si="0"/>
        <v>377</v>
      </c>
      <c r="F53" s="16">
        <v>177.1</v>
      </c>
      <c r="G53" s="16">
        <v>10</v>
      </c>
      <c r="H53" s="16">
        <v>10</v>
      </c>
      <c r="I53" s="15">
        <v>10</v>
      </c>
      <c r="J53" s="16">
        <v>182.9</v>
      </c>
      <c r="K53" s="17">
        <f t="shared" si="1"/>
        <v>390</v>
      </c>
      <c r="L53" s="16">
        <f t="shared" si="2"/>
        <v>-13</v>
      </c>
      <c r="M53" s="14">
        <f t="shared" si="6"/>
        <v>5486.9999999999991</v>
      </c>
    </row>
    <row r="54" spans="1:13" x14ac:dyDescent="0.25">
      <c r="D54" s="68"/>
      <c r="E54" s="68"/>
      <c r="F54" s="67">
        <f>SUM(F24:F53)</f>
        <v>5313.0000000000009</v>
      </c>
      <c r="G54" s="67">
        <f>SUM(G24:G53)</f>
        <v>300</v>
      </c>
      <c r="H54" s="67">
        <f>SUM(H24:H53)</f>
        <v>300</v>
      </c>
      <c r="I54" s="67">
        <f>SUM(I24:I53)</f>
        <v>300</v>
      </c>
      <c r="J54" s="67">
        <f>SUM(J24:J53)</f>
        <v>5486.9999999999991</v>
      </c>
    </row>
    <row r="55" spans="1:13" x14ac:dyDescent="0.25">
      <c r="D55" s="1420" t="s">
        <v>2</v>
      </c>
      <c r="E55" s="1420"/>
      <c r="F55" s="79">
        <v>0</v>
      </c>
      <c r="G55" s="79">
        <v>0</v>
      </c>
      <c r="H55" s="79">
        <v>0</v>
      </c>
      <c r="I55" s="79">
        <v>0</v>
      </c>
      <c r="J55" s="79">
        <v>0</v>
      </c>
    </row>
    <row r="56" spans="1:13" x14ac:dyDescent="0.25">
      <c r="D56" s="1421" t="s">
        <v>1</v>
      </c>
      <c r="E56" s="1421"/>
      <c r="F56" s="78">
        <f>SUM(F54-F55)</f>
        <v>5313.0000000000009</v>
      </c>
      <c r="G56" s="78">
        <f>SUM(G54-G55)</f>
        <v>300</v>
      </c>
      <c r="H56" s="78">
        <f>SUM(H54-H55)</f>
        <v>300</v>
      </c>
      <c r="I56" s="78">
        <f t="shared" ref="I56:J56" si="7">SUM(I54-I55)</f>
        <v>300</v>
      </c>
      <c r="J56" s="78">
        <f t="shared" si="7"/>
        <v>5486.9999999999991</v>
      </c>
    </row>
    <row r="58" spans="1:13" ht="15.75" x14ac:dyDescent="0.25">
      <c r="C58" s="76"/>
      <c r="D58" s="1435" t="s">
        <v>42</v>
      </c>
      <c r="E58" s="1435"/>
      <c r="F58" s="1423">
        <f>SUM(F56:J56)</f>
        <v>11700</v>
      </c>
      <c r="G58" s="1423"/>
      <c r="H58" s="1423"/>
      <c r="I58" s="485"/>
    </row>
    <row r="59" spans="1:13" ht="16.5" thickBot="1" x14ac:dyDescent="0.3">
      <c r="C59" s="76"/>
      <c r="D59" s="1435" t="s">
        <v>41</v>
      </c>
      <c r="E59" s="1435"/>
      <c r="F59" s="1436">
        <v>-13</v>
      </c>
      <c r="G59" s="1436"/>
      <c r="H59" s="1436"/>
      <c r="I59" s="485"/>
    </row>
    <row r="60" spans="1:13" ht="17.25" thickTop="1" thickBot="1" x14ac:dyDescent="0.3">
      <c r="C60" s="1415" t="s">
        <v>0</v>
      </c>
      <c r="D60" s="1415"/>
      <c r="E60" s="1416"/>
      <c r="F60" s="1417">
        <f>SUM(F58:I59)</f>
        <v>11687</v>
      </c>
      <c r="G60" s="1418"/>
      <c r="H60" s="1419"/>
      <c r="I60" s="486"/>
    </row>
    <row r="61" spans="1:13" ht="15.75" thickTop="1" x14ac:dyDescent="0.25"/>
  </sheetData>
  <mergeCells count="34">
    <mergeCell ref="O22:O23"/>
    <mergeCell ref="P22:R22"/>
    <mergeCell ref="S22:S23"/>
    <mergeCell ref="A44:A53"/>
    <mergeCell ref="A32:A43"/>
    <mergeCell ref="A24:A31"/>
    <mergeCell ref="L22:L23"/>
    <mergeCell ref="M22:M23"/>
    <mergeCell ref="D58:E58"/>
    <mergeCell ref="F58:H58"/>
    <mergeCell ref="D59:E59"/>
    <mergeCell ref="F59:H59"/>
    <mergeCell ref="C60:E60"/>
    <mergeCell ref="F60:H60"/>
    <mergeCell ref="D55:E55"/>
    <mergeCell ref="D56:E56"/>
    <mergeCell ref="G22:I22"/>
    <mergeCell ref="J22:J23"/>
    <mergeCell ref="K22:K23"/>
    <mergeCell ref="A18:B18"/>
    <mergeCell ref="E19:F19"/>
    <mergeCell ref="E20:F20"/>
    <mergeCell ref="A22:A23"/>
    <mergeCell ref="B22:B23"/>
    <mergeCell ref="C22:C23"/>
    <mergeCell ref="D22:D23"/>
    <mergeCell ref="E22:E23"/>
    <mergeCell ref="F22:F23"/>
    <mergeCell ref="A16:B16"/>
    <mergeCell ref="A8:M8"/>
    <mergeCell ref="A11:B11"/>
    <mergeCell ref="A12:B12"/>
    <mergeCell ref="A13:B13"/>
    <mergeCell ref="A14:B14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/>
  <dimension ref="A1:L39"/>
  <sheetViews>
    <sheetView zoomScale="90" zoomScaleNormal="90" workbookViewId="0">
      <selection activeCell="D21" sqref="D21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5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1919</v>
      </c>
    </row>
    <row r="4" spans="1:12" ht="12.6" customHeight="1" x14ac:dyDescent="0.35">
      <c r="A4" s="62"/>
    </row>
    <row r="5" spans="1:12" ht="17.25" x14ac:dyDescent="0.3">
      <c r="A5" s="500" t="s">
        <v>1920</v>
      </c>
    </row>
    <row r="6" spans="1:12" ht="17.25" x14ac:dyDescent="0.3">
      <c r="A6" s="500" t="s">
        <v>1921</v>
      </c>
    </row>
    <row r="8" spans="1:12" ht="20.25" customHeight="1" x14ac:dyDescent="0.25">
      <c r="A8" s="1425" t="s">
        <v>1918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285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80</v>
      </c>
      <c r="B10" s="60"/>
      <c r="C10" s="59"/>
      <c r="D10" s="1285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1500</v>
      </c>
      <c r="D11" s="330"/>
      <c r="E11" s="51"/>
      <c r="I11" s="48"/>
      <c r="L11" s="48"/>
    </row>
    <row r="12" spans="1:12" ht="20.25" customHeight="1" x14ac:dyDescent="0.25">
      <c r="A12" s="1426" t="s">
        <v>33</v>
      </c>
      <c r="B12" s="1426"/>
      <c r="C12" s="54">
        <v>225</v>
      </c>
      <c r="D12" s="330" t="s">
        <v>32</v>
      </c>
      <c r="E12" s="51"/>
      <c r="I12" s="48"/>
      <c r="L12" s="48"/>
    </row>
    <row r="13" spans="1:12" ht="20.25" customHeight="1" x14ac:dyDescent="0.25">
      <c r="A13" s="1284"/>
      <c r="B13" s="1284"/>
      <c r="C13" s="50">
        <f>SUM(C11:C12)</f>
        <v>1725</v>
      </c>
      <c r="E13" s="51"/>
      <c r="I13" s="48"/>
      <c r="L13" s="48"/>
    </row>
    <row r="14" spans="1:12" ht="20.25" customHeight="1" x14ac:dyDescent="0.25">
      <c r="A14" s="1426" t="s">
        <v>31</v>
      </c>
      <c r="B14" s="1426"/>
      <c r="C14" s="189">
        <v>1035</v>
      </c>
      <c r="D14" s="52" t="s">
        <v>49</v>
      </c>
      <c r="E14" s="51"/>
      <c r="L14" s="48"/>
    </row>
    <row r="15" spans="1:12" ht="20.25" customHeight="1" x14ac:dyDescent="0.25">
      <c r="A15" s="1284"/>
      <c r="B15" s="1284"/>
      <c r="C15" s="50">
        <f>SUM(C13:C14)</f>
        <v>2760</v>
      </c>
      <c r="D15" s="52"/>
      <c r="E15" s="51"/>
      <c r="L15" s="48"/>
    </row>
    <row r="16" spans="1:12" ht="20.25" customHeight="1" x14ac:dyDescent="0.25">
      <c r="A16" s="1426" t="s">
        <v>244</v>
      </c>
      <c r="B16" s="1426"/>
      <c r="C16" s="49">
        <v>120</v>
      </c>
      <c r="D16" s="487"/>
      <c r="E16" s="1428" t="s">
        <v>27</v>
      </c>
      <c r="F16" s="1428"/>
      <c r="I16" s="48"/>
      <c r="L16" s="48"/>
    </row>
    <row r="17" spans="1:12" ht="20.25" customHeight="1" thickBot="1" x14ac:dyDescent="0.3">
      <c r="A17" s="360"/>
      <c r="B17" s="360"/>
      <c r="C17" s="45">
        <f>SUM(C15:C16)</f>
        <v>2880</v>
      </c>
      <c r="E17" s="1443">
        <f>C17/12</f>
        <v>240</v>
      </c>
      <c r="F17" s="1443"/>
      <c r="I17" s="48"/>
      <c r="L17" s="48"/>
    </row>
    <row r="18" spans="1:12" s="93" customFormat="1" ht="15" customHeight="1" thickTop="1" thickBot="1" x14ac:dyDescent="0.3">
      <c r="D18" s="95"/>
      <c r="E18" s="95"/>
      <c r="F18" s="94"/>
      <c r="G18" s="94"/>
    </row>
    <row r="19" spans="1:12" s="1283" customFormat="1" ht="43.5" customHeight="1" thickBot="1" x14ac:dyDescent="0.3">
      <c r="A19" s="1288" t="s">
        <v>26</v>
      </c>
      <c r="B19" s="1289" t="s">
        <v>25</v>
      </c>
      <c r="C19" s="1286" t="s">
        <v>24</v>
      </c>
      <c r="D19" s="1287" t="s">
        <v>23</v>
      </c>
      <c r="E19" s="1286" t="s">
        <v>22</v>
      </c>
      <c r="F19" s="39" t="s">
        <v>21</v>
      </c>
      <c r="G19" s="39" t="s">
        <v>20</v>
      </c>
      <c r="H19" s="1286" t="s">
        <v>19</v>
      </c>
      <c r="I19" s="1287" t="s">
        <v>18</v>
      </c>
      <c r="J19" s="1286" t="s">
        <v>17</v>
      </c>
      <c r="K19" s="967" t="s">
        <v>16</v>
      </c>
    </row>
    <row r="20" spans="1:12" ht="20.25" customHeight="1" x14ac:dyDescent="0.25">
      <c r="A20" s="1389">
        <v>2025</v>
      </c>
      <c r="B20" s="37">
        <v>1</v>
      </c>
      <c r="C20" s="1290" t="s">
        <v>3</v>
      </c>
      <c r="D20" s="35" t="str">
        <f t="array" ref="D20:D31">TRANSPOSE('[1]2025-2026'!$F$115:$Q$115)</f>
        <v>28/10/25</v>
      </c>
      <c r="E20" s="34">
        <f>SUM(C15)</f>
        <v>2760</v>
      </c>
      <c r="F20" s="32">
        <v>125</v>
      </c>
      <c r="G20" s="32">
        <v>18.75</v>
      </c>
      <c r="H20" s="32">
        <v>86.25</v>
      </c>
      <c r="I20" s="33">
        <f>F20+H20+G20+K20</f>
        <v>240</v>
      </c>
      <c r="J20" s="32">
        <f>E20-H20-G20-F20</f>
        <v>2530</v>
      </c>
      <c r="K20" s="1131">
        <v>10</v>
      </c>
    </row>
    <row r="21" spans="1:12" ht="20.25" customHeight="1" x14ac:dyDescent="0.25">
      <c r="A21" s="1390"/>
      <c r="B21" s="29">
        <v>2</v>
      </c>
      <c r="C21" s="1291" t="s">
        <v>14</v>
      </c>
      <c r="D21" s="27" t="str">
        <v>28/11/25</v>
      </c>
      <c r="E21" s="26">
        <f t="shared" ref="E21:E31" si="0">J20</f>
        <v>2530</v>
      </c>
      <c r="F21" s="24">
        <v>125</v>
      </c>
      <c r="G21" s="24">
        <v>18.75</v>
      </c>
      <c r="H21" s="24">
        <v>86.25</v>
      </c>
      <c r="I21" s="25">
        <f t="shared" ref="I21:I31" si="1">F21+H21+G21+K21</f>
        <v>240</v>
      </c>
      <c r="J21" s="24">
        <f>E21-H21-G21-F21</f>
        <v>2300</v>
      </c>
      <c r="K21" s="1132">
        <v>10</v>
      </c>
    </row>
    <row r="22" spans="1:12" ht="20.25" customHeight="1" thickBot="1" x14ac:dyDescent="0.3">
      <c r="A22" s="1391"/>
      <c r="B22" s="21">
        <v>3</v>
      </c>
      <c r="C22" s="1292" t="s">
        <v>13</v>
      </c>
      <c r="D22" s="19" t="str">
        <v>15/01/26</v>
      </c>
      <c r="E22" s="18">
        <f t="shared" si="0"/>
        <v>2300</v>
      </c>
      <c r="F22" s="16">
        <v>125</v>
      </c>
      <c r="G22" s="16">
        <v>18.75</v>
      </c>
      <c r="H22" s="16">
        <v>86.25</v>
      </c>
      <c r="I22" s="17">
        <f t="shared" si="1"/>
        <v>240</v>
      </c>
      <c r="J22" s="16">
        <f t="shared" ref="J22:J31" si="2">E22-H22-G22-F22</f>
        <v>2070</v>
      </c>
      <c r="K22" s="1133">
        <v>10</v>
      </c>
    </row>
    <row r="23" spans="1:12" ht="20.25" customHeight="1" x14ac:dyDescent="0.25">
      <c r="A23" s="1389">
        <v>2026</v>
      </c>
      <c r="B23" s="37">
        <v>4</v>
      </c>
      <c r="C23" s="1290" t="s">
        <v>12</v>
      </c>
      <c r="D23" s="35" t="str">
        <v>05/02/26</v>
      </c>
      <c r="E23" s="34">
        <f t="shared" si="0"/>
        <v>2070</v>
      </c>
      <c r="F23" s="32">
        <v>125</v>
      </c>
      <c r="G23" s="32">
        <v>18.75</v>
      </c>
      <c r="H23" s="32">
        <v>86.25</v>
      </c>
      <c r="I23" s="33">
        <f t="shared" si="1"/>
        <v>240</v>
      </c>
      <c r="J23" s="32">
        <f t="shared" si="2"/>
        <v>1840</v>
      </c>
      <c r="K23" s="1131">
        <v>10</v>
      </c>
    </row>
    <row r="24" spans="1:12" ht="20.25" customHeight="1" x14ac:dyDescent="0.25">
      <c r="A24" s="1390"/>
      <c r="B24" s="29">
        <v>5</v>
      </c>
      <c r="C24" s="1291" t="s">
        <v>11</v>
      </c>
      <c r="D24" s="27" t="str">
        <v>09/03/26</v>
      </c>
      <c r="E24" s="26">
        <f t="shared" si="0"/>
        <v>1840</v>
      </c>
      <c r="F24" s="24">
        <v>125</v>
      </c>
      <c r="G24" s="24">
        <v>18.75</v>
      </c>
      <c r="H24" s="24">
        <v>86.25</v>
      </c>
      <c r="I24" s="25">
        <f t="shared" si="1"/>
        <v>240</v>
      </c>
      <c r="J24" s="24">
        <f t="shared" si="2"/>
        <v>1610</v>
      </c>
      <c r="K24" s="1132">
        <v>10</v>
      </c>
    </row>
    <row r="25" spans="1:12" ht="20.25" customHeight="1" x14ac:dyDescent="0.25">
      <c r="A25" s="1390"/>
      <c r="B25" s="29">
        <v>6</v>
      </c>
      <c r="C25" s="1291" t="s">
        <v>10</v>
      </c>
      <c r="D25" s="27" t="str">
        <v/>
      </c>
      <c r="E25" s="26">
        <f t="shared" si="0"/>
        <v>1610</v>
      </c>
      <c r="F25" s="24">
        <v>125</v>
      </c>
      <c r="G25" s="24">
        <v>18.75</v>
      </c>
      <c r="H25" s="24">
        <v>86.25</v>
      </c>
      <c r="I25" s="25">
        <f t="shared" si="1"/>
        <v>240</v>
      </c>
      <c r="J25" s="24">
        <f t="shared" si="2"/>
        <v>1380</v>
      </c>
      <c r="K25" s="1132">
        <v>10</v>
      </c>
    </row>
    <row r="26" spans="1:12" ht="20.25" customHeight="1" x14ac:dyDescent="0.25">
      <c r="A26" s="1390"/>
      <c r="B26" s="29">
        <v>7</v>
      </c>
      <c r="C26" s="1291" t="s">
        <v>9</v>
      </c>
      <c r="D26" s="27" t="str">
        <v/>
      </c>
      <c r="E26" s="26">
        <f t="shared" si="0"/>
        <v>1380</v>
      </c>
      <c r="F26" s="24">
        <v>125</v>
      </c>
      <c r="G26" s="24">
        <v>18.75</v>
      </c>
      <c r="H26" s="24">
        <v>86.25</v>
      </c>
      <c r="I26" s="25">
        <f t="shared" si="1"/>
        <v>240</v>
      </c>
      <c r="J26" s="24">
        <f t="shared" si="2"/>
        <v>1150</v>
      </c>
      <c r="K26" s="1132">
        <v>10</v>
      </c>
    </row>
    <row r="27" spans="1:12" ht="20.25" customHeight="1" x14ac:dyDescent="0.25">
      <c r="A27" s="1390"/>
      <c r="B27" s="29">
        <v>8</v>
      </c>
      <c r="C27" s="1291" t="s">
        <v>8</v>
      </c>
      <c r="D27" s="27" t="str">
        <v/>
      </c>
      <c r="E27" s="26">
        <f t="shared" si="0"/>
        <v>1150</v>
      </c>
      <c r="F27" s="24">
        <v>125</v>
      </c>
      <c r="G27" s="24">
        <v>18.75</v>
      </c>
      <c r="H27" s="24">
        <v>86.25</v>
      </c>
      <c r="I27" s="25">
        <f t="shared" si="1"/>
        <v>240</v>
      </c>
      <c r="J27" s="24">
        <f t="shared" si="2"/>
        <v>920</v>
      </c>
      <c r="K27" s="1132">
        <v>10</v>
      </c>
    </row>
    <row r="28" spans="1:12" ht="20.25" customHeight="1" x14ac:dyDescent="0.25">
      <c r="A28" s="1390"/>
      <c r="B28" s="29">
        <v>9</v>
      </c>
      <c r="C28" s="1291" t="s">
        <v>7</v>
      </c>
      <c r="D28" s="27" t="str">
        <v/>
      </c>
      <c r="E28" s="26">
        <f t="shared" si="0"/>
        <v>920</v>
      </c>
      <c r="F28" s="24">
        <v>125</v>
      </c>
      <c r="G28" s="24">
        <v>18.75</v>
      </c>
      <c r="H28" s="24">
        <v>86.25</v>
      </c>
      <c r="I28" s="25">
        <f t="shared" si="1"/>
        <v>240</v>
      </c>
      <c r="J28" s="24">
        <f t="shared" si="2"/>
        <v>690</v>
      </c>
      <c r="K28" s="1132">
        <v>10</v>
      </c>
    </row>
    <row r="29" spans="1:12" ht="20.25" customHeight="1" x14ac:dyDescent="0.25">
      <c r="A29" s="1390"/>
      <c r="B29" s="29">
        <v>10</v>
      </c>
      <c r="C29" s="1291" t="s">
        <v>6</v>
      </c>
      <c r="D29" s="27" t="str">
        <v/>
      </c>
      <c r="E29" s="26">
        <f t="shared" si="0"/>
        <v>690</v>
      </c>
      <c r="F29" s="24">
        <v>125</v>
      </c>
      <c r="G29" s="24">
        <v>18.75</v>
      </c>
      <c r="H29" s="24">
        <v>86.25</v>
      </c>
      <c r="I29" s="25">
        <f t="shared" si="1"/>
        <v>240</v>
      </c>
      <c r="J29" s="24">
        <f t="shared" si="2"/>
        <v>460</v>
      </c>
      <c r="K29" s="1132">
        <v>10</v>
      </c>
    </row>
    <row r="30" spans="1:12" ht="20.25" customHeight="1" x14ac:dyDescent="0.25">
      <c r="A30" s="1390"/>
      <c r="B30" s="29">
        <v>11</v>
      </c>
      <c r="C30" s="1291" t="s">
        <v>5</v>
      </c>
      <c r="D30" s="27" t="str">
        <v/>
      </c>
      <c r="E30" s="26">
        <f t="shared" si="0"/>
        <v>460</v>
      </c>
      <c r="F30" s="24">
        <v>125</v>
      </c>
      <c r="G30" s="24">
        <v>18.75</v>
      </c>
      <c r="H30" s="24">
        <v>86.25</v>
      </c>
      <c r="I30" s="25">
        <f t="shared" si="1"/>
        <v>240</v>
      </c>
      <c r="J30" s="24">
        <f t="shared" si="2"/>
        <v>230</v>
      </c>
      <c r="K30" s="1132">
        <v>10</v>
      </c>
    </row>
    <row r="31" spans="1:12" ht="20.25" customHeight="1" thickBot="1" x14ac:dyDescent="0.3">
      <c r="A31" s="1391"/>
      <c r="B31" s="21">
        <v>12</v>
      </c>
      <c r="C31" s="1292" t="s">
        <v>4</v>
      </c>
      <c r="D31" s="19" t="str">
        <v/>
      </c>
      <c r="E31" s="18">
        <f t="shared" si="0"/>
        <v>230</v>
      </c>
      <c r="F31" s="16">
        <v>125</v>
      </c>
      <c r="G31" s="16">
        <v>18.75</v>
      </c>
      <c r="H31" s="16">
        <v>86.25</v>
      </c>
      <c r="I31" s="17">
        <f t="shared" si="1"/>
        <v>240</v>
      </c>
      <c r="J31" s="16">
        <f t="shared" si="2"/>
        <v>0</v>
      </c>
      <c r="K31" s="1133">
        <v>10</v>
      </c>
    </row>
    <row r="32" spans="1:12" ht="17.25" customHeight="1" x14ac:dyDescent="0.25">
      <c r="D32" s="68"/>
      <c r="E32" s="68"/>
      <c r="F32" s="67">
        <f>SUM(F20:F31)</f>
        <v>1500</v>
      </c>
      <c r="G32" s="67">
        <f>SUM(G20:G31)</f>
        <v>225</v>
      </c>
      <c r="H32" s="67">
        <f>SUM(H20:H31)</f>
        <v>1035</v>
      </c>
      <c r="K32" s="67">
        <f>SUM(K20:K31)</f>
        <v>120</v>
      </c>
    </row>
    <row r="33" spans="3:11" ht="17.25" customHeight="1" x14ac:dyDescent="0.25">
      <c r="D33" s="1420" t="s">
        <v>2</v>
      </c>
      <c r="E33" s="1420"/>
      <c r="F33" s="79">
        <v>0</v>
      </c>
      <c r="G33" s="79">
        <v>0</v>
      </c>
      <c r="H33" s="79">
        <v>0</v>
      </c>
      <c r="K33" s="79">
        <v>0</v>
      </c>
    </row>
    <row r="34" spans="3:11" ht="17.25" customHeight="1" x14ac:dyDescent="0.25">
      <c r="D34" s="1421" t="s">
        <v>1</v>
      </c>
      <c r="E34" s="1421"/>
      <c r="F34" s="78">
        <f>SUM(F32-F33)</f>
        <v>1500</v>
      </c>
      <c r="G34" s="78">
        <f>SUM(G32-G33)</f>
        <v>225</v>
      </c>
      <c r="H34" s="78">
        <f t="shared" ref="H34" si="3">SUM(H32-H33)</f>
        <v>1035</v>
      </c>
      <c r="K34" s="78">
        <f>SUM(K32-K33)</f>
        <v>120</v>
      </c>
    </row>
    <row r="35" spans="3:11" ht="17.25" customHeight="1" x14ac:dyDescent="0.25"/>
    <row r="36" spans="3:11" ht="17.25" customHeight="1" x14ac:dyDescent="0.25">
      <c r="C36" s="76"/>
      <c r="D36" s="1435" t="s">
        <v>42</v>
      </c>
      <c r="E36" s="1435"/>
      <c r="F36" s="1423">
        <f>SUM(F34:H34)</f>
        <v>2760</v>
      </c>
      <c r="G36" s="1423"/>
      <c r="H36" s="1423"/>
      <c r="I36" s="485"/>
    </row>
    <row r="37" spans="3:11" ht="17.25" customHeight="1" thickBot="1" x14ac:dyDescent="0.3">
      <c r="C37" s="76"/>
      <c r="D37" s="1435" t="s">
        <v>41</v>
      </c>
      <c r="E37" s="1435"/>
      <c r="F37" s="1436">
        <v>0</v>
      </c>
      <c r="G37" s="1436"/>
      <c r="H37" s="1436"/>
      <c r="I37" s="485"/>
    </row>
    <row r="38" spans="3:11" ht="17.25" customHeight="1" thickTop="1" thickBot="1" x14ac:dyDescent="0.3">
      <c r="C38" s="1415" t="s">
        <v>0</v>
      </c>
      <c r="D38" s="1415"/>
      <c r="E38" s="1416"/>
      <c r="F38" s="1417">
        <f>SUM(F36:H37)</f>
        <v>2760</v>
      </c>
      <c r="G38" s="1418"/>
      <c r="H38" s="1419"/>
      <c r="I38" s="486"/>
    </row>
    <row r="39" spans="3:11" ht="15.75" thickTop="1" x14ac:dyDescent="0.25"/>
  </sheetData>
  <mergeCells count="17">
    <mergeCell ref="A8:L8"/>
    <mergeCell ref="A11:B11"/>
    <mergeCell ref="A12:B12"/>
    <mergeCell ref="A14:B14"/>
    <mergeCell ref="A16:B16"/>
    <mergeCell ref="E16:F16"/>
    <mergeCell ref="E17:F17"/>
    <mergeCell ref="A20:A22"/>
    <mergeCell ref="A23:A31"/>
    <mergeCell ref="D33:E33"/>
    <mergeCell ref="D34:E34"/>
    <mergeCell ref="D36:E36"/>
    <mergeCell ref="F36:H36"/>
    <mergeCell ref="D37:E37"/>
    <mergeCell ref="F37:H37"/>
    <mergeCell ref="C38:E38"/>
    <mergeCell ref="F38:H38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/>
  <dimension ref="A1:U54"/>
  <sheetViews>
    <sheetView topLeftCell="A22" zoomScale="90" zoomScaleNormal="90" workbookViewId="0">
      <selection activeCell="L26" sqref="L26"/>
    </sheetView>
  </sheetViews>
  <sheetFormatPr defaultRowHeight="15" x14ac:dyDescent="0.25"/>
  <cols>
    <col min="3" max="3" width="12.7109375" bestFit="1" customWidth="1"/>
    <col min="4" max="4" width="16.140625" customWidth="1"/>
    <col min="5" max="8" width="10" customWidth="1"/>
    <col min="9" max="9" width="10.85546875" customWidth="1"/>
    <col min="10" max="12" width="10" customWidth="1"/>
    <col min="13" max="13" width="12.85546875" customWidth="1"/>
    <col min="14" max="14" width="4.42578125" customWidth="1"/>
    <col min="15" max="15" width="10.7109375" customWidth="1"/>
    <col min="19" max="19" width="10.28515625" customWidth="1"/>
  </cols>
  <sheetData>
    <row r="1" spans="1:17" ht="21" x14ac:dyDescent="0.35">
      <c r="A1" s="63" t="s">
        <v>40</v>
      </c>
    </row>
    <row r="3" spans="1:17" ht="21" x14ac:dyDescent="0.35">
      <c r="A3" s="62" t="s">
        <v>1557</v>
      </c>
    </row>
    <row r="4" spans="1:17" ht="12.6" customHeight="1" x14ac:dyDescent="0.35">
      <c r="A4" s="62"/>
    </row>
    <row r="5" spans="1:17" ht="17.25" x14ac:dyDescent="0.3">
      <c r="A5" s="500" t="s">
        <v>1558</v>
      </c>
    </row>
    <row r="6" spans="1:17" ht="17.25" x14ac:dyDescent="0.3">
      <c r="A6" s="500" t="s">
        <v>1559</v>
      </c>
    </row>
    <row r="8" spans="1:17" ht="20.25" customHeight="1" x14ac:dyDescent="0.25">
      <c r="A8" s="1425" t="s">
        <v>1560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7" ht="20.25" customHeight="1" x14ac:dyDescent="0.25">
      <c r="A9" s="59" t="s">
        <v>37</v>
      </c>
      <c r="B9" s="60"/>
      <c r="C9" s="59"/>
      <c r="D9" s="1075"/>
      <c r="E9" s="51"/>
      <c r="F9" s="58"/>
      <c r="G9" s="58"/>
      <c r="H9" s="58"/>
      <c r="I9" s="48"/>
      <c r="J9" s="48"/>
      <c r="K9" s="48"/>
      <c r="L9" s="48"/>
      <c r="M9" s="48"/>
    </row>
    <row r="10" spans="1:17" ht="20.25" customHeight="1" x14ac:dyDescent="0.25">
      <c r="A10" s="61" t="s">
        <v>93</v>
      </c>
      <c r="B10" s="60"/>
      <c r="C10" s="59"/>
      <c r="D10" s="1075"/>
      <c r="E10" s="51"/>
      <c r="F10" s="58"/>
      <c r="G10" s="58"/>
      <c r="H10" s="58"/>
      <c r="I10" s="48"/>
      <c r="J10" s="48"/>
      <c r="K10" s="48"/>
      <c r="L10" s="48"/>
      <c r="M10" s="48"/>
    </row>
    <row r="11" spans="1:17" ht="20.25" customHeight="1" x14ac:dyDescent="0.25">
      <c r="A11" s="1426" t="s">
        <v>35</v>
      </c>
      <c r="B11" s="1426"/>
      <c r="C11" s="54">
        <v>5000</v>
      </c>
      <c r="D11" s="1075"/>
      <c r="E11" s="51"/>
      <c r="I11" s="48"/>
      <c r="L11" s="48"/>
      <c r="M11" s="48"/>
    </row>
    <row r="12" spans="1:17" ht="20.25" customHeight="1" x14ac:dyDescent="0.25">
      <c r="A12" s="1426" t="s">
        <v>33</v>
      </c>
      <c r="B12" s="1426"/>
      <c r="C12" s="54">
        <v>250</v>
      </c>
      <c r="D12" s="57" t="s">
        <v>1538</v>
      </c>
      <c r="E12" s="51"/>
      <c r="I12" s="48"/>
      <c r="L12" s="48"/>
      <c r="M12" s="48"/>
    </row>
    <row r="13" spans="1:17" ht="20.25" customHeight="1" x14ac:dyDescent="0.25">
      <c r="A13" s="1426" t="s">
        <v>33</v>
      </c>
      <c r="B13" s="1426"/>
      <c r="C13" s="54">
        <v>300</v>
      </c>
      <c r="D13" s="57" t="s">
        <v>228</v>
      </c>
      <c r="E13" s="51"/>
      <c r="I13" s="48"/>
      <c r="L13" s="48"/>
      <c r="M13" s="48"/>
    </row>
    <row r="14" spans="1:17" ht="20.25" customHeight="1" x14ac:dyDescent="0.25">
      <c r="A14" s="1426" t="s">
        <v>33</v>
      </c>
      <c r="B14" s="1426"/>
      <c r="C14" s="54">
        <v>350</v>
      </c>
      <c r="D14" s="57" t="s">
        <v>32</v>
      </c>
      <c r="E14" s="51"/>
      <c r="I14" s="48"/>
      <c r="L14" s="48"/>
      <c r="M14" s="48"/>
    </row>
    <row r="15" spans="1:17" ht="20.25" customHeight="1" x14ac:dyDescent="0.25">
      <c r="A15" s="1073"/>
      <c r="B15" s="1073"/>
      <c r="C15" s="50">
        <f>SUM(C11:C14)</f>
        <v>5900</v>
      </c>
      <c r="E15" s="51"/>
      <c r="I15" s="48"/>
      <c r="L15" s="1242" t="s">
        <v>1870</v>
      </c>
      <c r="M15" s="48"/>
    </row>
    <row r="16" spans="1:17" ht="20.25" customHeight="1" x14ac:dyDescent="0.25">
      <c r="A16" s="1426" t="s">
        <v>31</v>
      </c>
      <c r="B16" s="1426"/>
      <c r="C16" s="49">
        <v>5664</v>
      </c>
      <c r="D16" s="52" t="s">
        <v>75</v>
      </c>
      <c r="E16" s="51"/>
      <c r="I16" s="48"/>
      <c r="L16" s="48"/>
      <c r="M16" s="48"/>
      <c r="Q16" s="1241" t="s">
        <v>1870</v>
      </c>
    </row>
    <row r="17" spans="1:21" ht="20.25" customHeight="1" x14ac:dyDescent="0.25">
      <c r="A17" s="1073"/>
      <c r="B17" s="1073"/>
      <c r="C17" s="189">
        <f>SUM(C15:C16)</f>
        <v>11564</v>
      </c>
      <c r="D17" s="52"/>
      <c r="E17" s="51"/>
      <c r="I17" s="48"/>
      <c r="L17" s="48"/>
      <c r="M17" s="48"/>
    </row>
    <row r="18" spans="1:21" ht="20.25" customHeight="1" x14ac:dyDescent="0.25">
      <c r="A18" s="1427" t="s">
        <v>1561</v>
      </c>
      <c r="B18" s="1427"/>
      <c r="C18" s="49">
        <v>408</v>
      </c>
      <c r="E18" s="1428" t="s">
        <v>168</v>
      </c>
      <c r="F18" s="1428"/>
      <c r="G18" s="144"/>
      <c r="I18" s="48"/>
      <c r="L18" s="48"/>
      <c r="M18" s="48"/>
    </row>
    <row r="19" spans="1:21" ht="18" customHeight="1" thickBot="1" x14ac:dyDescent="0.3">
      <c r="C19" s="45">
        <f>SUM(C17:C18)</f>
        <v>11972</v>
      </c>
      <c r="E19" s="1429">
        <f>C19/24+1</f>
        <v>499.83333333333331</v>
      </c>
      <c r="F19" s="1429"/>
      <c r="G19" s="143"/>
    </row>
    <row r="20" spans="1:21" s="93" customFormat="1" ht="17.25" thickTop="1" thickBot="1" x14ac:dyDescent="0.3">
      <c r="D20" s="143"/>
      <c r="E20" s="143"/>
      <c r="F20" s="143"/>
      <c r="G20" s="143"/>
    </row>
    <row r="21" spans="1:21" ht="18.75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218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  <c r="O21" s="1406" t="s">
        <v>21</v>
      </c>
      <c r="P21" s="1408" t="s">
        <v>218</v>
      </c>
      <c r="Q21" s="1408"/>
      <c r="R21" s="1408"/>
      <c r="S21" s="1394" t="s">
        <v>19</v>
      </c>
    </row>
    <row r="22" spans="1:21" ht="30.75" customHeight="1" thickBot="1" x14ac:dyDescent="0.3">
      <c r="A22" s="1431"/>
      <c r="B22" s="1433"/>
      <c r="C22" s="1393"/>
      <c r="D22" s="1401"/>
      <c r="E22" s="1393"/>
      <c r="F22" s="1434"/>
      <c r="G22" s="1074" t="s">
        <v>597</v>
      </c>
      <c r="H22" s="1074" t="s">
        <v>20</v>
      </c>
      <c r="I22" s="1074" t="s">
        <v>16</v>
      </c>
      <c r="J22" s="1393"/>
      <c r="K22" s="1401"/>
      <c r="L22" s="1393"/>
      <c r="M22" s="1395"/>
      <c r="O22" s="1407"/>
      <c r="P22" s="1080" t="s">
        <v>597</v>
      </c>
      <c r="Q22" s="1080" t="s">
        <v>20</v>
      </c>
      <c r="R22" s="1080" t="s">
        <v>16</v>
      </c>
      <c r="S22" s="1395"/>
    </row>
    <row r="23" spans="1:21" ht="60" x14ac:dyDescent="0.25">
      <c r="A23" s="1389">
        <v>2025</v>
      </c>
      <c r="B23" s="37">
        <v>1</v>
      </c>
      <c r="C23" s="1079" t="s">
        <v>10</v>
      </c>
      <c r="D23" s="258" t="str">
        <f t="array" ref="D23:D46">TRANSPOSE('[1]2024-2025'!$F$214:$AC$214)</f>
        <v>29/03/25
-rm250
16/04/25
-rm250</v>
      </c>
      <c r="E23" s="34">
        <f>SUM(C19)</f>
        <v>11972</v>
      </c>
      <c r="F23" s="32">
        <v>219.92</v>
      </c>
      <c r="G23" s="32">
        <v>12.5</v>
      </c>
      <c r="H23" s="32">
        <v>14.58</v>
      </c>
      <c r="I23" s="31">
        <v>17</v>
      </c>
      <c r="J23" s="32">
        <v>236</v>
      </c>
      <c r="K23" s="33">
        <f>F23+J23+H23+I23+G23</f>
        <v>499.99999999999994</v>
      </c>
      <c r="L23" s="32">
        <f>E23-J23-H23-F23-I23-G23</f>
        <v>11472</v>
      </c>
      <c r="M23" s="30">
        <f>J23</f>
        <v>236</v>
      </c>
      <c r="O23" s="307" t="s">
        <v>1600</v>
      </c>
      <c r="P23" s="257" t="s">
        <v>1601</v>
      </c>
      <c r="Q23" s="257" t="s">
        <v>1602</v>
      </c>
      <c r="R23" s="257" t="s">
        <v>1603</v>
      </c>
      <c r="S23" s="308" t="s">
        <v>1604</v>
      </c>
    </row>
    <row r="24" spans="1:21" ht="59.25" customHeight="1" x14ac:dyDescent="0.25">
      <c r="A24" s="1390"/>
      <c r="B24" s="29">
        <v>2</v>
      </c>
      <c r="C24" s="1078" t="s">
        <v>9</v>
      </c>
      <c r="D24" s="83" t="str">
        <v>02/05/25
-rm250
16/05/25
-rm250</v>
      </c>
      <c r="E24" s="26">
        <f>L23</f>
        <v>11472</v>
      </c>
      <c r="F24" s="24">
        <v>219.92</v>
      </c>
      <c r="G24" s="24">
        <v>12.5</v>
      </c>
      <c r="H24" s="24">
        <v>14.58</v>
      </c>
      <c r="I24" s="23">
        <v>17</v>
      </c>
      <c r="J24" s="24">
        <v>236</v>
      </c>
      <c r="K24" s="25">
        <f t="shared" ref="K24:K46" si="0">F24+J24+H24+I24+G24</f>
        <v>499.99999999999994</v>
      </c>
      <c r="L24" s="24">
        <f t="shared" ref="L24:L46" si="1">E24-J24-H24-F24-I24-G24</f>
        <v>10972</v>
      </c>
      <c r="M24" s="22">
        <f t="shared" ref="M24:M46" si="2">M23+J24</f>
        <v>472</v>
      </c>
      <c r="O24" s="345" t="s">
        <v>1666</v>
      </c>
      <c r="P24" s="346" t="s">
        <v>1667</v>
      </c>
      <c r="Q24" s="346" t="s">
        <v>1668</v>
      </c>
      <c r="R24" s="346" t="s">
        <v>1669</v>
      </c>
      <c r="S24" s="303" t="s">
        <v>1670</v>
      </c>
    </row>
    <row r="25" spans="1:21" ht="63" customHeight="1" x14ac:dyDescent="0.25">
      <c r="A25" s="1390"/>
      <c r="B25" s="29">
        <v>3</v>
      </c>
      <c r="C25" s="1078" t="s">
        <v>8</v>
      </c>
      <c r="D25" s="83" t="str">
        <v>03/06/25 PBB
-rm350
16/06/25 PBB
-rm150</v>
      </c>
      <c r="E25" s="26">
        <f t="shared" ref="E25:E46" si="3">L24</f>
        <v>10972</v>
      </c>
      <c r="F25" s="24">
        <v>219.92</v>
      </c>
      <c r="G25" s="24">
        <v>12.5</v>
      </c>
      <c r="H25" s="24">
        <v>14.58</v>
      </c>
      <c r="I25" s="23">
        <v>17</v>
      </c>
      <c r="J25" s="24">
        <v>236</v>
      </c>
      <c r="K25" s="25">
        <f t="shared" si="0"/>
        <v>499.99999999999994</v>
      </c>
      <c r="L25" s="24">
        <f t="shared" si="1"/>
        <v>10472</v>
      </c>
      <c r="M25" s="22">
        <f t="shared" si="2"/>
        <v>708</v>
      </c>
      <c r="O25" s="345" t="s">
        <v>1714</v>
      </c>
      <c r="P25" s="346" t="s">
        <v>1715</v>
      </c>
      <c r="Q25" s="346" t="s">
        <v>1716</v>
      </c>
      <c r="R25" s="346" t="s">
        <v>1717</v>
      </c>
      <c r="S25" s="303" t="s">
        <v>1718</v>
      </c>
      <c r="U25" s="1243" t="s">
        <v>1870</v>
      </c>
    </row>
    <row r="26" spans="1:21" ht="90" x14ac:dyDescent="0.25">
      <c r="A26" s="1390"/>
      <c r="B26" s="29">
        <v>4</v>
      </c>
      <c r="C26" s="1078" t="s">
        <v>7</v>
      </c>
      <c r="D26" s="83" t="str">
        <v>16/06/25 PBB
-rm200
02/07/25
-rm150
16/07/25
-rm150</v>
      </c>
      <c r="E26" s="26">
        <f t="shared" si="3"/>
        <v>10472</v>
      </c>
      <c r="F26" s="24">
        <v>219.92</v>
      </c>
      <c r="G26" s="24">
        <v>12.5</v>
      </c>
      <c r="H26" s="24">
        <v>14.58</v>
      </c>
      <c r="I26" s="23">
        <v>17</v>
      </c>
      <c r="J26" s="24">
        <v>236</v>
      </c>
      <c r="K26" s="25">
        <f t="shared" si="0"/>
        <v>499.99999999999994</v>
      </c>
      <c r="L26" s="24">
        <f t="shared" si="1"/>
        <v>9972</v>
      </c>
      <c r="M26" s="22">
        <f t="shared" si="2"/>
        <v>944</v>
      </c>
      <c r="O26" s="345" t="s">
        <v>1780</v>
      </c>
      <c r="P26" s="346" t="s">
        <v>1781</v>
      </c>
      <c r="Q26" s="346" t="s">
        <v>1782</v>
      </c>
      <c r="R26" s="346" t="s">
        <v>1783</v>
      </c>
      <c r="S26" s="303" t="s">
        <v>1784</v>
      </c>
      <c r="U26" s="1243" t="s">
        <v>1870</v>
      </c>
    </row>
    <row r="27" spans="1:21" ht="90" x14ac:dyDescent="0.25">
      <c r="A27" s="1390"/>
      <c r="B27" s="29">
        <v>5</v>
      </c>
      <c r="C27" s="1078" t="s">
        <v>6</v>
      </c>
      <c r="D27" s="83" t="str">
        <v>18/08/25
-rm150
18/09/25
-rm150
16/02/26
-rm200</v>
      </c>
      <c r="E27" s="26">
        <f t="shared" si="3"/>
        <v>9972</v>
      </c>
      <c r="F27" s="24">
        <v>219.92</v>
      </c>
      <c r="G27" s="24">
        <v>12.5</v>
      </c>
      <c r="H27" s="24">
        <v>14.58</v>
      </c>
      <c r="I27" s="23">
        <v>17</v>
      </c>
      <c r="J27" s="24">
        <v>236</v>
      </c>
      <c r="K27" s="25">
        <f t="shared" si="0"/>
        <v>499.99999999999994</v>
      </c>
      <c r="L27" s="24">
        <f t="shared" si="1"/>
        <v>9472</v>
      </c>
      <c r="M27" s="22">
        <f t="shared" si="2"/>
        <v>1180</v>
      </c>
      <c r="O27" s="648" t="s">
        <v>2145</v>
      </c>
      <c r="P27" s="649" t="s">
        <v>2146</v>
      </c>
      <c r="Q27" s="649" t="s">
        <v>2147</v>
      </c>
      <c r="R27" s="649" t="s">
        <v>2148</v>
      </c>
      <c r="S27" s="650" t="s">
        <v>2149</v>
      </c>
    </row>
    <row r="28" spans="1:21" ht="60" x14ac:dyDescent="0.25">
      <c r="A28" s="1390"/>
      <c r="B28" s="29">
        <v>6</v>
      </c>
      <c r="C28" s="1078" t="s">
        <v>5</v>
      </c>
      <c r="D28" s="83" t="str">
        <v>02/03/26
-rm200
01/04/26
-rm200</v>
      </c>
      <c r="E28" s="26">
        <f t="shared" si="3"/>
        <v>9472</v>
      </c>
      <c r="F28" s="24">
        <v>219.92</v>
      </c>
      <c r="G28" s="24">
        <v>12.5</v>
      </c>
      <c r="H28" s="24">
        <v>14.58</v>
      </c>
      <c r="I28" s="23">
        <v>17</v>
      </c>
      <c r="J28" s="24">
        <v>236</v>
      </c>
      <c r="K28" s="25">
        <f t="shared" si="0"/>
        <v>499.99999999999994</v>
      </c>
      <c r="L28" s="24">
        <f t="shared" si="1"/>
        <v>8972</v>
      </c>
      <c r="M28" s="22">
        <f t="shared" si="2"/>
        <v>1416</v>
      </c>
      <c r="O28" s="648" t="s">
        <v>2187</v>
      </c>
      <c r="P28" s="649" t="s">
        <v>2183</v>
      </c>
      <c r="Q28" s="649" t="s">
        <v>2183</v>
      </c>
      <c r="R28" s="649" t="s">
        <v>2183</v>
      </c>
      <c r="S28" s="650" t="s">
        <v>2186</v>
      </c>
    </row>
    <row r="29" spans="1:21" ht="20.25" customHeight="1" x14ac:dyDescent="0.25">
      <c r="A29" s="1390"/>
      <c r="B29" s="29">
        <v>7</v>
      </c>
      <c r="C29" s="1078" t="s">
        <v>4</v>
      </c>
      <c r="D29" s="27" t="str">
        <v/>
      </c>
      <c r="E29" s="26">
        <f t="shared" si="3"/>
        <v>8972</v>
      </c>
      <c r="F29" s="24">
        <v>219.92</v>
      </c>
      <c r="G29" s="24">
        <v>12.5</v>
      </c>
      <c r="H29" s="24">
        <v>14.58</v>
      </c>
      <c r="I29" s="23">
        <v>17</v>
      </c>
      <c r="J29" s="24">
        <v>236</v>
      </c>
      <c r="K29" s="25">
        <f t="shared" si="0"/>
        <v>499.99999999999994</v>
      </c>
      <c r="L29" s="24">
        <f t="shared" si="1"/>
        <v>8472</v>
      </c>
      <c r="M29" s="22">
        <f t="shared" si="2"/>
        <v>1652</v>
      </c>
    </row>
    <row r="30" spans="1:21" ht="20.25" customHeight="1" x14ac:dyDescent="0.25">
      <c r="A30" s="1390"/>
      <c r="B30" s="29">
        <v>8</v>
      </c>
      <c r="C30" s="1078" t="s">
        <v>3</v>
      </c>
      <c r="D30" s="27" t="str">
        <v/>
      </c>
      <c r="E30" s="26">
        <f t="shared" si="3"/>
        <v>8472</v>
      </c>
      <c r="F30" s="24">
        <v>219.92</v>
      </c>
      <c r="G30" s="24">
        <v>12.5</v>
      </c>
      <c r="H30" s="24">
        <v>14.58</v>
      </c>
      <c r="I30" s="23">
        <v>17</v>
      </c>
      <c r="J30" s="24">
        <v>236</v>
      </c>
      <c r="K30" s="25">
        <f t="shared" si="0"/>
        <v>499.99999999999994</v>
      </c>
      <c r="L30" s="24">
        <f t="shared" si="1"/>
        <v>7972</v>
      </c>
      <c r="M30" s="22">
        <f t="shared" si="2"/>
        <v>1888</v>
      </c>
    </row>
    <row r="31" spans="1:21" ht="20.25" customHeight="1" x14ac:dyDescent="0.25">
      <c r="A31" s="1390"/>
      <c r="B31" s="29">
        <v>9</v>
      </c>
      <c r="C31" s="1078" t="s">
        <v>14</v>
      </c>
      <c r="D31" s="27" t="str">
        <v/>
      </c>
      <c r="E31" s="26">
        <f t="shared" si="3"/>
        <v>7972</v>
      </c>
      <c r="F31" s="24">
        <v>219.92</v>
      </c>
      <c r="G31" s="24">
        <v>12.5</v>
      </c>
      <c r="H31" s="24">
        <v>14.58</v>
      </c>
      <c r="I31" s="23">
        <v>17</v>
      </c>
      <c r="J31" s="24">
        <v>236</v>
      </c>
      <c r="K31" s="25">
        <f t="shared" si="0"/>
        <v>499.99999999999994</v>
      </c>
      <c r="L31" s="24">
        <f t="shared" si="1"/>
        <v>7472</v>
      </c>
      <c r="M31" s="22">
        <f t="shared" si="2"/>
        <v>2124</v>
      </c>
    </row>
    <row r="32" spans="1:21" ht="20.25" customHeight="1" thickBot="1" x14ac:dyDescent="0.3">
      <c r="A32" s="1391"/>
      <c r="B32" s="21">
        <v>10</v>
      </c>
      <c r="C32" s="1077" t="s">
        <v>13</v>
      </c>
      <c r="D32" s="19" t="str">
        <v/>
      </c>
      <c r="E32" s="18">
        <f t="shared" si="3"/>
        <v>7472</v>
      </c>
      <c r="F32" s="16">
        <v>219.92</v>
      </c>
      <c r="G32" s="16">
        <v>12.5</v>
      </c>
      <c r="H32" s="16">
        <v>14.58</v>
      </c>
      <c r="I32" s="15">
        <v>17</v>
      </c>
      <c r="J32" s="16">
        <v>236</v>
      </c>
      <c r="K32" s="17">
        <f t="shared" si="0"/>
        <v>499.99999999999994</v>
      </c>
      <c r="L32" s="16">
        <f t="shared" si="1"/>
        <v>6972</v>
      </c>
      <c r="M32" s="14">
        <f t="shared" si="2"/>
        <v>2360</v>
      </c>
    </row>
    <row r="33" spans="1:13" ht="20.25" customHeight="1" x14ac:dyDescent="0.25">
      <c r="A33" s="1389">
        <v>2026</v>
      </c>
      <c r="B33" s="37">
        <v>11</v>
      </c>
      <c r="C33" s="1079" t="s">
        <v>12</v>
      </c>
      <c r="D33" s="35" t="str">
        <v/>
      </c>
      <c r="E33" s="34">
        <f t="shared" si="3"/>
        <v>6972</v>
      </c>
      <c r="F33" s="32">
        <v>219.92</v>
      </c>
      <c r="G33" s="32">
        <v>12.5</v>
      </c>
      <c r="H33" s="32">
        <v>14.58</v>
      </c>
      <c r="I33" s="31">
        <v>17</v>
      </c>
      <c r="J33" s="32">
        <v>236</v>
      </c>
      <c r="K33" s="33">
        <f t="shared" si="0"/>
        <v>499.99999999999994</v>
      </c>
      <c r="L33" s="32">
        <f t="shared" si="1"/>
        <v>6472</v>
      </c>
      <c r="M33" s="30">
        <f t="shared" si="2"/>
        <v>2596</v>
      </c>
    </row>
    <row r="34" spans="1:13" ht="20.25" customHeight="1" x14ac:dyDescent="0.25">
      <c r="A34" s="1390"/>
      <c r="B34" s="29">
        <v>12</v>
      </c>
      <c r="C34" s="1078" t="s">
        <v>11</v>
      </c>
      <c r="D34" s="27" t="str">
        <v/>
      </c>
      <c r="E34" s="26">
        <f t="shared" si="3"/>
        <v>6472</v>
      </c>
      <c r="F34" s="24">
        <v>219.92</v>
      </c>
      <c r="G34" s="24">
        <v>12.5</v>
      </c>
      <c r="H34" s="24">
        <v>14.58</v>
      </c>
      <c r="I34" s="23">
        <v>17</v>
      </c>
      <c r="J34" s="24">
        <v>236</v>
      </c>
      <c r="K34" s="25">
        <f t="shared" si="0"/>
        <v>499.99999999999994</v>
      </c>
      <c r="L34" s="24">
        <f t="shared" si="1"/>
        <v>5972</v>
      </c>
      <c r="M34" s="22">
        <f t="shared" si="2"/>
        <v>2832</v>
      </c>
    </row>
    <row r="35" spans="1:13" ht="20.25" customHeight="1" x14ac:dyDescent="0.25">
      <c r="A35" s="1390"/>
      <c r="B35" s="29">
        <v>13</v>
      </c>
      <c r="C35" s="1078" t="s">
        <v>10</v>
      </c>
      <c r="D35" s="27" t="str">
        <v/>
      </c>
      <c r="E35" s="26">
        <f t="shared" si="3"/>
        <v>5972</v>
      </c>
      <c r="F35" s="24">
        <v>219.92</v>
      </c>
      <c r="G35" s="24">
        <v>12.5</v>
      </c>
      <c r="H35" s="24">
        <v>14.58</v>
      </c>
      <c r="I35" s="23">
        <v>17</v>
      </c>
      <c r="J35" s="24">
        <v>236</v>
      </c>
      <c r="K35" s="25">
        <f t="shared" si="0"/>
        <v>499.99999999999994</v>
      </c>
      <c r="L35" s="24">
        <f t="shared" si="1"/>
        <v>5472</v>
      </c>
      <c r="M35" s="22">
        <f t="shared" si="2"/>
        <v>3068</v>
      </c>
    </row>
    <row r="36" spans="1:13" ht="20.25" customHeight="1" x14ac:dyDescent="0.25">
      <c r="A36" s="1390"/>
      <c r="B36" s="29">
        <v>14</v>
      </c>
      <c r="C36" s="1078" t="s">
        <v>9</v>
      </c>
      <c r="D36" s="27" t="str">
        <v/>
      </c>
      <c r="E36" s="26">
        <f t="shared" si="3"/>
        <v>5472</v>
      </c>
      <c r="F36" s="24">
        <v>219.92</v>
      </c>
      <c r="G36" s="24">
        <v>12.5</v>
      </c>
      <c r="H36" s="24">
        <v>14.58</v>
      </c>
      <c r="I36" s="23">
        <v>17</v>
      </c>
      <c r="J36" s="24">
        <v>236</v>
      </c>
      <c r="K36" s="25">
        <f t="shared" si="0"/>
        <v>499.99999999999994</v>
      </c>
      <c r="L36" s="24">
        <f t="shared" si="1"/>
        <v>4972</v>
      </c>
      <c r="M36" s="22">
        <f t="shared" si="2"/>
        <v>3304</v>
      </c>
    </row>
    <row r="37" spans="1:13" ht="20.25" customHeight="1" x14ac:dyDescent="0.25">
      <c r="A37" s="1390"/>
      <c r="B37" s="29">
        <v>15</v>
      </c>
      <c r="C37" s="1078" t="s">
        <v>8</v>
      </c>
      <c r="D37" s="27" t="str">
        <v/>
      </c>
      <c r="E37" s="26">
        <f t="shared" si="3"/>
        <v>4972</v>
      </c>
      <c r="F37" s="24">
        <v>219.92</v>
      </c>
      <c r="G37" s="24">
        <v>12.5</v>
      </c>
      <c r="H37" s="24">
        <v>14.58</v>
      </c>
      <c r="I37" s="23">
        <v>17</v>
      </c>
      <c r="J37" s="24">
        <v>236</v>
      </c>
      <c r="K37" s="25">
        <f t="shared" si="0"/>
        <v>499.99999999999994</v>
      </c>
      <c r="L37" s="24">
        <f t="shared" si="1"/>
        <v>4472</v>
      </c>
      <c r="M37" s="22">
        <f t="shared" si="2"/>
        <v>3540</v>
      </c>
    </row>
    <row r="38" spans="1:13" ht="20.25" customHeight="1" x14ac:dyDescent="0.25">
      <c r="A38" s="1390"/>
      <c r="B38" s="29">
        <v>16</v>
      </c>
      <c r="C38" s="1078" t="s">
        <v>7</v>
      </c>
      <c r="D38" s="27" t="str">
        <v/>
      </c>
      <c r="E38" s="26">
        <f t="shared" si="3"/>
        <v>4472</v>
      </c>
      <c r="F38" s="24">
        <v>219.92</v>
      </c>
      <c r="G38" s="24">
        <v>12.5</v>
      </c>
      <c r="H38" s="24">
        <v>14.58</v>
      </c>
      <c r="I38" s="23">
        <v>17</v>
      </c>
      <c r="J38" s="24">
        <v>236</v>
      </c>
      <c r="K38" s="25">
        <f t="shared" si="0"/>
        <v>499.99999999999994</v>
      </c>
      <c r="L38" s="24">
        <f t="shared" si="1"/>
        <v>3972</v>
      </c>
      <c r="M38" s="22">
        <f t="shared" si="2"/>
        <v>3776</v>
      </c>
    </row>
    <row r="39" spans="1:13" ht="20.25" customHeight="1" x14ac:dyDescent="0.25">
      <c r="A39" s="1390"/>
      <c r="B39" s="29">
        <v>17</v>
      </c>
      <c r="C39" s="1078" t="s">
        <v>6</v>
      </c>
      <c r="D39" s="27" t="str">
        <v/>
      </c>
      <c r="E39" s="26">
        <f t="shared" si="3"/>
        <v>3972</v>
      </c>
      <c r="F39" s="24">
        <v>219.92</v>
      </c>
      <c r="G39" s="24">
        <v>12.5</v>
      </c>
      <c r="H39" s="24">
        <v>14.58</v>
      </c>
      <c r="I39" s="23">
        <v>17</v>
      </c>
      <c r="J39" s="24">
        <v>236</v>
      </c>
      <c r="K39" s="25">
        <f t="shared" si="0"/>
        <v>499.99999999999994</v>
      </c>
      <c r="L39" s="24">
        <f t="shared" si="1"/>
        <v>3472</v>
      </c>
      <c r="M39" s="22">
        <f t="shared" si="2"/>
        <v>4012</v>
      </c>
    </row>
    <row r="40" spans="1:13" ht="20.25" customHeight="1" x14ac:dyDescent="0.25">
      <c r="A40" s="1390"/>
      <c r="B40" s="29">
        <v>18</v>
      </c>
      <c r="C40" s="1078" t="s">
        <v>5</v>
      </c>
      <c r="D40" s="27" t="str">
        <v/>
      </c>
      <c r="E40" s="26">
        <f t="shared" si="3"/>
        <v>3472</v>
      </c>
      <c r="F40" s="24">
        <v>219.92</v>
      </c>
      <c r="G40" s="24">
        <v>12.5</v>
      </c>
      <c r="H40" s="24">
        <v>14.58</v>
      </c>
      <c r="I40" s="23">
        <v>17</v>
      </c>
      <c r="J40" s="24">
        <v>236</v>
      </c>
      <c r="K40" s="25">
        <f t="shared" si="0"/>
        <v>499.99999999999994</v>
      </c>
      <c r="L40" s="24">
        <f t="shared" si="1"/>
        <v>2972</v>
      </c>
      <c r="M40" s="22">
        <f t="shared" si="2"/>
        <v>4248</v>
      </c>
    </row>
    <row r="41" spans="1:13" ht="20.25" customHeight="1" x14ac:dyDescent="0.25">
      <c r="A41" s="1390"/>
      <c r="B41" s="29">
        <v>19</v>
      </c>
      <c r="C41" s="1078" t="s">
        <v>4</v>
      </c>
      <c r="D41" s="27" t="str">
        <v/>
      </c>
      <c r="E41" s="26">
        <f t="shared" si="3"/>
        <v>2972</v>
      </c>
      <c r="F41" s="24">
        <v>219.92</v>
      </c>
      <c r="G41" s="24">
        <v>12.5</v>
      </c>
      <c r="H41" s="24">
        <v>14.58</v>
      </c>
      <c r="I41" s="23">
        <v>17</v>
      </c>
      <c r="J41" s="24">
        <v>236</v>
      </c>
      <c r="K41" s="25">
        <f t="shared" si="0"/>
        <v>499.99999999999994</v>
      </c>
      <c r="L41" s="24">
        <f t="shared" si="1"/>
        <v>2472</v>
      </c>
      <c r="M41" s="22">
        <f t="shared" si="2"/>
        <v>4484</v>
      </c>
    </row>
    <row r="42" spans="1:13" ht="20.25" customHeight="1" x14ac:dyDescent="0.25">
      <c r="A42" s="1390"/>
      <c r="B42" s="29">
        <v>20</v>
      </c>
      <c r="C42" s="1078" t="s">
        <v>3</v>
      </c>
      <c r="D42" s="27" t="str">
        <v/>
      </c>
      <c r="E42" s="26">
        <f t="shared" si="3"/>
        <v>2472</v>
      </c>
      <c r="F42" s="24">
        <v>219.92</v>
      </c>
      <c r="G42" s="24">
        <v>12.5</v>
      </c>
      <c r="H42" s="24">
        <v>14.58</v>
      </c>
      <c r="I42" s="23">
        <v>17</v>
      </c>
      <c r="J42" s="24">
        <v>236</v>
      </c>
      <c r="K42" s="25">
        <f t="shared" si="0"/>
        <v>499.99999999999994</v>
      </c>
      <c r="L42" s="24">
        <f t="shared" si="1"/>
        <v>1972</v>
      </c>
      <c r="M42" s="22">
        <f t="shared" si="2"/>
        <v>4720</v>
      </c>
    </row>
    <row r="43" spans="1:13" ht="20.25" customHeight="1" x14ac:dyDescent="0.25">
      <c r="A43" s="1390"/>
      <c r="B43" s="29">
        <v>21</v>
      </c>
      <c r="C43" s="1078" t="s">
        <v>14</v>
      </c>
      <c r="D43" s="27" t="str">
        <v/>
      </c>
      <c r="E43" s="26">
        <f t="shared" si="3"/>
        <v>1972</v>
      </c>
      <c r="F43" s="24">
        <v>219.92</v>
      </c>
      <c r="G43" s="24">
        <v>12.5</v>
      </c>
      <c r="H43" s="24">
        <v>14.58</v>
      </c>
      <c r="I43" s="23">
        <v>17</v>
      </c>
      <c r="J43" s="24">
        <v>236</v>
      </c>
      <c r="K43" s="25">
        <f t="shared" si="0"/>
        <v>499.99999999999994</v>
      </c>
      <c r="L43" s="24">
        <f t="shared" si="1"/>
        <v>1472</v>
      </c>
      <c r="M43" s="22">
        <f t="shared" si="2"/>
        <v>4956</v>
      </c>
    </row>
    <row r="44" spans="1:13" ht="20.25" customHeight="1" thickBot="1" x14ac:dyDescent="0.3">
      <c r="A44" s="1391"/>
      <c r="B44" s="21">
        <v>22</v>
      </c>
      <c r="C44" s="1077" t="s">
        <v>13</v>
      </c>
      <c r="D44" s="19" t="str">
        <v/>
      </c>
      <c r="E44" s="18">
        <f t="shared" si="3"/>
        <v>1472</v>
      </c>
      <c r="F44" s="16">
        <v>219.92</v>
      </c>
      <c r="G44" s="16">
        <v>12.5</v>
      </c>
      <c r="H44" s="16">
        <v>14.58</v>
      </c>
      <c r="I44" s="15">
        <v>17</v>
      </c>
      <c r="J44" s="16">
        <v>236</v>
      </c>
      <c r="K44" s="17">
        <f t="shared" si="0"/>
        <v>499.99999999999994</v>
      </c>
      <c r="L44" s="16">
        <f t="shared" si="1"/>
        <v>972.00000000000011</v>
      </c>
      <c r="M44" s="14">
        <f t="shared" si="2"/>
        <v>5192</v>
      </c>
    </row>
    <row r="45" spans="1:13" ht="20.25" customHeight="1" x14ac:dyDescent="0.25">
      <c r="A45" s="1389">
        <v>2027</v>
      </c>
      <c r="B45" s="37">
        <v>23</v>
      </c>
      <c r="C45" s="1079" t="s">
        <v>12</v>
      </c>
      <c r="D45" s="35" t="str">
        <v/>
      </c>
      <c r="E45" s="34">
        <f t="shared" si="3"/>
        <v>972.00000000000011</v>
      </c>
      <c r="F45" s="32">
        <v>219.92</v>
      </c>
      <c r="G45" s="32">
        <v>12.5</v>
      </c>
      <c r="H45" s="32">
        <v>14.58</v>
      </c>
      <c r="I45" s="31">
        <v>17</v>
      </c>
      <c r="J45" s="32">
        <v>236</v>
      </c>
      <c r="K45" s="33">
        <f t="shared" si="0"/>
        <v>499.99999999999994</v>
      </c>
      <c r="L45" s="32">
        <f t="shared" si="1"/>
        <v>472.00000000000011</v>
      </c>
      <c r="M45" s="30">
        <f t="shared" si="2"/>
        <v>5428</v>
      </c>
    </row>
    <row r="46" spans="1:13" ht="20.25" customHeight="1" thickBot="1" x14ac:dyDescent="0.3">
      <c r="A46" s="1391"/>
      <c r="B46" s="21">
        <v>24</v>
      </c>
      <c r="C46" s="1077" t="s">
        <v>11</v>
      </c>
      <c r="D46" s="19" t="str">
        <v/>
      </c>
      <c r="E46" s="18">
        <f t="shared" si="3"/>
        <v>472.00000000000011</v>
      </c>
      <c r="F46" s="16">
        <v>219.84</v>
      </c>
      <c r="G46" s="16">
        <v>12.5</v>
      </c>
      <c r="H46" s="16">
        <v>14.66</v>
      </c>
      <c r="I46" s="15">
        <v>17</v>
      </c>
      <c r="J46" s="16">
        <v>236</v>
      </c>
      <c r="K46" s="17">
        <f t="shared" si="0"/>
        <v>500.00000000000006</v>
      </c>
      <c r="L46" s="16">
        <f t="shared" si="1"/>
        <v>-27.999999999999886</v>
      </c>
      <c r="M46" s="14">
        <f t="shared" si="2"/>
        <v>5664</v>
      </c>
    </row>
    <row r="47" spans="1:13" x14ac:dyDescent="0.25">
      <c r="F47" s="99">
        <f>SUM(F23:F46)</f>
        <v>5278.0000000000009</v>
      </c>
      <c r="G47" s="99">
        <f>SUM(G23:G46)</f>
        <v>300</v>
      </c>
      <c r="H47" s="99">
        <f>SUM(H23:H46)</f>
        <v>350.00000000000006</v>
      </c>
      <c r="I47" s="99">
        <f>SUM(I23:I46)</f>
        <v>408</v>
      </c>
      <c r="J47" s="99">
        <f>SUM(J23:J46)</f>
        <v>5664</v>
      </c>
    </row>
    <row r="48" spans="1:13" x14ac:dyDescent="0.25">
      <c r="D48" s="1420" t="s">
        <v>2</v>
      </c>
      <c r="E48" s="1420"/>
      <c r="F48" s="79">
        <v>0</v>
      </c>
      <c r="G48" s="79">
        <v>0</v>
      </c>
      <c r="H48" s="79">
        <v>0</v>
      </c>
      <c r="I48" s="79">
        <v>0</v>
      </c>
      <c r="J48" s="79">
        <v>0</v>
      </c>
    </row>
    <row r="49" spans="3:10" x14ac:dyDescent="0.25">
      <c r="D49" s="1421" t="s">
        <v>1</v>
      </c>
      <c r="E49" s="1421"/>
      <c r="F49" s="65">
        <f>SUM(F47-F48)</f>
        <v>5278.0000000000009</v>
      </c>
      <c r="G49" s="65">
        <f>SUM(G47-G48)</f>
        <v>300</v>
      </c>
      <c r="H49" s="65">
        <f>SUM(H47-H48)</f>
        <v>350.00000000000006</v>
      </c>
      <c r="I49" s="65">
        <f>SUM(I47-I48)</f>
        <v>408</v>
      </c>
      <c r="J49" s="65">
        <f>SUM(J47-J48)</f>
        <v>5664</v>
      </c>
    </row>
    <row r="51" spans="3:10" ht="15.75" x14ac:dyDescent="0.25">
      <c r="C51" s="1076"/>
      <c r="D51" s="1422" t="s">
        <v>42</v>
      </c>
      <c r="E51" s="1422"/>
      <c r="F51" s="1423">
        <f>SUM(F49:J49)</f>
        <v>12000</v>
      </c>
      <c r="G51" s="1423"/>
      <c r="H51" s="1423"/>
    </row>
    <row r="52" spans="3:10" ht="16.5" thickBot="1" x14ac:dyDescent="0.3">
      <c r="C52" s="1076"/>
      <c r="D52" s="1422" t="s">
        <v>41</v>
      </c>
      <c r="E52" s="1422"/>
      <c r="F52" s="1424">
        <v>-28</v>
      </c>
      <c r="G52" s="1424"/>
      <c r="H52" s="1424"/>
    </row>
    <row r="53" spans="3:10" ht="17.25" thickTop="1" thickBot="1" x14ac:dyDescent="0.3">
      <c r="C53" s="1415" t="s">
        <v>0</v>
      </c>
      <c r="D53" s="1415"/>
      <c r="E53" s="1416"/>
      <c r="F53" s="1417">
        <f>SUM(F51:H52)</f>
        <v>11972</v>
      </c>
      <c r="G53" s="1418"/>
      <c r="H53" s="1419"/>
    </row>
    <row r="54" spans="3:10" ht="15.75" thickTop="1" x14ac:dyDescent="0.25"/>
  </sheetData>
  <mergeCells count="34">
    <mergeCell ref="C53:E53"/>
    <mergeCell ref="F53:H53"/>
    <mergeCell ref="A45:A46"/>
    <mergeCell ref="D49:E49"/>
    <mergeCell ref="D51:E51"/>
    <mergeCell ref="F51:H51"/>
    <mergeCell ref="D52:E52"/>
    <mergeCell ref="F52:H52"/>
    <mergeCell ref="J21:J22"/>
    <mergeCell ref="K21:K22"/>
    <mergeCell ref="L21:L22"/>
    <mergeCell ref="A33:A44"/>
    <mergeCell ref="D48:E48"/>
    <mergeCell ref="D21:D22"/>
    <mergeCell ref="E21:E22"/>
    <mergeCell ref="F21:F22"/>
    <mergeCell ref="A23:A32"/>
    <mergeCell ref="G21:I21"/>
    <mergeCell ref="O21:O22"/>
    <mergeCell ref="P21:R21"/>
    <mergeCell ref="S21:S22"/>
    <mergeCell ref="A16:B16"/>
    <mergeCell ref="A8:M8"/>
    <mergeCell ref="A11:B11"/>
    <mergeCell ref="A12:B12"/>
    <mergeCell ref="A13:B13"/>
    <mergeCell ref="A14:B14"/>
    <mergeCell ref="M21:M22"/>
    <mergeCell ref="A18:B18"/>
    <mergeCell ref="E18:F18"/>
    <mergeCell ref="E19:F19"/>
    <mergeCell ref="A21:A22"/>
    <mergeCell ref="B21:B22"/>
    <mergeCell ref="C21:C22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/>
  <dimension ref="A1:Q52"/>
  <sheetViews>
    <sheetView topLeftCell="A14" zoomScale="90" zoomScaleNormal="90" workbookViewId="0">
      <selection activeCell="H25" sqref="H25"/>
    </sheetView>
  </sheetViews>
  <sheetFormatPr defaultRowHeight="15" x14ac:dyDescent="0.25"/>
  <cols>
    <col min="3" max="3" width="12.140625" bestFit="1" customWidth="1"/>
    <col min="4" max="4" width="15" customWidth="1"/>
    <col min="5" max="11" width="10" customWidth="1"/>
    <col min="12" max="12" width="10.85546875" customWidth="1"/>
    <col min="14" max="14" width="11" customWidth="1"/>
    <col min="16" max="16" width="11.42578125" customWidth="1"/>
  </cols>
  <sheetData>
    <row r="1" spans="1:12" ht="21" x14ac:dyDescent="0.35">
      <c r="A1" s="63" t="s">
        <v>40</v>
      </c>
    </row>
    <row r="3" spans="1:12" ht="21" x14ac:dyDescent="0.35">
      <c r="A3" s="62" t="s">
        <v>1775</v>
      </c>
    </row>
    <row r="4" spans="1:12" ht="12.6" customHeight="1" x14ac:dyDescent="0.35">
      <c r="A4" s="62"/>
    </row>
    <row r="5" spans="1:12" ht="17.25" x14ac:dyDescent="0.3">
      <c r="A5" s="500" t="s">
        <v>1776</v>
      </c>
    </row>
    <row r="6" spans="1:12" ht="17.25" x14ac:dyDescent="0.3">
      <c r="A6" s="500" t="s">
        <v>1777</v>
      </c>
    </row>
    <row r="8" spans="1:12" ht="20.25" customHeight="1" x14ac:dyDescent="0.25">
      <c r="A8" s="1425" t="s">
        <v>1778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182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1182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10000</v>
      </c>
      <c r="D11" s="487"/>
      <c r="E11" s="51"/>
      <c r="K11" s="48"/>
      <c r="L11" s="48"/>
    </row>
    <row r="12" spans="1:12" ht="20.25" customHeight="1" x14ac:dyDescent="0.25">
      <c r="A12" s="1426" t="s">
        <v>33</v>
      </c>
      <c r="B12" s="1426"/>
      <c r="C12" s="54">
        <v>500</v>
      </c>
      <c r="D12" s="487" t="s">
        <v>1779</v>
      </c>
      <c r="E12" s="51"/>
      <c r="K12" s="48"/>
      <c r="L12" s="48"/>
    </row>
    <row r="13" spans="1:12" ht="20.25" customHeight="1" x14ac:dyDescent="0.25">
      <c r="A13" s="1426" t="s">
        <v>33</v>
      </c>
      <c r="B13" s="1426"/>
      <c r="C13" s="54">
        <v>1000</v>
      </c>
      <c r="D13" t="s">
        <v>32</v>
      </c>
      <c r="E13" s="51"/>
      <c r="K13" s="48"/>
      <c r="L13" s="48"/>
    </row>
    <row r="14" spans="1:12" ht="20.25" customHeight="1" x14ac:dyDescent="0.25">
      <c r="A14" s="1181"/>
      <c r="B14" s="1181"/>
      <c r="C14" s="50">
        <f>SUM(C11:C13)</f>
        <v>11500</v>
      </c>
      <c r="E14" s="51"/>
      <c r="K14" s="48"/>
      <c r="L14" s="48"/>
    </row>
    <row r="15" spans="1:12" ht="20.25" customHeight="1" x14ac:dyDescent="0.25">
      <c r="A15" s="1426" t="s">
        <v>31</v>
      </c>
      <c r="B15" s="1426"/>
      <c r="C15" s="49">
        <v>11040</v>
      </c>
      <c r="D15" s="52" t="s">
        <v>75</v>
      </c>
      <c r="E15" s="51"/>
      <c r="K15" s="48"/>
      <c r="L15" s="48"/>
    </row>
    <row r="16" spans="1:12" ht="20.25" customHeight="1" x14ac:dyDescent="0.25">
      <c r="A16" s="360"/>
      <c r="B16" s="360"/>
      <c r="C16" s="50">
        <f>SUM(C14:C15)</f>
        <v>22540</v>
      </c>
      <c r="K16" s="48"/>
      <c r="L16" s="48"/>
    </row>
    <row r="17" spans="1:17" ht="20.25" customHeight="1" x14ac:dyDescent="0.25">
      <c r="A17" s="1427" t="s">
        <v>1770</v>
      </c>
      <c r="B17" s="1427"/>
      <c r="C17" s="49">
        <v>240</v>
      </c>
      <c r="E17" s="1428" t="s">
        <v>27</v>
      </c>
      <c r="F17" s="1428"/>
      <c r="G17" s="144"/>
      <c r="K17" s="48"/>
      <c r="L17" s="48"/>
    </row>
    <row r="18" spans="1:17" ht="20.25" customHeight="1" thickBot="1" x14ac:dyDescent="0.3">
      <c r="A18" s="47"/>
      <c r="B18" s="46"/>
      <c r="C18" s="45">
        <f>SUM(C16:C17)</f>
        <v>22780</v>
      </c>
      <c r="E18" s="1429">
        <f>C18/24+1</f>
        <v>950.16666666666663</v>
      </c>
      <c r="F18" s="1429"/>
      <c r="G18" s="143"/>
    </row>
    <row r="19" spans="1:17" ht="17.25" thickTop="1" thickBot="1" x14ac:dyDescent="0.3">
      <c r="D19" s="44"/>
      <c r="E19" s="44"/>
      <c r="F19" s="44"/>
      <c r="G19" s="44"/>
    </row>
    <row r="20" spans="1:17" ht="39" customHeight="1" thickBot="1" x14ac:dyDescent="0.3">
      <c r="A20" s="1185" t="s">
        <v>26</v>
      </c>
      <c r="B20" s="1186" t="s">
        <v>25</v>
      </c>
      <c r="C20" s="1183" t="s">
        <v>24</v>
      </c>
      <c r="D20" s="1184" t="s">
        <v>23</v>
      </c>
      <c r="E20" s="1183" t="s">
        <v>22</v>
      </c>
      <c r="F20" s="39" t="s">
        <v>21</v>
      </c>
      <c r="G20" s="39" t="s">
        <v>20</v>
      </c>
      <c r="H20" s="1183" t="s">
        <v>19</v>
      </c>
      <c r="I20" s="1184" t="s">
        <v>18</v>
      </c>
      <c r="J20" s="1183" t="s">
        <v>17</v>
      </c>
      <c r="K20" s="39" t="s">
        <v>16</v>
      </c>
      <c r="L20" s="1187" t="s">
        <v>15</v>
      </c>
      <c r="N20" s="886" t="s">
        <v>21</v>
      </c>
      <c r="O20" s="127" t="s">
        <v>20</v>
      </c>
      <c r="P20" s="128" t="s">
        <v>19</v>
      </c>
      <c r="Q20" s="1308" t="s">
        <v>16</v>
      </c>
    </row>
    <row r="21" spans="1:17" ht="20.25" customHeight="1" x14ac:dyDescent="0.25">
      <c r="A21" s="1389">
        <v>2025</v>
      </c>
      <c r="B21" s="37">
        <v>1</v>
      </c>
      <c r="C21" s="1189" t="s">
        <v>6</v>
      </c>
      <c r="D21" s="35" t="str">
        <f t="array" ref="D21:D44">TRANSPOSE('[1]2025-2026'!$F$62:$AC$62)</f>
        <v>30/07/25</v>
      </c>
      <c r="E21" s="34">
        <f>C16</f>
        <v>22540</v>
      </c>
      <c r="F21" s="32">
        <v>438.33</v>
      </c>
      <c r="G21" s="32">
        <v>41.67</v>
      </c>
      <c r="H21" s="32">
        <v>460</v>
      </c>
      <c r="I21" s="33">
        <f t="shared" ref="I21:I44" si="0">F21+H21+G21+K21</f>
        <v>949.99999999999989</v>
      </c>
      <c r="J21" s="32">
        <f t="shared" ref="J21:J44" si="1">E21-H21-G21-F21</f>
        <v>21600</v>
      </c>
      <c r="K21" s="31">
        <v>10</v>
      </c>
      <c r="L21" s="30">
        <f>H21</f>
        <v>460</v>
      </c>
      <c r="N21" s="1306" t="s">
        <v>88</v>
      </c>
      <c r="O21" s="37" t="s">
        <v>88</v>
      </c>
      <c r="P21" s="37" t="s">
        <v>88</v>
      </c>
      <c r="Q21" s="444" t="s">
        <v>88</v>
      </c>
    </row>
    <row r="22" spans="1:17" ht="20.25" customHeight="1" x14ac:dyDescent="0.25">
      <c r="A22" s="1390"/>
      <c r="B22" s="29">
        <v>2</v>
      </c>
      <c r="C22" s="1190" t="s">
        <v>5</v>
      </c>
      <c r="D22" s="27" t="str">
        <v>28/08/25</v>
      </c>
      <c r="E22" s="26">
        <f t="shared" ref="E22:E44" si="2">J21</f>
        <v>21600</v>
      </c>
      <c r="F22" s="24">
        <v>438.33</v>
      </c>
      <c r="G22" s="24">
        <v>41.67</v>
      </c>
      <c r="H22" s="24">
        <v>460</v>
      </c>
      <c r="I22" s="25">
        <f t="shared" si="0"/>
        <v>949.99999999999989</v>
      </c>
      <c r="J22" s="24">
        <f t="shared" si="1"/>
        <v>20660</v>
      </c>
      <c r="K22" s="23">
        <v>10</v>
      </c>
      <c r="L22" s="22">
        <f t="shared" ref="L22:L44" si="3">L21+H22</f>
        <v>920</v>
      </c>
      <c r="N22" s="1307" t="s">
        <v>88</v>
      </c>
      <c r="O22" s="29" t="s">
        <v>88</v>
      </c>
      <c r="P22" s="29" t="s">
        <v>88</v>
      </c>
      <c r="Q22" s="442" t="s">
        <v>88</v>
      </c>
    </row>
    <row r="23" spans="1:17" ht="20.25" customHeight="1" x14ac:dyDescent="0.25">
      <c r="A23" s="1390"/>
      <c r="B23" s="29">
        <v>3</v>
      </c>
      <c r="C23" s="1190" t="s">
        <v>4</v>
      </c>
      <c r="D23" s="27" t="str">
        <v>30/09/25</v>
      </c>
      <c r="E23" s="26">
        <f t="shared" si="2"/>
        <v>20660</v>
      </c>
      <c r="F23" s="24">
        <v>438.33</v>
      </c>
      <c r="G23" s="24">
        <v>41.67</v>
      </c>
      <c r="H23" s="24">
        <v>460</v>
      </c>
      <c r="I23" s="25">
        <f t="shared" si="0"/>
        <v>949.99999999999989</v>
      </c>
      <c r="J23" s="24">
        <f t="shared" si="1"/>
        <v>19720</v>
      </c>
      <c r="K23" s="23">
        <v>10</v>
      </c>
      <c r="L23" s="22">
        <f t="shared" si="3"/>
        <v>1380</v>
      </c>
      <c r="N23" s="1307" t="s">
        <v>88</v>
      </c>
      <c r="O23" s="29" t="s">
        <v>88</v>
      </c>
      <c r="P23" s="29" t="s">
        <v>88</v>
      </c>
      <c r="Q23" s="442" t="s">
        <v>88</v>
      </c>
    </row>
    <row r="24" spans="1:17" ht="60" x14ac:dyDescent="0.25">
      <c r="A24" s="1390"/>
      <c r="B24" s="29">
        <v>4</v>
      </c>
      <c r="C24" s="1190" t="s">
        <v>3</v>
      </c>
      <c r="D24" s="83" t="str">
        <v>30/10/25
-rm905
28/11/25
-rm45</v>
      </c>
      <c r="E24" s="26">
        <f t="shared" si="2"/>
        <v>19720</v>
      </c>
      <c r="F24" s="24">
        <v>438.33</v>
      </c>
      <c r="G24" s="24">
        <v>41.67</v>
      </c>
      <c r="H24" s="24">
        <v>460</v>
      </c>
      <c r="I24" s="25">
        <f t="shared" si="0"/>
        <v>949.99999999999989</v>
      </c>
      <c r="J24" s="24">
        <f t="shared" si="1"/>
        <v>18780</v>
      </c>
      <c r="K24" s="23">
        <v>10</v>
      </c>
      <c r="L24" s="22">
        <f t="shared" si="3"/>
        <v>1840</v>
      </c>
      <c r="N24" s="617" t="s">
        <v>1995</v>
      </c>
      <c r="O24" s="618" t="s">
        <v>1996</v>
      </c>
      <c r="P24" s="618" t="s">
        <v>1997</v>
      </c>
      <c r="Q24" s="619" t="s">
        <v>1998</v>
      </c>
    </row>
    <row r="25" spans="1:17" ht="60" x14ac:dyDescent="0.25">
      <c r="A25" s="1390"/>
      <c r="B25" s="29">
        <v>5</v>
      </c>
      <c r="C25" s="1190" t="s">
        <v>14</v>
      </c>
      <c r="D25" s="83" t="str">
        <v>28/11/25
-rm905
29/12/25
-rm45</v>
      </c>
      <c r="E25" s="26">
        <f t="shared" si="2"/>
        <v>18780</v>
      </c>
      <c r="F25" s="24">
        <v>438.33</v>
      </c>
      <c r="G25" s="24">
        <v>41.67</v>
      </c>
      <c r="H25" s="24">
        <v>460</v>
      </c>
      <c r="I25" s="25">
        <f t="shared" si="0"/>
        <v>949.99999999999989</v>
      </c>
      <c r="J25" s="24">
        <f t="shared" si="1"/>
        <v>17840</v>
      </c>
      <c r="K25" s="23">
        <v>10</v>
      </c>
      <c r="L25" s="22">
        <f t="shared" si="3"/>
        <v>2300</v>
      </c>
      <c r="N25" s="617" t="s">
        <v>2042</v>
      </c>
      <c r="O25" s="618" t="s">
        <v>2043</v>
      </c>
      <c r="P25" s="618" t="s">
        <v>2044</v>
      </c>
      <c r="Q25" s="619" t="s">
        <v>2045</v>
      </c>
    </row>
    <row r="26" spans="1:17" ht="60.75" thickBot="1" x14ac:dyDescent="0.3">
      <c r="A26" s="1391"/>
      <c r="B26" s="21">
        <v>6</v>
      </c>
      <c r="C26" s="1191" t="s">
        <v>13</v>
      </c>
      <c r="D26" s="248" t="str">
        <v>29/12/25
-rm905
29/01/26
-rm45</v>
      </c>
      <c r="E26" s="18">
        <f t="shared" si="2"/>
        <v>17840</v>
      </c>
      <c r="F26" s="16">
        <v>438.33</v>
      </c>
      <c r="G26" s="16">
        <v>41.67</v>
      </c>
      <c r="H26" s="16">
        <v>460</v>
      </c>
      <c r="I26" s="17">
        <f t="shared" si="0"/>
        <v>949.99999999999989</v>
      </c>
      <c r="J26" s="16">
        <f t="shared" si="1"/>
        <v>16900</v>
      </c>
      <c r="K26" s="15">
        <v>10</v>
      </c>
      <c r="L26" s="14">
        <f t="shared" si="3"/>
        <v>2760</v>
      </c>
      <c r="N26" s="617" t="s">
        <v>2046</v>
      </c>
      <c r="O26" s="618" t="s">
        <v>2047</v>
      </c>
      <c r="P26" s="618" t="s">
        <v>2048</v>
      </c>
      <c r="Q26" s="619" t="s">
        <v>2049</v>
      </c>
    </row>
    <row r="27" spans="1:17" ht="20.25" customHeight="1" x14ac:dyDescent="0.25">
      <c r="A27" s="1389">
        <v>2026</v>
      </c>
      <c r="B27" s="37">
        <v>7</v>
      </c>
      <c r="C27" s="1189" t="s">
        <v>12</v>
      </c>
      <c r="D27" s="35" t="str">
        <v>29/01/26
-rm905
27/02/26
-rm45</v>
      </c>
      <c r="E27" s="34">
        <f t="shared" si="2"/>
        <v>16900</v>
      </c>
      <c r="F27" s="32">
        <v>438.33</v>
      </c>
      <c r="G27" s="32">
        <v>41.67</v>
      </c>
      <c r="H27" s="32">
        <v>460</v>
      </c>
      <c r="I27" s="33">
        <f t="shared" si="0"/>
        <v>949.99999999999989</v>
      </c>
      <c r="J27" s="32">
        <f t="shared" si="1"/>
        <v>15960.000000000002</v>
      </c>
      <c r="K27" s="31">
        <v>10</v>
      </c>
      <c r="L27" s="30">
        <f t="shared" si="3"/>
        <v>3220</v>
      </c>
    </row>
    <row r="28" spans="1:17" ht="20.25" customHeight="1" x14ac:dyDescent="0.25">
      <c r="A28" s="1390"/>
      <c r="B28" s="29">
        <v>8</v>
      </c>
      <c r="C28" s="1190" t="s">
        <v>11</v>
      </c>
      <c r="D28" s="27" t="str">
        <v>27/02/26
-rm905
30/03/26
-rm45</v>
      </c>
      <c r="E28" s="26">
        <f t="shared" si="2"/>
        <v>15960.000000000002</v>
      </c>
      <c r="F28" s="24">
        <v>438.33</v>
      </c>
      <c r="G28" s="24">
        <v>41.67</v>
      </c>
      <c r="H28" s="24">
        <v>460</v>
      </c>
      <c r="I28" s="25">
        <f t="shared" si="0"/>
        <v>949.99999999999989</v>
      </c>
      <c r="J28" s="24">
        <f t="shared" si="1"/>
        <v>15020.000000000002</v>
      </c>
      <c r="K28" s="23">
        <v>10</v>
      </c>
      <c r="L28" s="22">
        <f t="shared" si="3"/>
        <v>3680</v>
      </c>
    </row>
    <row r="29" spans="1:17" ht="20.25" customHeight="1" x14ac:dyDescent="0.25">
      <c r="A29" s="1390"/>
      <c r="B29" s="29">
        <v>9</v>
      </c>
      <c r="C29" s="1190" t="s">
        <v>10</v>
      </c>
      <c r="D29" s="27" t="str">
        <v>30/03/26
-rm905</v>
      </c>
      <c r="E29" s="26">
        <f t="shared" si="2"/>
        <v>15020.000000000002</v>
      </c>
      <c r="F29" s="24">
        <v>438.33</v>
      </c>
      <c r="G29" s="24">
        <v>41.67</v>
      </c>
      <c r="H29" s="24">
        <v>460</v>
      </c>
      <c r="I29" s="25">
        <f t="shared" si="0"/>
        <v>949.99999999999989</v>
      </c>
      <c r="J29" s="24">
        <f t="shared" si="1"/>
        <v>14080.000000000002</v>
      </c>
      <c r="K29" s="23">
        <v>10</v>
      </c>
      <c r="L29" s="22">
        <f t="shared" si="3"/>
        <v>4140</v>
      </c>
    </row>
    <row r="30" spans="1:17" ht="20.25" customHeight="1" x14ac:dyDescent="0.25">
      <c r="A30" s="1390"/>
      <c r="B30" s="29">
        <v>10</v>
      </c>
      <c r="C30" s="1190" t="s">
        <v>9</v>
      </c>
      <c r="D30" s="27" t="str">
        <v/>
      </c>
      <c r="E30" s="26">
        <f t="shared" si="2"/>
        <v>14080.000000000002</v>
      </c>
      <c r="F30" s="24">
        <v>438.33</v>
      </c>
      <c r="G30" s="24">
        <v>41.67</v>
      </c>
      <c r="H30" s="24">
        <v>460</v>
      </c>
      <c r="I30" s="25">
        <f t="shared" si="0"/>
        <v>949.99999999999989</v>
      </c>
      <c r="J30" s="24">
        <f t="shared" si="1"/>
        <v>13140.000000000002</v>
      </c>
      <c r="K30" s="23">
        <v>10</v>
      </c>
      <c r="L30" s="22">
        <f t="shared" si="3"/>
        <v>4600</v>
      </c>
    </row>
    <row r="31" spans="1:17" ht="20.25" customHeight="1" x14ac:dyDescent="0.25">
      <c r="A31" s="1390"/>
      <c r="B31" s="29">
        <v>11</v>
      </c>
      <c r="C31" s="1190" t="s">
        <v>8</v>
      </c>
      <c r="D31" s="27" t="str">
        <v/>
      </c>
      <c r="E31" s="26">
        <f t="shared" si="2"/>
        <v>13140.000000000002</v>
      </c>
      <c r="F31" s="24">
        <v>438.33</v>
      </c>
      <c r="G31" s="24">
        <v>41.67</v>
      </c>
      <c r="H31" s="24">
        <v>460</v>
      </c>
      <c r="I31" s="25">
        <f t="shared" si="0"/>
        <v>949.99999999999989</v>
      </c>
      <c r="J31" s="24">
        <f t="shared" si="1"/>
        <v>12200.000000000002</v>
      </c>
      <c r="K31" s="23">
        <v>10</v>
      </c>
      <c r="L31" s="22">
        <f t="shared" si="3"/>
        <v>5060</v>
      </c>
    </row>
    <row r="32" spans="1:17" ht="20.25" customHeight="1" x14ac:dyDescent="0.25">
      <c r="A32" s="1390"/>
      <c r="B32" s="29">
        <v>12</v>
      </c>
      <c r="C32" s="1190" t="s">
        <v>7</v>
      </c>
      <c r="D32" s="27" t="str">
        <v/>
      </c>
      <c r="E32" s="26">
        <f t="shared" si="2"/>
        <v>12200.000000000002</v>
      </c>
      <c r="F32" s="24">
        <v>438.33</v>
      </c>
      <c r="G32" s="24">
        <v>41.67</v>
      </c>
      <c r="H32" s="24">
        <v>460</v>
      </c>
      <c r="I32" s="25">
        <f t="shared" si="0"/>
        <v>949.99999999999989</v>
      </c>
      <c r="J32" s="24">
        <f t="shared" si="1"/>
        <v>11260.000000000002</v>
      </c>
      <c r="K32" s="23">
        <v>10</v>
      </c>
      <c r="L32" s="22">
        <f t="shared" si="3"/>
        <v>5520</v>
      </c>
    </row>
    <row r="33" spans="1:12" ht="20.25" customHeight="1" x14ac:dyDescent="0.25">
      <c r="A33" s="1390"/>
      <c r="B33" s="29">
        <v>13</v>
      </c>
      <c r="C33" s="1190" t="s">
        <v>6</v>
      </c>
      <c r="D33" s="27" t="str">
        <v/>
      </c>
      <c r="E33" s="26">
        <f t="shared" si="2"/>
        <v>11260.000000000002</v>
      </c>
      <c r="F33" s="24">
        <v>438.33</v>
      </c>
      <c r="G33" s="24">
        <v>41.67</v>
      </c>
      <c r="H33" s="24">
        <v>460</v>
      </c>
      <c r="I33" s="25">
        <f t="shared" si="0"/>
        <v>949.99999999999989</v>
      </c>
      <c r="J33" s="24">
        <f t="shared" si="1"/>
        <v>10320.000000000002</v>
      </c>
      <c r="K33" s="23">
        <v>10</v>
      </c>
      <c r="L33" s="22">
        <f t="shared" si="3"/>
        <v>5980</v>
      </c>
    </row>
    <row r="34" spans="1:12" ht="20.25" customHeight="1" x14ac:dyDescent="0.25">
      <c r="A34" s="1390"/>
      <c r="B34" s="29">
        <v>14</v>
      </c>
      <c r="C34" s="1190" t="s">
        <v>5</v>
      </c>
      <c r="D34" s="27" t="str">
        <v/>
      </c>
      <c r="E34" s="26">
        <f t="shared" si="2"/>
        <v>10320.000000000002</v>
      </c>
      <c r="F34" s="24">
        <v>438.33</v>
      </c>
      <c r="G34" s="24">
        <v>41.67</v>
      </c>
      <c r="H34" s="24">
        <v>460</v>
      </c>
      <c r="I34" s="25">
        <f t="shared" si="0"/>
        <v>949.99999999999989</v>
      </c>
      <c r="J34" s="24">
        <f t="shared" si="1"/>
        <v>9380.0000000000018</v>
      </c>
      <c r="K34" s="23">
        <v>10</v>
      </c>
      <c r="L34" s="22">
        <f t="shared" si="3"/>
        <v>6440</v>
      </c>
    </row>
    <row r="35" spans="1:12" ht="20.25" customHeight="1" x14ac:dyDescent="0.25">
      <c r="A35" s="1390"/>
      <c r="B35" s="29">
        <v>15</v>
      </c>
      <c r="C35" s="1190" t="s">
        <v>4</v>
      </c>
      <c r="D35" s="27" t="str">
        <v/>
      </c>
      <c r="E35" s="26">
        <f t="shared" si="2"/>
        <v>9380.0000000000018</v>
      </c>
      <c r="F35" s="24">
        <v>438.33</v>
      </c>
      <c r="G35" s="24">
        <v>41.67</v>
      </c>
      <c r="H35" s="24">
        <v>460</v>
      </c>
      <c r="I35" s="25">
        <f t="shared" si="0"/>
        <v>949.99999999999989</v>
      </c>
      <c r="J35" s="24">
        <f t="shared" si="1"/>
        <v>8440.0000000000018</v>
      </c>
      <c r="K35" s="23">
        <v>10</v>
      </c>
      <c r="L35" s="22">
        <f t="shared" si="3"/>
        <v>6900</v>
      </c>
    </row>
    <row r="36" spans="1:12" ht="20.25" customHeight="1" x14ac:dyDescent="0.25">
      <c r="A36" s="1390"/>
      <c r="B36" s="29">
        <v>16</v>
      </c>
      <c r="C36" s="1190" t="s">
        <v>3</v>
      </c>
      <c r="D36" s="27" t="str">
        <v/>
      </c>
      <c r="E36" s="26">
        <f t="shared" si="2"/>
        <v>8440.0000000000018</v>
      </c>
      <c r="F36" s="24">
        <v>438.33</v>
      </c>
      <c r="G36" s="24">
        <v>41.67</v>
      </c>
      <c r="H36" s="24">
        <v>460</v>
      </c>
      <c r="I36" s="25">
        <f t="shared" si="0"/>
        <v>949.99999999999989</v>
      </c>
      <c r="J36" s="24">
        <f t="shared" si="1"/>
        <v>7500.0000000000018</v>
      </c>
      <c r="K36" s="23">
        <v>10</v>
      </c>
      <c r="L36" s="22">
        <f t="shared" si="3"/>
        <v>7360</v>
      </c>
    </row>
    <row r="37" spans="1:12" ht="20.25" customHeight="1" x14ac:dyDescent="0.25">
      <c r="A37" s="1390"/>
      <c r="B37" s="29">
        <v>17</v>
      </c>
      <c r="C37" s="1190" t="s">
        <v>14</v>
      </c>
      <c r="D37" s="27" t="str">
        <v/>
      </c>
      <c r="E37" s="26">
        <f t="shared" si="2"/>
        <v>7500.0000000000018</v>
      </c>
      <c r="F37" s="24">
        <v>438.33</v>
      </c>
      <c r="G37" s="24">
        <v>41.67</v>
      </c>
      <c r="H37" s="24">
        <v>460</v>
      </c>
      <c r="I37" s="25">
        <f t="shared" si="0"/>
        <v>949.99999999999989</v>
      </c>
      <c r="J37" s="24">
        <f t="shared" si="1"/>
        <v>6560.0000000000018</v>
      </c>
      <c r="K37" s="23">
        <v>10</v>
      </c>
      <c r="L37" s="22">
        <f t="shared" si="3"/>
        <v>7820</v>
      </c>
    </row>
    <row r="38" spans="1:12" ht="20.25" customHeight="1" thickBot="1" x14ac:dyDescent="0.3">
      <c r="A38" s="1391"/>
      <c r="B38" s="21">
        <v>18</v>
      </c>
      <c r="C38" s="1191" t="s">
        <v>13</v>
      </c>
      <c r="D38" s="19" t="str">
        <v/>
      </c>
      <c r="E38" s="18">
        <f t="shared" si="2"/>
        <v>6560.0000000000018</v>
      </c>
      <c r="F38" s="16">
        <v>438.33</v>
      </c>
      <c r="G38" s="16">
        <v>41.67</v>
      </c>
      <c r="H38" s="16">
        <v>460</v>
      </c>
      <c r="I38" s="17">
        <f t="shared" si="0"/>
        <v>949.99999999999989</v>
      </c>
      <c r="J38" s="16">
        <f t="shared" si="1"/>
        <v>5620.0000000000018</v>
      </c>
      <c r="K38" s="15">
        <v>10</v>
      </c>
      <c r="L38" s="14">
        <f t="shared" si="3"/>
        <v>8280</v>
      </c>
    </row>
    <row r="39" spans="1:12" ht="20.25" customHeight="1" x14ac:dyDescent="0.25">
      <c r="A39" s="1389">
        <v>2027</v>
      </c>
      <c r="B39" s="37">
        <v>19</v>
      </c>
      <c r="C39" s="1189" t="s">
        <v>12</v>
      </c>
      <c r="D39" s="35" t="str">
        <v/>
      </c>
      <c r="E39" s="34">
        <f t="shared" si="2"/>
        <v>5620.0000000000018</v>
      </c>
      <c r="F39" s="32">
        <v>438.33</v>
      </c>
      <c r="G39" s="32">
        <v>41.67</v>
      </c>
      <c r="H39" s="32">
        <v>460</v>
      </c>
      <c r="I39" s="33">
        <f t="shared" si="0"/>
        <v>949.99999999999989</v>
      </c>
      <c r="J39" s="32">
        <f t="shared" si="1"/>
        <v>4680.0000000000018</v>
      </c>
      <c r="K39" s="31">
        <v>10</v>
      </c>
      <c r="L39" s="30">
        <f t="shared" si="3"/>
        <v>8740</v>
      </c>
    </row>
    <row r="40" spans="1:12" ht="20.25" customHeight="1" x14ac:dyDescent="0.25">
      <c r="A40" s="1390"/>
      <c r="B40" s="29">
        <v>20</v>
      </c>
      <c r="C40" s="1190" t="s">
        <v>11</v>
      </c>
      <c r="D40" s="27" t="str">
        <v/>
      </c>
      <c r="E40" s="26">
        <f t="shared" si="2"/>
        <v>4680.0000000000018</v>
      </c>
      <c r="F40" s="24">
        <v>438.33</v>
      </c>
      <c r="G40" s="24">
        <v>41.67</v>
      </c>
      <c r="H40" s="24">
        <v>460</v>
      </c>
      <c r="I40" s="25">
        <f t="shared" si="0"/>
        <v>949.99999999999989</v>
      </c>
      <c r="J40" s="24">
        <f t="shared" si="1"/>
        <v>3740.0000000000018</v>
      </c>
      <c r="K40" s="23">
        <v>10</v>
      </c>
      <c r="L40" s="22">
        <f t="shared" si="3"/>
        <v>9200</v>
      </c>
    </row>
    <row r="41" spans="1:12" ht="20.25" customHeight="1" x14ac:dyDescent="0.25">
      <c r="A41" s="1390"/>
      <c r="B41" s="29">
        <v>21</v>
      </c>
      <c r="C41" s="1190" t="s">
        <v>10</v>
      </c>
      <c r="D41" s="27" t="str">
        <v/>
      </c>
      <c r="E41" s="26">
        <f t="shared" si="2"/>
        <v>3740.0000000000018</v>
      </c>
      <c r="F41" s="24">
        <v>438.33</v>
      </c>
      <c r="G41" s="24">
        <v>41.67</v>
      </c>
      <c r="H41" s="24">
        <v>460</v>
      </c>
      <c r="I41" s="25">
        <f t="shared" si="0"/>
        <v>949.99999999999989</v>
      </c>
      <c r="J41" s="24">
        <f t="shared" si="1"/>
        <v>2800.0000000000018</v>
      </c>
      <c r="K41" s="23">
        <v>10</v>
      </c>
      <c r="L41" s="22">
        <f t="shared" si="3"/>
        <v>9660</v>
      </c>
    </row>
    <row r="42" spans="1:12" ht="20.25" customHeight="1" x14ac:dyDescent="0.25">
      <c r="A42" s="1390"/>
      <c r="B42" s="29">
        <v>22</v>
      </c>
      <c r="C42" s="1190" t="s">
        <v>9</v>
      </c>
      <c r="D42" s="27" t="str">
        <v/>
      </c>
      <c r="E42" s="26">
        <f t="shared" si="2"/>
        <v>2800.0000000000018</v>
      </c>
      <c r="F42" s="24">
        <v>438.33</v>
      </c>
      <c r="G42" s="24">
        <v>41.67</v>
      </c>
      <c r="H42" s="24">
        <v>460</v>
      </c>
      <c r="I42" s="25">
        <f t="shared" si="0"/>
        <v>949.99999999999989</v>
      </c>
      <c r="J42" s="24">
        <f t="shared" si="1"/>
        <v>1860.0000000000018</v>
      </c>
      <c r="K42" s="23">
        <v>10</v>
      </c>
      <c r="L42" s="22">
        <f t="shared" si="3"/>
        <v>10120</v>
      </c>
    </row>
    <row r="43" spans="1:12" ht="20.25" customHeight="1" x14ac:dyDescent="0.25">
      <c r="A43" s="1390"/>
      <c r="B43" s="29">
        <v>23</v>
      </c>
      <c r="C43" s="1190" t="s">
        <v>8</v>
      </c>
      <c r="D43" s="27" t="str">
        <v/>
      </c>
      <c r="E43" s="26">
        <f t="shared" si="2"/>
        <v>1860.0000000000018</v>
      </c>
      <c r="F43" s="24">
        <v>438.33</v>
      </c>
      <c r="G43" s="24">
        <v>41.67</v>
      </c>
      <c r="H43" s="24">
        <v>460</v>
      </c>
      <c r="I43" s="25">
        <f t="shared" si="0"/>
        <v>949.99999999999989</v>
      </c>
      <c r="J43" s="24">
        <f t="shared" si="1"/>
        <v>920.00000000000182</v>
      </c>
      <c r="K43" s="23">
        <v>10</v>
      </c>
      <c r="L43" s="22">
        <f t="shared" si="3"/>
        <v>10580</v>
      </c>
    </row>
    <row r="44" spans="1:12" ht="20.25" customHeight="1" thickBot="1" x14ac:dyDescent="0.3">
      <c r="A44" s="1391"/>
      <c r="B44" s="21">
        <v>24</v>
      </c>
      <c r="C44" s="1191" t="s">
        <v>7</v>
      </c>
      <c r="D44" s="19" t="str">
        <v/>
      </c>
      <c r="E44" s="18">
        <f t="shared" si="2"/>
        <v>920.00000000000182</v>
      </c>
      <c r="F44" s="16">
        <v>438.41</v>
      </c>
      <c r="G44" s="16">
        <v>41.59</v>
      </c>
      <c r="H44" s="16">
        <v>460</v>
      </c>
      <c r="I44" s="17">
        <f t="shared" si="0"/>
        <v>950.00000000000011</v>
      </c>
      <c r="J44" s="16">
        <f t="shared" si="1"/>
        <v>-19.999999999998238</v>
      </c>
      <c r="K44" s="15">
        <v>10</v>
      </c>
      <c r="L44" s="14">
        <f t="shared" si="3"/>
        <v>11040</v>
      </c>
    </row>
    <row r="45" spans="1:12" ht="20.25" customHeight="1" x14ac:dyDescent="0.25">
      <c r="F45" s="99">
        <f>SUM(F21:F44)</f>
        <v>10520</v>
      </c>
      <c r="G45" s="99">
        <f>SUM(G21:G44)</f>
        <v>999.99999999999977</v>
      </c>
      <c r="H45" s="99">
        <f>SUM(H21:H44)</f>
        <v>11040</v>
      </c>
      <c r="K45" s="98">
        <f>SUM(K21:K44)</f>
        <v>240</v>
      </c>
    </row>
    <row r="46" spans="1:12" x14ac:dyDescent="0.25">
      <c r="D46" s="1420" t="s">
        <v>2</v>
      </c>
      <c r="E46" s="1420"/>
      <c r="F46" s="79">
        <v>0</v>
      </c>
      <c r="G46" s="79">
        <v>0</v>
      </c>
      <c r="H46" s="79">
        <v>0</v>
      </c>
      <c r="K46" s="1158">
        <v>0</v>
      </c>
    </row>
    <row r="47" spans="1:12" x14ac:dyDescent="0.25">
      <c r="D47" s="1421" t="s">
        <v>1</v>
      </c>
      <c r="E47" s="1421"/>
      <c r="F47" s="65">
        <f>SUM(F45-F46)</f>
        <v>10520</v>
      </c>
      <c r="G47" s="65">
        <f t="shared" ref="G47:H47" si="4">SUM(G45-G46)</f>
        <v>999.99999999999977</v>
      </c>
      <c r="H47" s="65">
        <f t="shared" si="4"/>
        <v>11040</v>
      </c>
      <c r="K47" s="477">
        <f>SUM(K45-K5)</f>
        <v>240</v>
      </c>
    </row>
    <row r="48" spans="1:12" x14ac:dyDescent="0.25">
      <c r="K48" s="478"/>
    </row>
    <row r="49" spans="3:7" ht="15.75" x14ac:dyDescent="0.25">
      <c r="C49" s="1188"/>
      <c r="D49" s="1422" t="s">
        <v>42</v>
      </c>
      <c r="E49" s="1422"/>
      <c r="F49" s="1423">
        <f>SUM(F47:H47)</f>
        <v>22560</v>
      </c>
      <c r="G49" s="1423"/>
    </row>
    <row r="50" spans="3:7" ht="16.5" thickBot="1" x14ac:dyDescent="0.3">
      <c r="C50" s="1188"/>
      <c r="D50" s="1422" t="s">
        <v>41</v>
      </c>
      <c r="E50" s="1422"/>
      <c r="F50" s="1480">
        <v>-20</v>
      </c>
      <c r="G50" s="1480"/>
    </row>
    <row r="51" spans="3:7" ht="17.25" thickTop="1" thickBot="1" x14ac:dyDescent="0.3">
      <c r="C51" s="1415" t="s">
        <v>0</v>
      </c>
      <c r="D51" s="1415"/>
      <c r="E51" s="1416"/>
      <c r="F51" s="1417">
        <f>SUM(F49:G50)</f>
        <v>22540</v>
      </c>
      <c r="G51" s="1419"/>
    </row>
    <row r="52" spans="3:7" ht="15.75" thickTop="1" x14ac:dyDescent="0.25"/>
  </sheetData>
  <mergeCells count="19">
    <mergeCell ref="D47:E47"/>
    <mergeCell ref="A8:L8"/>
    <mergeCell ref="A11:B11"/>
    <mergeCell ref="A12:B12"/>
    <mergeCell ref="A13:B13"/>
    <mergeCell ref="A15:B15"/>
    <mergeCell ref="A17:B17"/>
    <mergeCell ref="E17:F17"/>
    <mergeCell ref="E18:F18"/>
    <mergeCell ref="A21:A26"/>
    <mergeCell ref="A27:A38"/>
    <mergeCell ref="A39:A44"/>
    <mergeCell ref="D46:E46"/>
    <mergeCell ref="D49:E49"/>
    <mergeCell ref="F49:G49"/>
    <mergeCell ref="D50:E50"/>
    <mergeCell ref="F50:G50"/>
    <mergeCell ref="C51:E51"/>
    <mergeCell ref="F51:G51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45" max="16383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76"/>
  <sheetViews>
    <sheetView topLeftCell="A51" zoomScaleNormal="100" workbookViewId="0">
      <selection activeCell="E61" sqref="E61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64</v>
      </c>
    </row>
    <row r="4" spans="1:12" ht="12.75" customHeight="1" x14ac:dyDescent="0.35">
      <c r="A4" s="62"/>
    </row>
    <row r="5" spans="1:12" ht="17.25" x14ac:dyDescent="0.3">
      <c r="A5" s="500" t="s">
        <v>288</v>
      </c>
    </row>
    <row r="6" spans="1:12" ht="17.25" x14ac:dyDescent="0.3">
      <c r="A6" s="500" t="s">
        <v>289</v>
      </c>
    </row>
    <row r="8" spans="1:12" ht="20.25" customHeight="1" x14ac:dyDescent="0.25">
      <c r="A8" s="1425" t="s">
        <v>63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7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60</v>
      </c>
      <c r="B10" s="60"/>
      <c r="C10" s="59"/>
      <c r="D10" s="7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15000</v>
      </c>
      <c r="D11" s="71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1200</v>
      </c>
      <c r="D12" t="s">
        <v>34</v>
      </c>
      <c r="E12" s="51"/>
      <c r="J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300</v>
      </c>
      <c r="D13" t="s">
        <v>32</v>
      </c>
      <c r="E13" s="51"/>
      <c r="J13" s="48"/>
      <c r="K13" s="48"/>
      <c r="L13" s="48"/>
    </row>
    <row r="14" spans="1:12" ht="20.25" customHeight="1" x14ac:dyDescent="0.25">
      <c r="A14" s="69"/>
      <c r="B14" s="69"/>
      <c r="C14" s="50">
        <f>SUM(C11:C13)</f>
        <v>16500</v>
      </c>
      <c r="E14" s="51"/>
      <c r="J14" s="48"/>
      <c r="K14" s="48"/>
      <c r="L14" s="48"/>
    </row>
    <row r="15" spans="1:12" ht="20.25" customHeight="1" x14ac:dyDescent="0.25">
      <c r="A15" s="1426" t="s">
        <v>31</v>
      </c>
      <c r="B15" s="1426"/>
      <c r="C15" s="49">
        <v>27720</v>
      </c>
      <c r="D15" s="52" t="s">
        <v>53</v>
      </c>
      <c r="E15" s="51"/>
      <c r="J15" s="48"/>
      <c r="K15" s="48"/>
      <c r="L15" s="48"/>
    </row>
    <row r="16" spans="1:12" ht="20.25" customHeight="1" x14ac:dyDescent="0.25">
      <c r="A16" s="1442" t="s">
        <v>29</v>
      </c>
      <c r="B16" s="1442"/>
      <c r="C16" s="50">
        <f>SUM(C14:C15)</f>
        <v>44220</v>
      </c>
      <c r="J16" s="48"/>
      <c r="K16" s="48"/>
      <c r="L16" s="48"/>
    </row>
    <row r="17" spans="1:12" ht="31.5" customHeight="1" x14ac:dyDescent="0.25">
      <c r="A17" s="1427" t="s">
        <v>62</v>
      </c>
      <c r="B17" s="1427"/>
      <c r="C17" s="49">
        <v>384</v>
      </c>
      <c r="D17" s="1437" t="s">
        <v>27</v>
      </c>
      <c r="E17" s="1437"/>
      <c r="F17" s="1437"/>
      <c r="J17" s="48"/>
      <c r="K17" s="48"/>
      <c r="L17" s="48"/>
    </row>
    <row r="18" spans="1:12" ht="20.25" customHeight="1" thickBot="1" x14ac:dyDescent="0.3">
      <c r="A18" s="47"/>
      <c r="B18" s="46"/>
      <c r="C18" s="45">
        <f>SUM(C16:C17)</f>
        <v>44604</v>
      </c>
      <c r="D18" s="1441">
        <f>C18/48+1</f>
        <v>930.25</v>
      </c>
      <c r="E18" s="1441"/>
      <c r="F18" s="1441"/>
    </row>
    <row r="19" spans="1:12" ht="17.25" thickTop="1" thickBot="1" x14ac:dyDescent="0.3">
      <c r="D19" s="44"/>
      <c r="E19" s="44"/>
      <c r="F19" s="44"/>
    </row>
    <row r="20" spans="1:12" ht="30.75" customHeight="1" thickBot="1" x14ac:dyDescent="0.3">
      <c r="A20" s="43" t="s">
        <v>26</v>
      </c>
      <c r="B20" s="42" t="s">
        <v>25</v>
      </c>
      <c r="C20" s="40" t="s">
        <v>24</v>
      </c>
      <c r="D20" s="41" t="s">
        <v>23</v>
      </c>
      <c r="E20" s="40" t="s">
        <v>22</v>
      </c>
      <c r="F20" s="39" t="s">
        <v>21</v>
      </c>
      <c r="G20" s="39" t="s">
        <v>20</v>
      </c>
      <c r="H20" s="40" t="s">
        <v>19</v>
      </c>
      <c r="I20" s="41" t="s">
        <v>18</v>
      </c>
      <c r="J20" s="40" t="s">
        <v>17</v>
      </c>
      <c r="K20" s="39" t="s">
        <v>16</v>
      </c>
      <c r="L20" s="38" t="s">
        <v>15</v>
      </c>
    </row>
    <row r="21" spans="1:12" ht="20.25" customHeight="1" x14ac:dyDescent="0.25">
      <c r="A21" s="1389">
        <v>2021</v>
      </c>
      <c r="B21" s="37">
        <v>1</v>
      </c>
      <c r="C21" s="36" t="s">
        <v>12</v>
      </c>
      <c r="D21" s="35" t="str">
        <f t="array" ref="D21:D68">TRANSPOSE('[1]2020-2021'!$F$81:$BA$81)</f>
        <v>29/01/21</v>
      </c>
      <c r="E21" s="34">
        <f>C16</f>
        <v>44220</v>
      </c>
      <c r="F21" s="32">
        <v>338.25</v>
      </c>
      <c r="G21" s="32">
        <v>6.25</v>
      </c>
      <c r="H21" s="32">
        <v>577.5</v>
      </c>
      <c r="I21" s="33">
        <f t="shared" ref="I21:I66" si="0">F21+H21+G21+K21</f>
        <v>930</v>
      </c>
      <c r="J21" s="32">
        <f t="shared" ref="J21:J68" si="1">E21-H21-G21-F21</f>
        <v>43298</v>
      </c>
      <c r="K21" s="31">
        <v>8</v>
      </c>
      <c r="L21" s="30">
        <f>H21</f>
        <v>577.5</v>
      </c>
    </row>
    <row r="22" spans="1:12" ht="20.25" customHeight="1" x14ac:dyDescent="0.25">
      <c r="A22" s="1390"/>
      <c r="B22" s="29">
        <v>2</v>
      </c>
      <c r="C22" s="28" t="s">
        <v>11</v>
      </c>
      <c r="D22" s="27" t="str">
        <v>27/02/21</v>
      </c>
      <c r="E22" s="26">
        <f t="shared" ref="E22:E68" si="2">J21</f>
        <v>43298</v>
      </c>
      <c r="F22" s="24">
        <v>338.25</v>
      </c>
      <c r="G22" s="24">
        <v>6.25</v>
      </c>
      <c r="H22" s="24">
        <v>577.5</v>
      </c>
      <c r="I22" s="25">
        <f t="shared" si="0"/>
        <v>930</v>
      </c>
      <c r="J22" s="24">
        <f t="shared" si="1"/>
        <v>42376</v>
      </c>
      <c r="K22" s="23">
        <v>8</v>
      </c>
      <c r="L22" s="22">
        <f t="shared" ref="L22:L68" si="3">L21+H22</f>
        <v>1155</v>
      </c>
    </row>
    <row r="23" spans="1:12" ht="20.25" customHeight="1" x14ac:dyDescent="0.25">
      <c r="A23" s="1390"/>
      <c r="B23" s="29">
        <v>3</v>
      </c>
      <c r="C23" s="28" t="s">
        <v>10</v>
      </c>
      <c r="D23" s="27" t="str">
        <v>29/03/21</v>
      </c>
      <c r="E23" s="26">
        <f t="shared" si="2"/>
        <v>42376</v>
      </c>
      <c r="F23" s="24">
        <v>338.25</v>
      </c>
      <c r="G23" s="24">
        <v>6.25</v>
      </c>
      <c r="H23" s="24">
        <v>577.5</v>
      </c>
      <c r="I23" s="25">
        <f t="shared" si="0"/>
        <v>930</v>
      </c>
      <c r="J23" s="24">
        <f t="shared" si="1"/>
        <v>41454</v>
      </c>
      <c r="K23" s="23">
        <v>8</v>
      </c>
      <c r="L23" s="22">
        <f t="shared" si="3"/>
        <v>1732.5</v>
      </c>
    </row>
    <row r="24" spans="1:12" ht="20.25" customHeight="1" x14ac:dyDescent="0.25">
      <c r="A24" s="1390"/>
      <c r="B24" s="29">
        <v>4</v>
      </c>
      <c r="C24" s="28" t="s">
        <v>9</v>
      </c>
      <c r="D24" s="27" t="str">
        <v>28/04/21</v>
      </c>
      <c r="E24" s="26">
        <f t="shared" si="2"/>
        <v>41454</v>
      </c>
      <c r="F24" s="24">
        <v>338.25</v>
      </c>
      <c r="G24" s="24">
        <v>6.25</v>
      </c>
      <c r="H24" s="24">
        <v>577.5</v>
      </c>
      <c r="I24" s="25">
        <f t="shared" si="0"/>
        <v>930</v>
      </c>
      <c r="J24" s="24">
        <f t="shared" si="1"/>
        <v>40532</v>
      </c>
      <c r="K24" s="23">
        <v>8</v>
      </c>
      <c r="L24" s="22">
        <f t="shared" si="3"/>
        <v>2310</v>
      </c>
    </row>
    <row r="25" spans="1:12" ht="20.25" customHeight="1" x14ac:dyDescent="0.25">
      <c r="A25" s="1390"/>
      <c r="B25" s="29">
        <v>5</v>
      </c>
      <c r="C25" s="28" t="s">
        <v>8</v>
      </c>
      <c r="D25" s="27" t="str">
        <v>30/05/21</v>
      </c>
      <c r="E25" s="26">
        <f t="shared" si="2"/>
        <v>40532</v>
      </c>
      <c r="F25" s="24">
        <v>338.25</v>
      </c>
      <c r="G25" s="24">
        <v>6.25</v>
      </c>
      <c r="H25" s="24">
        <v>577.5</v>
      </c>
      <c r="I25" s="25">
        <f t="shared" si="0"/>
        <v>930</v>
      </c>
      <c r="J25" s="24">
        <f t="shared" si="1"/>
        <v>39610</v>
      </c>
      <c r="K25" s="23">
        <v>8</v>
      </c>
      <c r="L25" s="22">
        <f t="shared" si="3"/>
        <v>2887.5</v>
      </c>
    </row>
    <row r="26" spans="1:12" ht="20.25" customHeight="1" x14ac:dyDescent="0.25">
      <c r="A26" s="1390"/>
      <c r="B26" s="29">
        <v>6</v>
      </c>
      <c r="C26" s="28" t="s">
        <v>7</v>
      </c>
      <c r="D26" s="27" t="str">
        <v>28/06/21</v>
      </c>
      <c r="E26" s="26">
        <f t="shared" si="2"/>
        <v>39610</v>
      </c>
      <c r="F26" s="24">
        <v>338.25</v>
      </c>
      <c r="G26" s="24">
        <v>6.25</v>
      </c>
      <c r="H26" s="24">
        <v>577.5</v>
      </c>
      <c r="I26" s="25">
        <f t="shared" si="0"/>
        <v>930</v>
      </c>
      <c r="J26" s="24">
        <f t="shared" si="1"/>
        <v>38688</v>
      </c>
      <c r="K26" s="23">
        <v>8</v>
      </c>
      <c r="L26" s="22">
        <f t="shared" si="3"/>
        <v>3465</v>
      </c>
    </row>
    <row r="27" spans="1:12" ht="20.25" customHeight="1" x14ac:dyDescent="0.25">
      <c r="A27" s="1390"/>
      <c r="B27" s="29">
        <v>7</v>
      </c>
      <c r="C27" s="28" t="s">
        <v>6</v>
      </c>
      <c r="D27" s="27" t="str">
        <v>29/07/21</v>
      </c>
      <c r="E27" s="26">
        <f t="shared" si="2"/>
        <v>38688</v>
      </c>
      <c r="F27" s="24">
        <v>338.25</v>
      </c>
      <c r="G27" s="24">
        <v>6.25</v>
      </c>
      <c r="H27" s="24">
        <v>577.5</v>
      </c>
      <c r="I27" s="25">
        <f t="shared" si="0"/>
        <v>930</v>
      </c>
      <c r="J27" s="24">
        <f t="shared" si="1"/>
        <v>37766</v>
      </c>
      <c r="K27" s="23">
        <v>8</v>
      </c>
      <c r="L27" s="22">
        <f t="shared" si="3"/>
        <v>4042.5</v>
      </c>
    </row>
    <row r="28" spans="1:12" ht="20.25" customHeight="1" x14ac:dyDescent="0.25">
      <c r="A28" s="1390"/>
      <c r="B28" s="29">
        <v>8</v>
      </c>
      <c r="C28" s="28" t="s">
        <v>5</v>
      </c>
      <c r="D28" s="27" t="str">
        <v>27/08/21</v>
      </c>
      <c r="E28" s="26">
        <f t="shared" si="2"/>
        <v>37766</v>
      </c>
      <c r="F28" s="24">
        <v>338.25</v>
      </c>
      <c r="G28" s="24">
        <v>6.25</v>
      </c>
      <c r="H28" s="24">
        <v>577.5</v>
      </c>
      <c r="I28" s="25">
        <f t="shared" si="0"/>
        <v>930</v>
      </c>
      <c r="J28" s="24">
        <f t="shared" si="1"/>
        <v>36844</v>
      </c>
      <c r="K28" s="23">
        <v>8</v>
      </c>
      <c r="L28" s="22">
        <f t="shared" si="3"/>
        <v>4620</v>
      </c>
    </row>
    <row r="29" spans="1:12" ht="20.25" customHeight="1" x14ac:dyDescent="0.25">
      <c r="A29" s="1390"/>
      <c r="B29" s="29">
        <v>9</v>
      </c>
      <c r="C29" s="28" t="s">
        <v>4</v>
      </c>
      <c r="D29" s="27" t="str">
        <v>29/09/21</v>
      </c>
      <c r="E29" s="26">
        <f t="shared" si="2"/>
        <v>36844</v>
      </c>
      <c r="F29" s="24">
        <v>338.25</v>
      </c>
      <c r="G29" s="24">
        <v>6.25</v>
      </c>
      <c r="H29" s="24">
        <v>577.5</v>
      </c>
      <c r="I29" s="25">
        <f t="shared" si="0"/>
        <v>930</v>
      </c>
      <c r="J29" s="24">
        <f t="shared" si="1"/>
        <v>35922</v>
      </c>
      <c r="K29" s="23">
        <v>8</v>
      </c>
      <c r="L29" s="22">
        <f t="shared" si="3"/>
        <v>5197.5</v>
      </c>
    </row>
    <row r="30" spans="1:12" ht="20.25" customHeight="1" x14ac:dyDescent="0.25">
      <c r="A30" s="1390"/>
      <c r="B30" s="29">
        <v>10</v>
      </c>
      <c r="C30" s="28" t="s">
        <v>3</v>
      </c>
      <c r="D30" s="27" t="str">
        <v>29/10/21</v>
      </c>
      <c r="E30" s="26">
        <f t="shared" si="2"/>
        <v>35922</v>
      </c>
      <c r="F30" s="24">
        <v>338.25</v>
      </c>
      <c r="G30" s="24">
        <v>6.25</v>
      </c>
      <c r="H30" s="24">
        <v>577.5</v>
      </c>
      <c r="I30" s="25">
        <f t="shared" si="0"/>
        <v>930</v>
      </c>
      <c r="J30" s="24">
        <f t="shared" si="1"/>
        <v>35000</v>
      </c>
      <c r="K30" s="23">
        <v>8</v>
      </c>
      <c r="L30" s="22">
        <f t="shared" si="3"/>
        <v>5775</v>
      </c>
    </row>
    <row r="31" spans="1:12" ht="20.25" customHeight="1" x14ac:dyDescent="0.25">
      <c r="A31" s="1390"/>
      <c r="B31" s="29">
        <v>11</v>
      </c>
      <c r="C31" s="28" t="s">
        <v>14</v>
      </c>
      <c r="D31" s="27" t="str">
        <v>30/11/21</v>
      </c>
      <c r="E31" s="26">
        <f t="shared" si="2"/>
        <v>35000</v>
      </c>
      <c r="F31" s="24">
        <v>338.25</v>
      </c>
      <c r="G31" s="24">
        <v>6.25</v>
      </c>
      <c r="H31" s="24">
        <v>577.5</v>
      </c>
      <c r="I31" s="25">
        <f t="shared" si="0"/>
        <v>930</v>
      </c>
      <c r="J31" s="24">
        <f t="shared" si="1"/>
        <v>34078</v>
      </c>
      <c r="K31" s="23">
        <v>8</v>
      </c>
      <c r="L31" s="22">
        <f t="shared" si="3"/>
        <v>6352.5</v>
      </c>
    </row>
    <row r="32" spans="1:12" ht="20.25" customHeight="1" thickBot="1" x14ac:dyDescent="0.3">
      <c r="A32" s="1391"/>
      <c r="B32" s="21">
        <v>12</v>
      </c>
      <c r="C32" s="20" t="s">
        <v>13</v>
      </c>
      <c r="D32" s="19" t="str">
        <v>29/11/21</v>
      </c>
      <c r="E32" s="18">
        <f t="shared" si="2"/>
        <v>34078</v>
      </c>
      <c r="F32" s="16">
        <v>338.25</v>
      </c>
      <c r="G32" s="16">
        <v>6.25</v>
      </c>
      <c r="H32" s="16">
        <v>577.5</v>
      </c>
      <c r="I32" s="17">
        <f t="shared" si="0"/>
        <v>930</v>
      </c>
      <c r="J32" s="16">
        <f t="shared" si="1"/>
        <v>33156</v>
      </c>
      <c r="K32" s="15">
        <v>8</v>
      </c>
      <c r="L32" s="14">
        <f t="shared" si="3"/>
        <v>6930</v>
      </c>
    </row>
    <row r="33" spans="1:12" ht="20.25" customHeight="1" x14ac:dyDescent="0.25">
      <c r="A33" s="1389">
        <v>2022</v>
      </c>
      <c r="B33" s="37">
        <v>13</v>
      </c>
      <c r="C33" s="36" t="s">
        <v>12</v>
      </c>
      <c r="D33" s="35" t="str">
        <v>28/01/22</v>
      </c>
      <c r="E33" s="34">
        <f t="shared" si="2"/>
        <v>33156</v>
      </c>
      <c r="F33" s="32">
        <v>338.25</v>
      </c>
      <c r="G33" s="32">
        <v>6.25</v>
      </c>
      <c r="H33" s="32">
        <v>577.5</v>
      </c>
      <c r="I33" s="33">
        <f t="shared" si="0"/>
        <v>930</v>
      </c>
      <c r="J33" s="32">
        <f t="shared" si="1"/>
        <v>32234</v>
      </c>
      <c r="K33" s="31">
        <v>8</v>
      </c>
      <c r="L33" s="30">
        <f t="shared" si="3"/>
        <v>7507.5</v>
      </c>
    </row>
    <row r="34" spans="1:12" ht="20.25" customHeight="1" x14ac:dyDescent="0.25">
      <c r="A34" s="1390"/>
      <c r="B34" s="29">
        <v>14</v>
      </c>
      <c r="C34" s="28" t="s">
        <v>11</v>
      </c>
      <c r="D34" s="27" t="str">
        <v>28/02/22</v>
      </c>
      <c r="E34" s="26">
        <f t="shared" si="2"/>
        <v>32234</v>
      </c>
      <c r="F34" s="24">
        <v>338.25</v>
      </c>
      <c r="G34" s="24">
        <v>6.25</v>
      </c>
      <c r="H34" s="24">
        <v>577.5</v>
      </c>
      <c r="I34" s="25">
        <f t="shared" si="0"/>
        <v>930</v>
      </c>
      <c r="J34" s="24">
        <f t="shared" si="1"/>
        <v>31312</v>
      </c>
      <c r="K34" s="23">
        <v>8</v>
      </c>
      <c r="L34" s="22">
        <f t="shared" si="3"/>
        <v>8085</v>
      </c>
    </row>
    <row r="35" spans="1:12" ht="20.25" customHeight="1" x14ac:dyDescent="0.25">
      <c r="A35" s="1390"/>
      <c r="B35" s="29">
        <v>15</v>
      </c>
      <c r="C35" s="28" t="s">
        <v>10</v>
      </c>
      <c r="D35" s="27" t="str">
        <v>29/03/22</v>
      </c>
      <c r="E35" s="26">
        <f t="shared" si="2"/>
        <v>31312</v>
      </c>
      <c r="F35" s="24">
        <v>338.25</v>
      </c>
      <c r="G35" s="24">
        <v>6.25</v>
      </c>
      <c r="H35" s="24">
        <v>577.5</v>
      </c>
      <c r="I35" s="25">
        <f t="shared" si="0"/>
        <v>930</v>
      </c>
      <c r="J35" s="24">
        <f t="shared" si="1"/>
        <v>30390</v>
      </c>
      <c r="K35" s="23">
        <v>8</v>
      </c>
      <c r="L35" s="22">
        <f t="shared" si="3"/>
        <v>8662.5</v>
      </c>
    </row>
    <row r="36" spans="1:12" ht="20.25" customHeight="1" x14ac:dyDescent="0.25">
      <c r="A36" s="1390"/>
      <c r="B36" s="29">
        <v>16</v>
      </c>
      <c r="C36" s="28" t="s">
        <v>9</v>
      </c>
      <c r="D36" s="27" t="str">
        <v>29/04/22</v>
      </c>
      <c r="E36" s="26">
        <f t="shared" si="2"/>
        <v>30390</v>
      </c>
      <c r="F36" s="24">
        <v>338.25</v>
      </c>
      <c r="G36" s="24">
        <v>6.25</v>
      </c>
      <c r="H36" s="24">
        <v>577.5</v>
      </c>
      <c r="I36" s="25">
        <f t="shared" si="0"/>
        <v>930</v>
      </c>
      <c r="J36" s="24">
        <f t="shared" si="1"/>
        <v>29468</v>
      </c>
      <c r="K36" s="23">
        <v>8</v>
      </c>
      <c r="L36" s="22">
        <f t="shared" si="3"/>
        <v>9240</v>
      </c>
    </row>
    <row r="37" spans="1:12" ht="20.25" customHeight="1" x14ac:dyDescent="0.25">
      <c r="A37" s="1390"/>
      <c r="B37" s="29">
        <v>17</v>
      </c>
      <c r="C37" s="28" t="s">
        <v>8</v>
      </c>
      <c r="D37" s="27" t="str">
        <v>28/05/22</v>
      </c>
      <c r="E37" s="26">
        <f t="shared" si="2"/>
        <v>29468</v>
      </c>
      <c r="F37" s="24">
        <v>338.25</v>
      </c>
      <c r="G37" s="24">
        <v>6.25</v>
      </c>
      <c r="H37" s="24">
        <v>577.5</v>
      </c>
      <c r="I37" s="25">
        <f t="shared" si="0"/>
        <v>930</v>
      </c>
      <c r="J37" s="24">
        <f t="shared" si="1"/>
        <v>28546</v>
      </c>
      <c r="K37" s="23">
        <v>8</v>
      </c>
      <c r="L37" s="22">
        <f t="shared" si="3"/>
        <v>9817.5</v>
      </c>
    </row>
    <row r="38" spans="1:12" ht="20.25" customHeight="1" x14ac:dyDescent="0.25">
      <c r="A38" s="1390"/>
      <c r="B38" s="29">
        <v>18</v>
      </c>
      <c r="C38" s="28" t="s">
        <v>7</v>
      </c>
      <c r="D38" s="27" t="str">
        <v>12/08/22</v>
      </c>
      <c r="E38" s="26">
        <f t="shared" si="2"/>
        <v>28546</v>
      </c>
      <c r="F38" s="24">
        <v>338.25</v>
      </c>
      <c r="G38" s="24">
        <v>6.25</v>
      </c>
      <c r="H38" s="24">
        <v>577.5</v>
      </c>
      <c r="I38" s="25">
        <f t="shared" si="0"/>
        <v>930</v>
      </c>
      <c r="J38" s="24">
        <f t="shared" si="1"/>
        <v>27624</v>
      </c>
      <c r="K38" s="23">
        <v>8</v>
      </c>
      <c r="L38" s="22">
        <f t="shared" si="3"/>
        <v>10395</v>
      </c>
    </row>
    <row r="39" spans="1:12" ht="20.25" customHeight="1" x14ac:dyDescent="0.25">
      <c r="A39" s="1390"/>
      <c r="B39" s="29">
        <v>19</v>
      </c>
      <c r="C39" s="28" t="s">
        <v>6</v>
      </c>
      <c r="D39" s="27" t="str">
        <v>12/08/22</v>
      </c>
      <c r="E39" s="26">
        <f t="shared" si="2"/>
        <v>27624</v>
      </c>
      <c r="F39" s="24">
        <v>338.25</v>
      </c>
      <c r="G39" s="24">
        <v>6.25</v>
      </c>
      <c r="H39" s="24">
        <v>577.5</v>
      </c>
      <c r="I39" s="25">
        <f t="shared" si="0"/>
        <v>930</v>
      </c>
      <c r="J39" s="24">
        <f t="shared" si="1"/>
        <v>26702</v>
      </c>
      <c r="K39" s="23">
        <v>8</v>
      </c>
      <c r="L39" s="22">
        <f t="shared" si="3"/>
        <v>10972.5</v>
      </c>
    </row>
    <row r="40" spans="1:12" ht="20.25" customHeight="1" x14ac:dyDescent="0.25">
      <c r="A40" s="1390"/>
      <c r="B40" s="29">
        <v>20</v>
      </c>
      <c r="C40" s="28" t="s">
        <v>5</v>
      </c>
      <c r="D40" s="27" t="str">
        <v>12/08/22</v>
      </c>
      <c r="E40" s="26">
        <f t="shared" si="2"/>
        <v>26702</v>
      </c>
      <c r="F40" s="24">
        <v>338.25</v>
      </c>
      <c r="G40" s="24">
        <v>6.25</v>
      </c>
      <c r="H40" s="24">
        <v>577.5</v>
      </c>
      <c r="I40" s="25">
        <f t="shared" si="0"/>
        <v>930</v>
      </c>
      <c r="J40" s="24">
        <f t="shared" si="1"/>
        <v>25780</v>
      </c>
      <c r="K40" s="23">
        <v>8</v>
      </c>
      <c r="L40" s="22">
        <f t="shared" si="3"/>
        <v>11550</v>
      </c>
    </row>
    <row r="41" spans="1:12" ht="20.25" customHeight="1" x14ac:dyDescent="0.25">
      <c r="A41" s="1390"/>
      <c r="B41" s="29">
        <v>21</v>
      </c>
      <c r="C41" s="28" t="s">
        <v>4</v>
      </c>
      <c r="D41" s="27" t="str">
        <v>12/08/22</v>
      </c>
      <c r="E41" s="26">
        <f t="shared" si="2"/>
        <v>25780</v>
      </c>
      <c r="F41" s="24">
        <v>338.25</v>
      </c>
      <c r="G41" s="24">
        <v>6.25</v>
      </c>
      <c r="H41" s="24">
        <v>577.5</v>
      </c>
      <c r="I41" s="25">
        <f t="shared" si="0"/>
        <v>930</v>
      </c>
      <c r="J41" s="24">
        <f t="shared" si="1"/>
        <v>24858</v>
      </c>
      <c r="K41" s="23">
        <v>8</v>
      </c>
      <c r="L41" s="22">
        <f t="shared" si="3"/>
        <v>12127.5</v>
      </c>
    </row>
    <row r="42" spans="1:12" ht="20.25" customHeight="1" x14ac:dyDescent="0.25">
      <c r="A42" s="1390"/>
      <c r="B42" s="29">
        <v>22</v>
      </c>
      <c r="C42" s="28" t="s">
        <v>3</v>
      </c>
      <c r="D42" s="27" t="str">
        <v>12/08/22</v>
      </c>
      <c r="E42" s="26">
        <f t="shared" si="2"/>
        <v>24858</v>
      </c>
      <c r="F42" s="24">
        <v>338.25</v>
      </c>
      <c r="G42" s="24">
        <v>6.25</v>
      </c>
      <c r="H42" s="24">
        <v>577.5</v>
      </c>
      <c r="I42" s="25">
        <f t="shared" si="0"/>
        <v>930</v>
      </c>
      <c r="J42" s="24">
        <f t="shared" si="1"/>
        <v>23936</v>
      </c>
      <c r="K42" s="23">
        <v>8</v>
      </c>
      <c r="L42" s="22">
        <f t="shared" si="3"/>
        <v>12705</v>
      </c>
    </row>
    <row r="43" spans="1:12" ht="20.25" customHeight="1" x14ac:dyDescent="0.25">
      <c r="A43" s="1390"/>
      <c r="B43" s="29">
        <v>23</v>
      </c>
      <c r="C43" s="28" t="s">
        <v>14</v>
      </c>
      <c r="D43" s="27" t="str">
        <v>12/08/22</v>
      </c>
      <c r="E43" s="26">
        <f t="shared" si="2"/>
        <v>23936</v>
      </c>
      <c r="F43" s="24">
        <v>338.25</v>
      </c>
      <c r="G43" s="24">
        <v>6.25</v>
      </c>
      <c r="H43" s="24">
        <v>577.5</v>
      </c>
      <c r="I43" s="25">
        <f t="shared" si="0"/>
        <v>930</v>
      </c>
      <c r="J43" s="24">
        <f t="shared" si="1"/>
        <v>23014</v>
      </c>
      <c r="K43" s="23">
        <v>8</v>
      </c>
      <c r="L43" s="22">
        <f t="shared" si="3"/>
        <v>13282.5</v>
      </c>
    </row>
    <row r="44" spans="1:12" ht="20.25" customHeight="1" thickBot="1" x14ac:dyDescent="0.3">
      <c r="A44" s="1391"/>
      <c r="B44" s="21">
        <v>24</v>
      </c>
      <c r="C44" s="20" t="s">
        <v>13</v>
      </c>
      <c r="D44" s="19" t="str">
        <v>12/08/22</v>
      </c>
      <c r="E44" s="18">
        <f t="shared" si="2"/>
        <v>23014</v>
      </c>
      <c r="F44" s="16">
        <v>338.25</v>
      </c>
      <c r="G44" s="16">
        <v>6.25</v>
      </c>
      <c r="H44" s="16">
        <v>577.5</v>
      </c>
      <c r="I44" s="17">
        <f t="shared" si="0"/>
        <v>930</v>
      </c>
      <c r="J44" s="16">
        <f t="shared" si="1"/>
        <v>22092</v>
      </c>
      <c r="K44" s="15">
        <v>8</v>
      </c>
      <c r="L44" s="14">
        <f t="shared" si="3"/>
        <v>13860</v>
      </c>
    </row>
    <row r="45" spans="1:12" ht="20.25" customHeight="1" x14ac:dyDescent="0.25">
      <c r="A45" s="1389">
        <v>2023</v>
      </c>
      <c r="B45" s="37">
        <v>25</v>
      </c>
      <c r="C45" s="36" t="s">
        <v>12</v>
      </c>
      <c r="D45" s="35" t="str">
        <v>12/08/22</v>
      </c>
      <c r="E45" s="34">
        <f t="shared" si="2"/>
        <v>22092</v>
      </c>
      <c r="F45" s="32">
        <v>338.25</v>
      </c>
      <c r="G45" s="32">
        <v>6.25</v>
      </c>
      <c r="H45" s="32">
        <v>577.5</v>
      </c>
      <c r="I45" s="33">
        <f t="shared" si="0"/>
        <v>930</v>
      </c>
      <c r="J45" s="32">
        <f t="shared" si="1"/>
        <v>21170</v>
      </c>
      <c r="K45" s="31">
        <v>8</v>
      </c>
      <c r="L45" s="30">
        <f t="shared" si="3"/>
        <v>14437.5</v>
      </c>
    </row>
    <row r="46" spans="1:12" ht="20.25" customHeight="1" x14ac:dyDescent="0.25">
      <c r="A46" s="1390"/>
      <c r="B46" s="29">
        <v>26</v>
      </c>
      <c r="C46" s="28" t="s">
        <v>11</v>
      </c>
      <c r="D46" s="27" t="str">
        <v>12/08/22</v>
      </c>
      <c r="E46" s="26">
        <f t="shared" si="2"/>
        <v>21170</v>
      </c>
      <c r="F46" s="24">
        <v>338.25</v>
      </c>
      <c r="G46" s="24">
        <v>6.25</v>
      </c>
      <c r="H46" s="24">
        <v>577.5</v>
      </c>
      <c r="I46" s="25">
        <f t="shared" si="0"/>
        <v>930</v>
      </c>
      <c r="J46" s="24">
        <f t="shared" si="1"/>
        <v>20248</v>
      </c>
      <c r="K46" s="23">
        <v>8</v>
      </c>
      <c r="L46" s="22">
        <f t="shared" si="3"/>
        <v>15015</v>
      </c>
    </row>
    <row r="47" spans="1:12" ht="20.25" customHeight="1" x14ac:dyDescent="0.25">
      <c r="A47" s="1390"/>
      <c r="B47" s="29">
        <v>27</v>
      </c>
      <c r="C47" s="28" t="s">
        <v>10</v>
      </c>
      <c r="D47" s="27" t="str">
        <v>12/08/22</v>
      </c>
      <c r="E47" s="26">
        <f t="shared" si="2"/>
        <v>20248</v>
      </c>
      <c r="F47" s="24">
        <v>338.25</v>
      </c>
      <c r="G47" s="24">
        <v>6.25</v>
      </c>
      <c r="H47" s="24">
        <v>577.5</v>
      </c>
      <c r="I47" s="25">
        <f t="shared" si="0"/>
        <v>930</v>
      </c>
      <c r="J47" s="24">
        <f t="shared" si="1"/>
        <v>19326</v>
      </c>
      <c r="K47" s="23">
        <v>8</v>
      </c>
      <c r="L47" s="22">
        <f t="shared" si="3"/>
        <v>15592.5</v>
      </c>
    </row>
    <row r="48" spans="1:12" ht="20.25" customHeight="1" x14ac:dyDescent="0.25">
      <c r="A48" s="1390"/>
      <c r="B48" s="29">
        <v>28</v>
      </c>
      <c r="C48" s="28" t="s">
        <v>9</v>
      </c>
      <c r="D48" s="27" t="str">
        <v>12/08/22</v>
      </c>
      <c r="E48" s="26">
        <f t="shared" si="2"/>
        <v>19326</v>
      </c>
      <c r="F48" s="24">
        <v>338.25</v>
      </c>
      <c r="G48" s="24">
        <v>6.25</v>
      </c>
      <c r="H48" s="24">
        <v>577.5</v>
      </c>
      <c r="I48" s="25">
        <f t="shared" si="0"/>
        <v>930</v>
      </c>
      <c r="J48" s="24">
        <f t="shared" si="1"/>
        <v>18404</v>
      </c>
      <c r="K48" s="23">
        <v>8</v>
      </c>
      <c r="L48" s="22">
        <f t="shared" si="3"/>
        <v>16170</v>
      </c>
    </row>
    <row r="49" spans="1:12" ht="20.25" customHeight="1" x14ac:dyDescent="0.25">
      <c r="A49" s="1390"/>
      <c r="B49" s="29">
        <v>29</v>
      </c>
      <c r="C49" s="28" t="s">
        <v>8</v>
      </c>
      <c r="D49" s="27" t="str">
        <v>12/08/22</v>
      </c>
      <c r="E49" s="26">
        <f t="shared" si="2"/>
        <v>18404</v>
      </c>
      <c r="F49" s="24">
        <v>338.25</v>
      </c>
      <c r="G49" s="24">
        <v>6.25</v>
      </c>
      <c r="H49" s="24">
        <v>577.5</v>
      </c>
      <c r="I49" s="25">
        <f t="shared" si="0"/>
        <v>930</v>
      </c>
      <c r="J49" s="24">
        <f t="shared" si="1"/>
        <v>17482</v>
      </c>
      <c r="K49" s="23">
        <v>8</v>
      </c>
      <c r="L49" s="22">
        <f t="shared" si="3"/>
        <v>16747.5</v>
      </c>
    </row>
    <row r="50" spans="1:12" ht="20.25" customHeight="1" x14ac:dyDescent="0.25">
      <c r="A50" s="1390"/>
      <c r="B50" s="29">
        <v>30</v>
      </c>
      <c r="C50" s="28" t="s">
        <v>7</v>
      </c>
      <c r="D50" s="27" t="str">
        <v>12/08/22</v>
      </c>
      <c r="E50" s="26">
        <f t="shared" si="2"/>
        <v>17482</v>
      </c>
      <c r="F50" s="24">
        <v>338.25</v>
      </c>
      <c r="G50" s="24">
        <v>6.25</v>
      </c>
      <c r="H50" s="24">
        <v>577.5</v>
      </c>
      <c r="I50" s="25">
        <f t="shared" si="0"/>
        <v>930</v>
      </c>
      <c r="J50" s="24">
        <f t="shared" si="1"/>
        <v>16560</v>
      </c>
      <c r="K50" s="23">
        <v>8</v>
      </c>
      <c r="L50" s="22">
        <f t="shared" si="3"/>
        <v>17325</v>
      </c>
    </row>
    <row r="51" spans="1:12" ht="20.25" customHeight="1" x14ac:dyDescent="0.25">
      <c r="A51" s="1390"/>
      <c r="B51" s="29">
        <v>31</v>
      </c>
      <c r="C51" s="28" t="s">
        <v>6</v>
      </c>
      <c r="D51" s="27" t="str">
        <v>12/08/22</v>
      </c>
      <c r="E51" s="26">
        <f t="shared" si="2"/>
        <v>16560</v>
      </c>
      <c r="F51" s="24">
        <v>338.25</v>
      </c>
      <c r="G51" s="24">
        <v>6.25</v>
      </c>
      <c r="H51" s="24">
        <v>577.5</v>
      </c>
      <c r="I51" s="25">
        <f t="shared" si="0"/>
        <v>930</v>
      </c>
      <c r="J51" s="24">
        <f t="shared" si="1"/>
        <v>15638</v>
      </c>
      <c r="K51" s="23">
        <v>8</v>
      </c>
      <c r="L51" s="22">
        <f t="shared" si="3"/>
        <v>17902.5</v>
      </c>
    </row>
    <row r="52" spans="1:12" ht="20.25" customHeight="1" x14ac:dyDescent="0.25">
      <c r="A52" s="1390"/>
      <c r="B52" s="29">
        <v>32</v>
      </c>
      <c r="C52" s="28" t="s">
        <v>5</v>
      </c>
      <c r="D52" s="27" t="str">
        <v>12/08/22</v>
      </c>
      <c r="E52" s="26">
        <f t="shared" si="2"/>
        <v>15638</v>
      </c>
      <c r="F52" s="24">
        <v>338.25</v>
      </c>
      <c r="G52" s="24">
        <v>6.25</v>
      </c>
      <c r="H52" s="24">
        <v>577.5</v>
      </c>
      <c r="I52" s="25">
        <f t="shared" si="0"/>
        <v>930</v>
      </c>
      <c r="J52" s="24">
        <f t="shared" si="1"/>
        <v>14716</v>
      </c>
      <c r="K52" s="23">
        <v>8</v>
      </c>
      <c r="L52" s="22">
        <f t="shared" si="3"/>
        <v>18480</v>
      </c>
    </row>
    <row r="53" spans="1:12" ht="20.25" customHeight="1" x14ac:dyDescent="0.25">
      <c r="A53" s="1390"/>
      <c r="B53" s="29">
        <v>33</v>
      </c>
      <c r="C53" s="28" t="s">
        <v>4</v>
      </c>
      <c r="D53" s="27" t="str">
        <v>12/08/22</v>
      </c>
      <c r="E53" s="26">
        <f t="shared" si="2"/>
        <v>14716</v>
      </c>
      <c r="F53" s="24">
        <v>338.25</v>
      </c>
      <c r="G53" s="24">
        <v>6.25</v>
      </c>
      <c r="H53" s="24">
        <v>577.5</v>
      </c>
      <c r="I53" s="25">
        <f t="shared" si="0"/>
        <v>930</v>
      </c>
      <c r="J53" s="24">
        <f t="shared" si="1"/>
        <v>13794</v>
      </c>
      <c r="K53" s="23">
        <v>8</v>
      </c>
      <c r="L53" s="22">
        <f t="shared" si="3"/>
        <v>19057.5</v>
      </c>
    </row>
    <row r="54" spans="1:12" ht="20.25" customHeight="1" x14ac:dyDescent="0.25">
      <c r="A54" s="1390"/>
      <c r="B54" s="29">
        <v>34</v>
      </c>
      <c r="C54" s="28" t="s">
        <v>3</v>
      </c>
      <c r="D54" s="27" t="str">
        <v>12/08/22</v>
      </c>
      <c r="E54" s="26">
        <f t="shared" si="2"/>
        <v>13794</v>
      </c>
      <c r="F54" s="24">
        <v>338.25</v>
      </c>
      <c r="G54" s="24">
        <v>6.25</v>
      </c>
      <c r="H54" s="24">
        <v>577.5</v>
      </c>
      <c r="I54" s="25">
        <f t="shared" si="0"/>
        <v>930</v>
      </c>
      <c r="J54" s="24">
        <f t="shared" si="1"/>
        <v>12872</v>
      </c>
      <c r="K54" s="23">
        <v>8</v>
      </c>
      <c r="L54" s="22">
        <f t="shared" si="3"/>
        <v>19635</v>
      </c>
    </row>
    <row r="55" spans="1:12" ht="20.25" customHeight="1" x14ac:dyDescent="0.25">
      <c r="A55" s="1390"/>
      <c r="B55" s="29">
        <v>35</v>
      </c>
      <c r="C55" s="28" t="s">
        <v>14</v>
      </c>
      <c r="D55" s="27" t="str">
        <v>12/08/22</v>
      </c>
      <c r="E55" s="26">
        <f t="shared" si="2"/>
        <v>12872</v>
      </c>
      <c r="F55" s="24">
        <v>338.25</v>
      </c>
      <c r="G55" s="24">
        <v>6.25</v>
      </c>
      <c r="H55" s="24">
        <v>577.5</v>
      </c>
      <c r="I55" s="25">
        <f t="shared" si="0"/>
        <v>930</v>
      </c>
      <c r="J55" s="24">
        <f t="shared" si="1"/>
        <v>11950</v>
      </c>
      <c r="K55" s="23">
        <v>8</v>
      </c>
      <c r="L55" s="22">
        <f t="shared" si="3"/>
        <v>20212.5</v>
      </c>
    </row>
    <row r="56" spans="1:12" ht="20.25" customHeight="1" thickBot="1" x14ac:dyDescent="0.3">
      <c r="A56" s="1391"/>
      <c r="B56" s="21">
        <v>36</v>
      </c>
      <c r="C56" s="20" t="s">
        <v>13</v>
      </c>
      <c r="D56" s="19" t="str">
        <v>12/08/22</v>
      </c>
      <c r="E56" s="18">
        <f t="shared" si="2"/>
        <v>11950</v>
      </c>
      <c r="F56" s="16">
        <v>338.25</v>
      </c>
      <c r="G56" s="16">
        <v>6.25</v>
      </c>
      <c r="H56" s="16">
        <v>577.5</v>
      </c>
      <c r="I56" s="17">
        <f t="shared" si="0"/>
        <v>930</v>
      </c>
      <c r="J56" s="16">
        <f t="shared" si="1"/>
        <v>11028</v>
      </c>
      <c r="K56" s="15">
        <v>8</v>
      </c>
      <c r="L56" s="14">
        <f t="shared" si="3"/>
        <v>20790</v>
      </c>
    </row>
    <row r="57" spans="1:12" ht="20.25" customHeight="1" x14ac:dyDescent="0.25">
      <c r="A57" s="1389">
        <v>2024</v>
      </c>
      <c r="B57" s="37">
        <v>37</v>
      </c>
      <c r="C57" s="36" t="s">
        <v>12</v>
      </c>
      <c r="D57" s="35" t="str">
        <v>12/08/22</v>
      </c>
      <c r="E57" s="34">
        <f t="shared" si="2"/>
        <v>11028</v>
      </c>
      <c r="F57" s="32">
        <v>338.25</v>
      </c>
      <c r="G57" s="32">
        <v>6.25</v>
      </c>
      <c r="H57" s="32">
        <v>577.5</v>
      </c>
      <c r="I57" s="33">
        <f t="shared" si="0"/>
        <v>930</v>
      </c>
      <c r="J57" s="32">
        <f t="shared" si="1"/>
        <v>10106</v>
      </c>
      <c r="K57" s="31">
        <v>8</v>
      </c>
      <c r="L57" s="30">
        <f t="shared" si="3"/>
        <v>21367.5</v>
      </c>
    </row>
    <row r="58" spans="1:12" ht="20.25" customHeight="1" x14ac:dyDescent="0.25">
      <c r="A58" s="1390"/>
      <c r="B58" s="29">
        <v>38</v>
      </c>
      <c r="C58" s="28" t="s">
        <v>11</v>
      </c>
      <c r="D58" s="27" t="str">
        <v>12/08/22</v>
      </c>
      <c r="E58" s="26">
        <f t="shared" si="2"/>
        <v>10106</v>
      </c>
      <c r="F58" s="24">
        <v>338.25</v>
      </c>
      <c r="G58" s="24">
        <v>6.25</v>
      </c>
      <c r="H58" s="24">
        <v>577.5</v>
      </c>
      <c r="I58" s="25">
        <f t="shared" si="0"/>
        <v>930</v>
      </c>
      <c r="J58" s="24">
        <f t="shared" si="1"/>
        <v>9184</v>
      </c>
      <c r="K58" s="23">
        <v>8</v>
      </c>
      <c r="L58" s="22">
        <f t="shared" si="3"/>
        <v>21945</v>
      </c>
    </row>
    <row r="59" spans="1:12" ht="20.25" customHeight="1" x14ac:dyDescent="0.25">
      <c r="A59" s="1390"/>
      <c r="B59" s="29">
        <v>39</v>
      </c>
      <c r="C59" s="28" t="s">
        <v>10</v>
      </c>
      <c r="D59" s="27" t="str">
        <v>12/08/22</v>
      </c>
      <c r="E59" s="26">
        <f t="shared" si="2"/>
        <v>9184</v>
      </c>
      <c r="F59" s="24">
        <v>338.25</v>
      </c>
      <c r="G59" s="24">
        <v>6.25</v>
      </c>
      <c r="H59" s="24">
        <v>577.5</v>
      </c>
      <c r="I59" s="25">
        <f t="shared" si="0"/>
        <v>930</v>
      </c>
      <c r="J59" s="24">
        <f t="shared" si="1"/>
        <v>8262</v>
      </c>
      <c r="K59" s="23">
        <v>8</v>
      </c>
      <c r="L59" s="22">
        <f t="shared" si="3"/>
        <v>22522.5</v>
      </c>
    </row>
    <row r="60" spans="1:12" ht="20.25" customHeight="1" x14ac:dyDescent="0.25">
      <c r="A60" s="1390"/>
      <c r="B60" s="29">
        <v>40</v>
      </c>
      <c r="C60" s="28" t="s">
        <v>9</v>
      </c>
      <c r="D60" s="27" t="str">
        <v>12/08/22</v>
      </c>
      <c r="E60" s="26">
        <f t="shared" si="2"/>
        <v>8262</v>
      </c>
      <c r="F60" s="24">
        <v>338.25</v>
      </c>
      <c r="G60" s="24">
        <v>6.25</v>
      </c>
      <c r="H60" s="24">
        <v>577.5</v>
      </c>
      <c r="I60" s="25">
        <f t="shared" si="0"/>
        <v>930</v>
      </c>
      <c r="J60" s="24">
        <f t="shared" si="1"/>
        <v>7340</v>
      </c>
      <c r="K60" s="23">
        <v>8</v>
      </c>
      <c r="L60" s="22">
        <f t="shared" si="3"/>
        <v>23100</v>
      </c>
    </row>
    <row r="61" spans="1:12" ht="20.25" customHeight="1" x14ac:dyDescent="0.25">
      <c r="A61" s="1390"/>
      <c r="B61" s="29">
        <v>41</v>
      </c>
      <c r="C61" s="28" t="s">
        <v>8</v>
      </c>
      <c r="D61" s="27" t="str">
        <v>12/08/22</v>
      </c>
      <c r="E61" s="26">
        <f t="shared" si="2"/>
        <v>7340</v>
      </c>
      <c r="F61" s="24">
        <v>338.25</v>
      </c>
      <c r="G61" s="24">
        <v>6.25</v>
      </c>
      <c r="H61" s="24">
        <v>577.5</v>
      </c>
      <c r="I61" s="25">
        <f t="shared" si="0"/>
        <v>930</v>
      </c>
      <c r="J61" s="24">
        <f t="shared" si="1"/>
        <v>6418</v>
      </c>
      <c r="K61" s="23">
        <v>8</v>
      </c>
      <c r="L61" s="22">
        <f t="shared" si="3"/>
        <v>23677.5</v>
      </c>
    </row>
    <row r="62" spans="1:12" ht="20.25" customHeight="1" x14ac:dyDescent="0.25">
      <c r="A62" s="1390"/>
      <c r="B62" s="29">
        <v>42</v>
      </c>
      <c r="C62" s="28" t="s">
        <v>7</v>
      </c>
      <c r="D62" s="27" t="str">
        <v>12/08/22</v>
      </c>
      <c r="E62" s="26">
        <f t="shared" si="2"/>
        <v>6418</v>
      </c>
      <c r="F62" s="24">
        <v>338.25</v>
      </c>
      <c r="G62" s="24">
        <v>6.25</v>
      </c>
      <c r="H62" s="24">
        <v>577.5</v>
      </c>
      <c r="I62" s="25">
        <f t="shared" si="0"/>
        <v>930</v>
      </c>
      <c r="J62" s="24">
        <f t="shared" si="1"/>
        <v>5496</v>
      </c>
      <c r="K62" s="23">
        <v>8</v>
      </c>
      <c r="L62" s="22">
        <f t="shared" si="3"/>
        <v>24255</v>
      </c>
    </row>
    <row r="63" spans="1:12" ht="20.25" customHeight="1" x14ac:dyDescent="0.25">
      <c r="A63" s="1390"/>
      <c r="B63" s="29">
        <v>43</v>
      </c>
      <c r="C63" s="28" t="s">
        <v>6</v>
      </c>
      <c r="D63" s="27" t="str">
        <v>12/08/22</v>
      </c>
      <c r="E63" s="26">
        <f t="shared" si="2"/>
        <v>5496</v>
      </c>
      <c r="F63" s="24">
        <v>338.25</v>
      </c>
      <c r="G63" s="24">
        <v>6.25</v>
      </c>
      <c r="H63" s="24">
        <v>577.5</v>
      </c>
      <c r="I63" s="25">
        <f t="shared" si="0"/>
        <v>930</v>
      </c>
      <c r="J63" s="24">
        <f t="shared" si="1"/>
        <v>4574</v>
      </c>
      <c r="K63" s="23">
        <v>8</v>
      </c>
      <c r="L63" s="22">
        <f t="shared" si="3"/>
        <v>24832.5</v>
      </c>
    </row>
    <row r="64" spans="1:12" ht="20.25" customHeight="1" x14ac:dyDescent="0.25">
      <c r="A64" s="1390"/>
      <c r="B64" s="29">
        <v>44</v>
      </c>
      <c r="C64" s="28" t="s">
        <v>5</v>
      </c>
      <c r="D64" s="27" t="str">
        <v>12/08/22</v>
      </c>
      <c r="E64" s="26">
        <f t="shared" si="2"/>
        <v>4574</v>
      </c>
      <c r="F64" s="24">
        <v>338.25</v>
      </c>
      <c r="G64" s="24">
        <v>6.25</v>
      </c>
      <c r="H64" s="24">
        <v>577.5</v>
      </c>
      <c r="I64" s="25">
        <f t="shared" si="0"/>
        <v>930</v>
      </c>
      <c r="J64" s="24">
        <f t="shared" si="1"/>
        <v>3652</v>
      </c>
      <c r="K64" s="23">
        <v>8</v>
      </c>
      <c r="L64" s="22">
        <f t="shared" si="3"/>
        <v>25410</v>
      </c>
    </row>
    <row r="65" spans="1:12" ht="20.25" customHeight="1" x14ac:dyDescent="0.25">
      <c r="A65" s="1390"/>
      <c r="B65" s="29">
        <v>45</v>
      </c>
      <c r="C65" s="28" t="s">
        <v>4</v>
      </c>
      <c r="D65" s="27" t="str">
        <v>12/08/22</v>
      </c>
      <c r="E65" s="26">
        <f t="shared" si="2"/>
        <v>3652</v>
      </c>
      <c r="F65" s="24">
        <v>338.25</v>
      </c>
      <c r="G65" s="24">
        <v>6.25</v>
      </c>
      <c r="H65" s="24">
        <v>577.5</v>
      </c>
      <c r="I65" s="25">
        <f t="shared" si="0"/>
        <v>930</v>
      </c>
      <c r="J65" s="24">
        <f t="shared" si="1"/>
        <v>2730</v>
      </c>
      <c r="K65" s="23">
        <v>8</v>
      </c>
      <c r="L65" s="22">
        <f t="shared" si="3"/>
        <v>25987.5</v>
      </c>
    </row>
    <row r="66" spans="1:12" ht="20.25" customHeight="1" x14ac:dyDescent="0.25">
      <c r="A66" s="1390"/>
      <c r="B66" s="29">
        <v>46</v>
      </c>
      <c r="C66" s="28" t="s">
        <v>3</v>
      </c>
      <c r="D66" s="27" t="str">
        <v>12/08/22</v>
      </c>
      <c r="E66" s="26">
        <f t="shared" si="2"/>
        <v>2730</v>
      </c>
      <c r="F66" s="24">
        <v>338.25</v>
      </c>
      <c r="G66" s="24">
        <v>6.25</v>
      </c>
      <c r="H66" s="24">
        <v>577.5</v>
      </c>
      <c r="I66" s="25">
        <f t="shared" si="0"/>
        <v>930</v>
      </c>
      <c r="J66" s="24">
        <f t="shared" si="1"/>
        <v>1808</v>
      </c>
      <c r="K66" s="23">
        <v>8</v>
      </c>
      <c r="L66" s="22">
        <f t="shared" si="3"/>
        <v>26565</v>
      </c>
    </row>
    <row r="67" spans="1:12" ht="20.25" customHeight="1" x14ac:dyDescent="0.25">
      <c r="A67" s="1390"/>
      <c r="B67" s="29">
        <v>47</v>
      </c>
      <c r="C67" s="28" t="s">
        <v>14</v>
      </c>
      <c r="D67" s="27" t="str">
        <v>DISC.</v>
      </c>
      <c r="E67" s="26">
        <f t="shared" si="2"/>
        <v>1808</v>
      </c>
      <c r="F67" s="24">
        <v>338.25</v>
      </c>
      <c r="G67" s="24">
        <v>1.62</v>
      </c>
      <c r="H67" s="24">
        <v>149.80000000000001</v>
      </c>
      <c r="I67" s="25">
        <f>F67+H67+G67+K67</f>
        <v>491.75</v>
      </c>
      <c r="J67" s="24">
        <f t="shared" si="1"/>
        <v>1318.3300000000002</v>
      </c>
      <c r="K67" s="23">
        <v>2.08</v>
      </c>
      <c r="L67" s="22">
        <f t="shared" si="3"/>
        <v>26714.799999999999</v>
      </c>
    </row>
    <row r="68" spans="1:12" ht="20.25" customHeight="1" thickBot="1" x14ac:dyDescent="0.3">
      <c r="A68" s="1391"/>
      <c r="B68" s="21">
        <v>48</v>
      </c>
      <c r="C68" s="20" t="s">
        <v>13</v>
      </c>
      <c r="D68" s="19" t="str">
        <v>DISC.</v>
      </c>
      <c r="E68" s="18">
        <f t="shared" si="2"/>
        <v>1318.3300000000002</v>
      </c>
      <c r="F68" s="16">
        <v>338.25</v>
      </c>
      <c r="G68" s="15">
        <v>0</v>
      </c>
      <c r="H68" s="15">
        <v>0</v>
      </c>
      <c r="I68" s="17">
        <f>F68+H68+G68+K68</f>
        <v>338.25</v>
      </c>
      <c r="J68" s="16">
        <f t="shared" si="1"/>
        <v>980.08000000000015</v>
      </c>
      <c r="K68" s="15">
        <v>0</v>
      </c>
      <c r="L68" s="14">
        <f t="shared" si="3"/>
        <v>26714.799999999999</v>
      </c>
    </row>
    <row r="69" spans="1:12" x14ac:dyDescent="0.25">
      <c r="F69" s="99">
        <f>SUM(F21:F68)</f>
        <v>16236</v>
      </c>
      <c r="G69" s="99">
        <f>SUM(G21:G68)</f>
        <v>289.12</v>
      </c>
      <c r="H69" s="99">
        <f>SUM(H21:H68)</f>
        <v>26714.799999999999</v>
      </c>
      <c r="K69" s="98">
        <f>SUM(K21:K68)</f>
        <v>370.08</v>
      </c>
    </row>
    <row r="70" spans="1:12" x14ac:dyDescent="0.25">
      <c r="D70" s="1420" t="s">
        <v>2</v>
      </c>
      <c r="E70" s="1420"/>
      <c r="F70" s="79">
        <f>SUM(F21:F68)</f>
        <v>16236</v>
      </c>
      <c r="G70" s="79">
        <f t="shared" ref="G70:H70" si="4">SUM(G21:G68)</f>
        <v>289.12</v>
      </c>
      <c r="H70" s="79">
        <f t="shared" si="4"/>
        <v>26714.799999999999</v>
      </c>
      <c r="K70" s="79">
        <f>SUM(K21:K68)</f>
        <v>370.08</v>
      </c>
    </row>
    <row r="71" spans="1:12" x14ac:dyDescent="0.25">
      <c r="D71" s="1421" t="s">
        <v>1</v>
      </c>
      <c r="E71" s="1421"/>
      <c r="F71" s="65">
        <f>SUM(F69-F70)</f>
        <v>0</v>
      </c>
      <c r="G71" s="65">
        <f>SUM(G69-G70)</f>
        <v>0</v>
      </c>
      <c r="H71" s="65">
        <f>SUM(H69-H70)</f>
        <v>0</v>
      </c>
      <c r="K71" s="74">
        <f>SUM(K69-K70)</f>
        <v>0</v>
      </c>
    </row>
    <row r="73" spans="1:12" ht="15.75" x14ac:dyDescent="0.25">
      <c r="C73" s="97"/>
      <c r="D73" s="1422" t="s">
        <v>42</v>
      </c>
      <c r="E73" s="1422"/>
      <c r="F73" s="1423">
        <f>SUM(F71:H71)</f>
        <v>0</v>
      </c>
      <c r="G73" s="1423"/>
    </row>
    <row r="74" spans="1:12" ht="16.5" thickBot="1" x14ac:dyDescent="0.3">
      <c r="C74" s="97"/>
      <c r="D74" s="1422" t="s">
        <v>41</v>
      </c>
      <c r="E74" s="1422"/>
      <c r="F74" s="1436">
        <v>-36</v>
      </c>
      <c r="G74" s="1436"/>
    </row>
    <row r="75" spans="1:12" ht="17.25" thickTop="1" thickBot="1" x14ac:dyDescent="0.3">
      <c r="C75" s="1415" t="s">
        <v>0</v>
      </c>
      <c r="D75" s="1415"/>
      <c r="E75" s="1416"/>
      <c r="F75" s="1417">
        <f>SUM(F73:G74)</f>
        <v>-36</v>
      </c>
      <c r="G75" s="1419"/>
    </row>
    <row r="76" spans="1:12" ht="15.75" thickTop="1" x14ac:dyDescent="0.25"/>
  </sheetData>
  <mergeCells count="21">
    <mergeCell ref="C75:E75"/>
    <mergeCell ref="F75:G75"/>
    <mergeCell ref="D70:E70"/>
    <mergeCell ref="D71:E71"/>
    <mergeCell ref="D73:E73"/>
    <mergeCell ref="F73:G73"/>
    <mergeCell ref="D74:E74"/>
    <mergeCell ref="F74:G74"/>
    <mergeCell ref="A16:B16"/>
    <mergeCell ref="A8:L8"/>
    <mergeCell ref="A11:B11"/>
    <mergeCell ref="A12:B12"/>
    <mergeCell ref="A13:B13"/>
    <mergeCell ref="A15:B15"/>
    <mergeCell ref="A45:A56"/>
    <mergeCell ref="A57:A68"/>
    <mergeCell ref="A17:B17"/>
    <mergeCell ref="D17:F17"/>
    <mergeCell ref="D18:F18"/>
    <mergeCell ref="A21:A32"/>
    <mergeCell ref="A33:A44"/>
  </mergeCells>
  <printOptions horizontalCentered="1"/>
  <pageMargins left="0" right="0" top="0.39370078740157483" bottom="0" header="0.31496062992125984" footer="0.31496062992125984"/>
  <pageSetup scale="70" pageOrder="overThenDown" orientation="portrait" r:id="rId1"/>
  <rowBreaks count="1" manualBreakCount="1">
    <brk id="56" max="11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76"/>
  <sheetViews>
    <sheetView topLeftCell="A31" zoomScaleNormal="100" workbookViewId="0">
      <selection activeCell="R17" sqref="R17"/>
    </sheetView>
  </sheetViews>
  <sheetFormatPr defaultRowHeight="15" x14ac:dyDescent="0.25"/>
  <cols>
    <col min="3" max="3" width="12.140625" bestFit="1" customWidth="1"/>
    <col min="4" max="4" width="10" style="57" customWidth="1"/>
    <col min="5" max="7" width="10" customWidth="1"/>
    <col min="8" max="8" width="8.7109375" customWidth="1"/>
    <col min="9" max="9" width="8.85546875" bestFit="1" customWidth="1"/>
    <col min="10" max="10" width="10" customWidth="1"/>
    <col min="11" max="11" width="8.42578125" customWidth="1"/>
    <col min="12" max="12" width="11.140625" bestFit="1" customWidth="1"/>
  </cols>
  <sheetData>
    <row r="1" spans="1:12" ht="21" x14ac:dyDescent="0.35">
      <c r="A1" s="63" t="s">
        <v>40</v>
      </c>
    </row>
    <row r="3" spans="1:12" ht="21" x14ac:dyDescent="0.35">
      <c r="A3" s="62" t="s">
        <v>74</v>
      </c>
    </row>
    <row r="4" spans="1:12" ht="12.75" customHeight="1" x14ac:dyDescent="0.35">
      <c r="A4" s="62"/>
    </row>
    <row r="5" spans="1:12" ht="17.25" x14ac:dyDescent="0.3">
      <c r="A5" s="500" t="s">
        <v>290</v>
      </c>
    </row>
    <row r="6" spans="1:12" ht="17.25" x14ac:dyDescent="0.3">
      <c r="A6" s="500" t="s">
        <v>265</v>
      </c>
    </row>
    <row r="8" spans="1:12" ht="18.75" x14ac:dyDescent="0.25">
      <c r="A8" s="1522" t="s">
        <v>73</v>
      </c>
      <c r="B8" s="1522"/>
      <c r="C8" s="1522"/>
      <c r="D8" s="1522"/>
      <c r="E8" s="1522"/>
      <c r="F8" s="1522"/>
      <c r="G8" s="1522"/>
      <c r="H8" s="1522"/>
      <c r="I8" s="1522"/>
      <c r="J8" s="1522"/>
      <c r="K8" s="1522"/>
      <c r="L8" s="1522"/>
    </row>
    <row r="9" spans="1:12" ht="19.5" customHeight="1" x14ac:dyDescent="0.25">
      <c r="A9" s="59" t="s">
        <v>37</v>
      </c>
      <c r="B9" s="60"/>
      <c r="C9" s="59"/>
      <c r="D9" s="47"/>
      <c r="E9" s="64"/>
    </row>
    <row r="10" spans="1:12" ht="19.5" customHeight="1" x14ac:dyDescent="0.25">
      <c r="A10" s="61" t="s">
        <v>60</v>
      </c>
      <c r="B10" s="60"/>
      <c r="C10" s="59"/>
      <c r="D10" s="47"/>
      <c r="E10" s="64"/>
    </row>
    <row r="11" spans="1:12" ht="18" customHeight="1" x14ac:dyDescent="0.25">
      <c r="A11" s="1426" t="s">
        <v>35</v>
      </c>
      <c r="B11" s="1426"/>
      <c r="C11" s="136">
        <v>3000</v>
      </c>
      <c r="D11" s="47"/>
      <c r="E11" s="64"/>
    </row>
    <row r="12" spans="1:12" ht="18" customHeight="1" x14ac:dyDescent="0.25">
      <c r="A12" s="1512" t="s">
        <v>71</v>
      </c>
      <c r="B12" s="1512"/>
      <c r="C12" s="145">
        <v>240</v>
      </c>
      <c r="D12" s="47" t="s">
        <v>72</v>
      </c>
      <c r="E12" s="64"/>
    </row>
    <row r="13" spans="1:12" ht="18" customHeight="1" x14ac:dyDescent="0.25">
      <c r="A13" s="1512" t="s">
        <v>71</v>
      </c>
      <c r="B13" s="1512"/>
      <c r="C13" s="145">
        <v>60</v>
      </c>
      <c r="D13" s="47" t="s">
        <v>70</v>
      </c>
      <c r="E13" s="64"/>
    </row>
    <row r="14" spans="1:12" ht="19.5" customHeight="1" x14ac:dyDescent="0.25">
      <c r="A14" s="1523"/>
      <c r="B14" s="1523"/>
      <c r="C14" s="137">
        <f>SUM(C11:C13)</f>
        <v>3300</v>
      </c>
      <c r="F14" s="146"/>
      <c r="G14" s="146"/>
    </row>
    <row r="15" spans="1:12" ht="19.5" customHeight="1" x14ac:dyDescent="0.25">
      <c r="A15" s="1426" t="s">
        <v>69</v>
      </c>
      <c r="B15" s="1426"/>
      <c r="C15" s="145">
        <v>5068.8</v>
      </c>
      <c r="D15" s="391" t="s">
        <v>68</v>
      </c>
    </row>
    <row r="16" spans="1:12" ht="19.5" customHeight="1" x14ac:dyDescent="0.25">
      <c r="A16" s="1521" t="s">
        <v>67</v>
      </c>
      <c r="B16" s="1521"/>
      <c r="C16" s="137">
        <f>SUM(C14:C15)</f>
        <v>8368.7999999999993</v>
      </c>
      <c r="D16" s="391"/>
    </row>
    <row r="17" spans="1:12" ht="32.25" customHeight="1" x14ac:dyDescent="0.25">
      <c r="A17" s="1513" t="s">
        <v>66</v>
      </c>
      <c r="B17" s="1513"/>
      <c r="C17" s="145">
        <v>480</v>
      </c>
      <c r="D17" s="1437" t="s">
        <v>43</v>
      </c>
      <c r="E17" s="1437"/>
      <c r="F17" s="1437"/>
      <c r="G17" s="144"/>
    </row>
    <row r="18" spans="1:12" ht="19.5" customHeight="1" thickBot="1" x14ac:dyDescent="0.3">
      <c r="A18" s="47"/>
      <c r="B18" s="46"/>
      <c r="C18" s="134">
        <f>SUM(C16:C17)</f>
        <v>8848.7999999999993</v>
      </c>
      <c r="D18" s="1441">
        <f>C18/48+1</f>
        <v>185.35</v>
      </c>
      <c r="E18" s="1441"/>
      <c r="F18" s="1441"/>
      <c r="G18" s="143"/>
    </row>
    <row r="19" spans="1:12" ht="16.5" customHeight="1" thickTop="1" thickBot="1" x14ac:dyDescent="0.3"/>
    <row r="20" spans="1:12" ht="30.75" thickBot="1" x14ac:dyDescent="0.3">
      <c r="A20" s="43" t="s">
        <v>26</v>
      </c>
      <c r="B20" s="42" t="s">
        <v>25</v>
      </c>
      <c r="C20" s="142" t="s">
        <v>24</v>
      </c>
      <c r="D20" s="41" t="s">
        <v>23</v>
      </c>
      <c r="E20" s="40" t="s">
        <v>22</v>
      </c>
      <c r="F20" s="39" t="s">
        <v>21</v>
      </c>
      <c r="G20" s="39" t="s">
        <v>65</v>
      </c>
      <c r="H20" s="40" t="s">
        <v>19</v>
      </c>
      <c r="I20" s="41" t="s">
        <v>18</v>
      </c>
      <c r="J20" s="40" t="s">
        <v>17</v>
      </c>
      <c r="K20" s="39" t="s">
        <v>16</v>
      </c>
      <c r="L20" s="38" t="s">
        <v>15</v>
      </c>
    </row>
    <row r="21" spans="1:12" ht="20.25" customHeight="1" x14ac:dyDescent="0.25">
      <c r="A21" s="1389">
        <v>2021</v>
      </c>
      <c r="B21" s="37">
        <v>1</v>
      </c>
      <c r="C21" s="106" t="s">
        <v>8</v>
      </c>
      <c r="D21" s="141" t="str">
        <f t="array" ref="D21:D68">TRANSPOSE('[1]2021-2022'!$F$13:$BA$13)</f>
        <v>14/06/21</v>
      </c>
      <c r="E21" s="105">
        <f>C16</f>
        <v>8368.7999999999993</v>
      </c>
      <c r="F21" s="32">
        <v>68.150000000000006</v>
      </c>
      <c r="G21" s="32">
        <v>1.25</v>
      </c>
      <c r="H21" s="32">
        <v>105.6</v>
      </c>
      <c r="I21" s="104">
        <f t="shared" ref="I21:I68" si="0">F21+G21+H21+K21</f>
        <v>185</v>
      </c>
      <c r="J21" s="32">
        <f t="shared" ref="J21:J68" si="1">E21-H21-G21-F21</f>
        <v>8193.7999999999993</v>
      </c>
      <c r="K21" s="32">
        <v>10</v>
      </c>
      <c r="L21" s="30">
        <f>H21</f>
        <v>105.6</v>
      </c>
    </row>
    <row r="22" spans="1:12" ht="20.25" customHeight="1" x14ac:dyDescent="0.25">
      <c r="A22" s="1390"/>
      <c r="B22" s="29">
        <v>2</v>
      </c>
      <c r="C22" s="110" t="s">
        <v>7</v>
      </c>
      <c r="D22" s="124" t="str">
        <v>15/07/21</v>
      </c>
      <c r="E22" s="108">
        <f t="shared" ref="E22:E68" si="2">J21</f>
        <v>8193.7999999999993</v>
      </c>
      <c r="F22" s="24">
        <v>68.150000000000006</v>
      </c>
      <c r="G22" s="24">
        <v>1.25</v>
      </c>
      <c r="H22" s="24">
        <v>105.6</v>
      </c>
      <c r="I22" s="107">
        <f t="shared" si="0"/>
        <v>185</v>
      </c>
      <c r="J22" s="24">
        <f t="shared" si="1"/>
        <v>8018.7999999999993</v>
      </c>
      <c r="K22" s="24">
        <v>10</v>
      </c>
      <c r="L22" s="22">
        <f t="shared" ref="L22:L68" si="3">L21+H22</f>
        <v>211.2</v>
      </c>
    </row>
    <row r="23" spans="1:12" ht="20.25" customHeight="1" x14ac:dyDescent="0.25">
      <c r="A23" s="1390"/>
      <c r="B23" s="29">
        <v>3</v>
      </c>
      <c r="C23" s="110" t="s">
        <v>6</v>
      </c>
      <c r="D23" s="124" t="str">
        <v>19/08/21</v>
      </c>
      <c r="E23" s="108">
        <f t="shared" si="2"/>
        <v>8018.7999999999993</v>
      </c>
      <c r="F23" s="24">
        <v>68.150000000000006</v>
      </c>
      <c r="G23" s="24">
        <v>1.25</v>
      </c>
      <c r="H23" s="24">
        <v>105.6</v>
      </c>
      <c r="I23" s="107">
        <f t="shared" si="0"/>
        <v>185</v>
      </c>
      <c r="J23" s="24">
        <f t="shared" si="1"/>
        <v>7843.7999999999993</v>
      </c>
      <c r="K23" s="24">
        <v>10</v>
      </c>
      <c r="L23" s="22">
        <f t="shared" si="3"/>
        <v>316.79999999999995</v>
      </c>
    </row>
    <row r="24" spans="1:12" ht="20.25" customHeight="1" x14ac:dyDescent="0.25">
      <c r="A24" s="1390"/>
      <c r="B24" s="29">
        <v>4</v>
      </c>
      <c r="C24" s="110" t="s">
        <v>5</v>
      </c>
      <c r="D24" s="112" t="str">
        <v>23/09/21</v>
      </c>
      <c r="E24" s="108">
        <f t="shared" si="2"/>
        <v>7843.7999999999993</v>
      </c>
      <c r="F24" s="24">
        <v>68.150000000000006</v>
      </c>
      <c r="G24" s="24">
        <v>1.25</v>
      </c>
      <c r="H24" s="24">
        <v>105.6</v>
      </c>
      <c r="I24" s="107">
        <f t="shared" si="0"/>
        <v>185</v>
      </c>
      <c r="J24" s="24">
        <f t="shared" si="1"/>
        <v>7668.7999999999993</v>
      </c>
      <c r="K24" s="24">
        <v>10</v>
      </c>
      <c r="L24" s="22">
        <f t="shared" si="3"/>
        <v>422.4</v>
      </c>
    </row>
    <row r="25" spans="1:12" ht="20.25" customHeight="1" x14ac:dyDescent="0.25">
      <c r="A25" s="1390"/>
      <c r="B25" s="29">
        <v>5</v>
      </c>
      <c r="C25" s="110" t="s">
        <v>4</v>
      </c>
      <c r="D25" s="112" t="str">
        <v>25/10/21</v>
      </c>
      <c r="E25" s="108">
        <f t="shared" si="2"/>
        <v>7668.7999999999993</v>
      </c>
      <c r="F25" s="24">
        <v>68.150000000000006</v>
      </c>
      <c r="G25" s="24">
        <v>1.25</v>
      </c>
      <c r="H25" s="24">
        <v>105.6</v>
      </c>
      <c r="I25" s="107">
        <f t="shared" si="0"/>
        <v>185</v>
      </c>
      <c r="J25" s="24">
        <f t="shared" si="1"/>
        <v>7493.7999999999993</v>
      </c>
      <c r="K25" s="24">
        <v>10</v>
      </c>
      <c r="L25" s="22">
        <f t="shared" si="3"/>
        <v>528</v>
      </c>
    </row>
    <row r="26" spans="1:12" ht="20.25" customHeight="1" x14ac:dyDescent="0.25">
      <c r="A26" s="1390"/>
      <c r="B26" s="29">
        <v>6</v>
      </c>
      <c r="C26" s="110" t="s">
        <v>3</v>
      </c>
      <c r="D26" s="112" t="str">
        <v>25/11/21</v>
      </c>
      <c r="E26" s="108">
        <f t="shared" si="2"/>
        <v>7493.7999999999993</v>
      </c>
      <c r="F26" s="24">
        <v>68.150000000000006</v>
      </c>
      <c r="G26" s="24">
        <v>1.25</v>
      </c>
      <c r="H26" s="24">
        <v>105.6</v>
      </c>
      <c r="I26" s="107">
        <f t="shared" si="0"/>
        <v>185</v>
      </c>
      <c r="J26" s="24">
        <f t="shared" si="1"/>
        <v>7318.7999999999993</v>
      </c>
      <c r="K26" s="24">
        <v>10</v>
      </c>
      <c r="L26" s="22">
        <f t="shared" si="3"/>
        <v>633.6</v>
      </c>
    </row>
    <row r="27" spans="1:12" ht="20.25" customHeight="1" x14ac:dyDescent="0.25">
      <c r="A27" s="1390"/>
      <c r="B27" s="29">
        <v>7</v>
      </c>
      <c r="C27" s="110" t="s">
        <v>14</v>
      </c>
      <c r="D27" s="112" t="str">
        <v>20/12/21</v>
      </c>
      <c r="E27" s="108">
        <f t="shared" si="2"/>
        <v>7318.7999999999993</v>
      </c>
      <c r="F27" s="24">
        <v>68.150000000000006</v>
      </c>
      <c r="G27" s="24">
        <v>1.25</v>
      </c>
      <c r="H27" s="24">
        <v>105.6</v>
      </c>
      <c r="I27" s="107">
        <f t="shared" si="0"/>
        <v>185</v>
      </c>
      <c r="J27" s="24">
        <f t="shared" si="1"/>
        <v>7143.7999999999993</v>
      </c>
      <c r="K27" s="24">
        <v>10</v>
      </c>
      <c r="L27" s="22">
        <f t="shared" si="3"/>
        <v>739.2</v>
      </c>
    </row>
    <row r="28" spans="1:12" ht="20.25" customHeight="1" thickBot="1" x14ac:dyDescent="0.3">
      <c r="A28" s="1391"/>
      <c r="B28" s="21">
        <v>8</v>
      </c>
      <c r="C28" s="103" t="s">
        <v>13</v>
      </c>
      <c r="D28" s="122" t="str">
        <v>25/01/22</v>
      </c>
      <c r="E28" s="101">
        <f t="shared" si="2"/>
        <v>7143.7999999999993</v>
      </c>
      <c r="F28" s="16">
        <v>68.150000000000006</v>
      </c>
      <c r="G28" s="16">
        <v>1.25</v>
      </c>
      <c r="H28" s="16">
        <v>105.6</v>
      </c>
      <c r="I28" s="100">
        <f t="shared" si="0"/>
        <v>185</v>
      </c>
      <c r="J28" s="16">
        <f t="shared" si="1"/>
        <v>6968.7999999999993</v>
      </c>
      <c r="K28" s="16">
        <v>10</v>
      </c>
      <c r="L28" s="14">
        <f t="shared" si="3"/>
        <v>844.80000000000007</v>
      </c>
    </row>
    <row r="29" spans="1:12" ht="20.25" customHeight="1" x14ac:dyDescent="0.25">
      <c r="A29" s="1389">
        <v>2022</v>
      </c>
      <c r="B29" s="37">
        <v>9</v>
      </c>
      <c r="C29" s="106" t="s">
        <v>12</v>
      </c>
      <c r="D29" s="114" t="str">
        <v>25/02/22</v>
      </c>
      <c r="E29" s="105">
        <f t="shared" si="2"/>
        <v>6968.7999999999993</v>
      </c>
      <c r="F29" s="32">
        <v>68.150000000000006</v>
      </c>
      <c r="G29" s="32">
        <v>1.25</v>
      </c>
      <c r="H29" s="32">
        <v>105.6</v>
      </c>
      <c r="I29" s="104">
        <f t="shared" si="0"/>
        <v>185</v>
      </c>
      <c r="J29" s="32">
        <f t="shared" si="1"/>
        <v>6793.7999999999993</v>
      </c>
      <c r="K29" s="32">
        <v>10</v>
      </c>
      <c r="L29" s="30">
        <f t="shared" si="3"/>
        <v>950.40000000000009</v>
      </c>
    </row>
    <row r="30" spans="1:12" ht="20.25" customHeight="1" x14ac:dyDescent="0.25">
      <c r="A30" s="1390"/>
      <c r="B30" s="29">
        <v>10</v>
      </c>
      <c r="C30" s="110" t="s">
        <v>11</v>
      </c>
      <c r="D30" s="112" t="str">
        <v>25/03/22</v>
      </c>
      <c r="E30" s="108">
        <f t="shared" si="2"/>
        <v>6793.7999999999993</v>
      </c>
      <c r="F30" s="24">
        <v>68.150000000000006</v>
      </c>
      <c r="G30" s="24">
        <v>1.25</v>
      </c>
      <c r="H30" s="24">
        <v>105.6</v>
      </c>
      <c r="I30" s="107">
        <f t="shared" si="0"/>
        <v>185</v>
      </c>
      <c r="J30" s="24">
        <f t="shared" si="1"/>
        <v>6618.7999999999993</v>
      </c>
      <c r="K30" s="24">
        <v>10</v>
      </c>
      <c r="L30" s="22">
        <f t="shared" si="3"/>
        <v>1056</v>
      </c>
    </row>
    <row r="31" spans="1:12" ht="20.25" customHeight="1" x14ac:dyDescent="0.25">
      <c r="A31" s="1390"/>
      <c r="B31" s="29">
        <v>11</v>
      </c>
      <c r="C31" s="110" t="s">
        <v>10</v>
      </c>
      <c r="D31" s="112" t="str">
        <v>25/04/22</v>
      </c>
      <c r="E31" s="108">
        <f t="shared" si="2"/>
        <v>6618.7999999999993</v>
      </c>
      <c r="F31" s="24">
        <v>68.150000000000006</v>
      </c>
      <c r="G31" s="24">
        <v>1.25</v>
      </c>
      <c r="H31" s="24">
        <v>105.6</v>
      </c>
      <c r="I31" s="107">
        <f t="shared" si="0"/>
        <v>185</v>
      </c>
      <c r="J31" s="24">
        <f t="shared" si="1"/>
        <v>6443.7999999999993</v>
      </c>
      <c r="K31" s="24">
        <v>10</v>
      </c>
      <c r="L31" s="22">
        <f t="shared" si="3"/>
        <v>1161.5999999999999</v>
      </c>
    </row>
    <row r="32" spans="1:12" ht="20.25" customHeight="1" x14ac:dyDescent="0.25">
      <c r="A32" s="1390"/>
      <c r="B32" s="29">
        <v>12</v>
      </c>
      <c r="C32" s="110" t="s">
        <v>9</v>
      </c>
      <c r="D32" s="112" t="str">
        <v>23/05/22</v>
      </c>
      <c r="E32" s="108">
        <f t="shared" si="2"/>
        <v>6443.7999999999993</v>
      </c>
      <c r="F32" s="24">
        <v>68.150000000000006</v>
      </c>
      <c r="G32" s="24">
        <v>1.25</v>
      </c>
      <c r="H32" s="24">
        <v>105.6</v>
      </c>
      <c r="I32" s="107">
        <f t="shared" si="0"/>
        <v>185</v>
      </c>
      <c r="J32" s="24">
        <f t="shared" si="1"/>
        <v>6268.7999999999993</v>
      </c>
      <c r="K32" s="24">
        <v>10</v>
      </c>
      <c r="L32" s="22">
        <f t="shared" si="3"/>
        <v>1267.1999999999998</v>
      </c>
    </row>
    <row r="33" spans="1:12" ht="20.25" customHeight="1" x14ac:dyDescent="0.25">
      <c r="A33" s="1390"/>
      <c r="B33" s="29">
        <v>13</v>
      </c>
      <c r="C33" s="110" t="s">
        <v>8</v>
      </c>
      <c r="D33" s="112" t="str">
        <v>24/06/22</v>
      </c>
      <c r="E33" s="108">
        <f t="shared" si="2"/>
        <v>6268.7999999999993</v>
      </c>
      <c r="F33" s="24">
        <v>68.150000000000006</v>
      </c>
      <c r="G33" s="24">
        <v>1.25</v>
      </c>
      <c r="H33" s="24">
        <v>105.6</v>
      </c>
      <c r="I33" s="107">
        <f t="shared" si="0"/>
        <v>185</v>
      </c>
      <c r="J33" s="24">
        <f t="shared" si="1"/>
        <v>6093.7999999999993</v>
      </c>
      <c r="K33" s="24">
        <v>10</v>
      </c>
      <c r="L33" s="22">
        <f t="shared" si="3"/>
        <v>1372.7999999999997</v>
      </c>
    </row>
    <row r="34" spans="1:12" ht="20.25" customHeight="1" x14ac:dyDescent="0.25">
      <c r="A34" s="1390"/>
      <c r="B34" s="29">
        <v>14</v>
      </c>
      <c r="C34" s="110" t="s">
        <v>7</v>
      </c>
      <c r="D34" s="112" t="str">
        <v>25/07/22</v>
      </c>
      <c r="E34" s="108">
        <f t="shared" si="2"/>
        <v>6093.7999999999993</v>
      </c>
      <c r="F34" s="24">
        <v>68.150000000000006</v>
      </c>
      <c r="G34" s="24">
        <v>1.25</v>
      </c>
      <c r="H34" s="24">
        <v>105.6</v>
      </c>
      <c r="I34" s="107">
        <f t="shared" si="0"/>
        <v>185</v>
      </c>
      <c r="J34" s="24">
        <f t="shared" si="1"/>
        <v>5918.7999999999993</v>
      </c>
      <c r="K34" s="24">
        <v>10</v>
      </c>
      <c r="L34" s="22">
        <f t="shared" si="3"/>
        <v>1478.3999999999996</v>
      </c>
    </row>
    <row r="35" spans="1:12" ht="20.25" customHeight="1" x14ac:dyDescent="0.25">
      <c r="A35" s="1390"/>
      <c r="B35" s="29">
        <v>15</v>
      </c>
      <c r="C35" s="110" t="s">
        <v>6</v>
      </c>
      <c r="D35" s="112" t="str">
        <v>26/08/22</v>
      </c>
      <c r="E35" s="108">
        <f t="shared" si="2"/>
        <v>5918.7999999999993</v>
      </c>
      <c r="F35" s="24">
        <v>68.150000000000006</v>
      </c>
      <c r="G35" s="24">
        <v>1.25</v>
      </c>
      <c r="H35" s="24">
        <v>105.6</v>
      </c>
      <c r="I35" s="107">
        <f t="shared" si="0"/>
        <v>185</v>
      </c>
      <c r="J35" s="24">
        <f t="shared" si="1"/>
        <v>5743.7999999999993</v>
      </c>
      <c r="K35" s="24">
        <v>10</v>
      </c>
      <c r="L35" s="22">
        <f t="shared" si="3"/>
        <v>1583.9999999999995</v>
      </c>
    </row>
    <row r="36" spans="1:12" ht="20.25" customHeight="1" x14ac:dyDescent="0.25">
      <c r="A36" s="1390"/>
      <c r="B36" s="29">
        <v>16</v>
      </c>
      <c r="C36" s="110" t="s">
        <v>5</v>
      </c>
      <c r="D36" s="112" t="str">
        <v>23/09/22</v>
      </c>
      <c r="E36" s="108">
        <f t="shared" si="2"/>
        <v>5743.7999999999993</v>
      </c>
      <c r="F36" s="24">
        <v>68.150000000000006</v>
      </c>
      <c r="G36" s="24">
        <v>1.25</v>
      </c>
      <c r="H36" s="24">
        <v>105.6</v>
      </c>
      <c r="I36" s="107">
        <f t="shared" si="0"/>
        <v>185</v>
      </c>
      <c r="J36" s="24">
        <f t="shared" si="1"/>
        <v>5568.7999999999993</v>
      </c>
      <c r="K36" s="24">
        <v>10</v>
      </c>
      <c r="L36" s="22">
        <f t="shared" si="3"/>
        <v>1689.5999999999995</v>
      </c>
    </row>
    <row r="37" spans="1:12" ht="20.25" customHeight="1" x14ac:dyDescent="0.25">
      <c r="A37" s="1390"/>
      <c r="B37" s="29">
        <v>17</v>
      </c>
      <c r="C37" s="110" t="s">
        <v>4</v>
      </c>
      <c r="D37" s="112" t="str">
        <v>25/10/22</v>
      </c>
      <c r="E37" s="108">
        <f t="shared" si="2"/>
        <v>5568.7999999999993</v>
      </c>
      <c r="F37" s="24">
        <v>68.150000000000006</v>
      </c>
      <c r="G37" s="24">
        <v>1.25</v>
      </c>
      <c r="H37" s="24">
        <v>105.6</v>
      </c>
      <c r="I37" s="107">
        <f t="shared" si="0"/>
        <v>185</v>
      </c>
      <c r="J37" s="24">
        <f t="shared" si="1"/>
        <v>5393.7999999999993</v>
      </c>
      <c r="K37" s="24">
        <v>10</v>
      </c>
      <c r="L37" s="22">
        <f t="shared" si="3"/>
        <v>1795.1999999999994</v>
      </c>
    </row>
    <row r="38" spans="1:12" ht="20.25" customHeight="1" x14ac:dyDescent="0.25">
      <c r="A38" s="1390"/>
      <c r="B38" s="29">
        <v>18</v>
      </c>
      <c r="C38" s="110" t="s">
        <v>3</v>
      </c>
      <c r="D38" s="112" t="str">
        <v>25/11/22</v>
      </c>
      <c r="E38" s="108">
        <f t="shared" si="2"/>
        <v>5393.7999999999993</v>
      </c>
      <c r="F38" s="24">
        <v>68.150000000000006</v>
      </c>
      <c r="G38" s="24">
        <v>1.25</v>
      </c>
      <c r="H38" s="24">
        <v>105.6</v>
      </c>
      <c r="I38" s="107">
        <f t="shared" si="0"/>
        <v>185</v>
      </c>
      <c r="J38" s="24">
        <f t="shared" si="1"/>
        <v>5218.7999999999993</v>
      </c>
      <c r="K38" s="24">
        <v>10</v>
      </c>
      <c r="L38" s="22">
        <f t="shared" si="3"/>
        <v>1900.7999999999993</v>
      </c>
    </row>
    <row r="39" spans="1:12" ht="20.25" customHeight="1" x14ac:dyDescent="0.25">
      <c r="A39" s="1390"/>
      <c r="B39" s="29">
        <v>19</v>
      </c>
      <c r="C39" s="110" t="s">
        <v>14</v>
      </c>
      <c r="D39" s="112" t="str">
        <v>19/12/22</v>
      </c>
      <c r="E39" s="108">
        <f t="shared" si="2"/>
        <v>5218.7999999999993</v>
      </c>
      <c r="F39" s="24">
        <v>68.150000000000006</v>
      </c>
      <c r="G39" s="24">
        <v>1.25</v>
      </c>
      <c r="H39" s="24">
        <v>105.6</v>
      </c>
      <c r="I39" s="107">
        <f t="shared" si="0"/>
        <v>185</v>
      </c>
      <c r="J39" s="24">
        <f t="shared" si="1"/>
        <v>5043.7999999999993</v>
      </c>
      <c r="K39" s="24">
        <v>10</v>
      </c>
      <c r="L39" s="22">
        <f t="shared" si="3"/>
        <v>2006.3999999999992</v>
      </c>
    </row>
    <row r="40" spans="1:12" ht="20.25" customHeight="1" thickBot="1" x14ac:dyDescent="0.3">
      <c r="A40" s="1391"/>
      <c r="B40" s="21">
        <v>20</v>
      </c>
      <c r="C40" s="103" t="s">
        <v>13</v>
      </c>
      <c r="D40" s="122" t="str">
        <v>17/01/23</v>
      </c>
      <c r="E40" s="101">
        <f t="shared" si="2"/>
        <v>5043.7999999999993</v>
      </c>
      <c r="F40" s="16">
        <v>68.150000000000006</v>
      </c>
      <c r="G40" s="16">
        <v>1.25</v>
      </c>
      <c r="H40" s="16">
        <v>105.6</v>
      </c>
      <c r="I40" s="100">
        <f t="shared" si="0"/>
        <v>185</v>
      </c>
      <c r="J40" s="16">
        <f t="shared" si="1"/>
        <v>4868.7999999999993</v>
      </c>
      <c r="K40" s="16">
        <v>10</v>
      </c>
      <c r="L40" s="14">
        <f t="shared" si="3"/>
        <v>2111.9999999999991</v>
      </c>
    </row>
    <row r="41" spans="1:12" ht="20.25" customHeight="1" x14ac:dyDescent="0.25">
      <c r="A41" s="1389">
        <v>2023</v>
      </c>
      <c r="B41" s="37">
        <v>21</v>
      </c>
      <c r="C41" s="106" t="s">
        <v>12</v>
      </c>
      <c r="D41" s="114" t="str">
        <v>24/02/23</v>
      </c>
      <c r="E41" s="105">
        <f t="shared" si="2"/>
        <v>4868.7999999999993</v>
      </c>
      <c r="F41" s="32">
        <v>68.150000000000006</v>
      </c>
      <c r="G41" s="32">
        <v>1.25</v>
      </c>
      <c r="H41" s="32">
        <v>105.6</v>
      </c>
      <c r="I41" s="104">
        <f t="shared" si="0"/>
        <v>185</v>
      </c>
      <c r="J41" s="32">
        <f t="shared" si="1"/>
        <v>4693.7999999999993</v>
      </c>
      <c r="K41" s="32">
        <v>10</v>
      </c>
      <c r="L41" s="30">
        <f t="shared" si="3"/>
        <v>2217.599999999999</v>
      </c>
    </row>
    <row r="42" spans="1:12" ht="20.25" customHeight="1" x14ac:dyDescent="0.25">
      <c r="A42" s="1390"/>
      <c r="B42" s="29">
        <v>22</v>
      </c>
      <c r="C42" s="110" t="s">
        <v>11</v>
      </c>
      <c r="D42" s="112" t="str">
        <v>24/03/23</v>
      </c>
      <c r="E42" s="108">
        <f t="shared" si="2"/>
        <v>4693.7999999999993</v>
      </c>
      <c r="F42" s="24">
        <v>68.150000000000006</v>
      </c>
      <c r="G42" s="24">
        <v>1.25</v>
      </c>
      <c r="H42" s="24">
        <v>105.6</v>
      </c>
      <c r="I42" s="107">
        <f t="shared" si="0"/>
        <v>185</v>
      </c>
      <c r="J42" s="24">
        <f t="shared" si="1"/>
        <v>4518.7999999999993</v>
      </c>
      <c r="K42" s="24">
        <v>10</v>
      </c>
      <c r="L42" s="22">
        <f t="shared" si="3"/>
        <v>2323.1999999999989</v>
      </c>
    </row>
    <row r="43" spans="1:12" ht="20.25" customHeight="1" x14ac:dyDescent="0.25">
      <c r="A43" s="1390"/>
      <c r="B43" s="29">
        <v>23</v>
      </c>
      <c r="C43" s="110" t="s">
        <v>10</v>
      </c>
      <c r="D43" s="112" t="str">
        <v>14/04/23</v>
      </c>
      <c r="E43" s="108">
        <f t="shared" si="2"/>
        <v>4518.7999999999993</v>
      </c>
      <c r="F43" s="24">
        <v>68.150000000000006</v>
      </c>
      <c r="G43" s="24">
        <v>1.25</v>
      </c>
      <c r="H43" s="24">
        <v>105.6</v>
      </c>
      <c r="I43" s="107">
        <f t="shared" si="0"/>
        <v>185</v>
      </c>
      <c r="J43" s="24">
        <f t="shared" si="1"/>
        <v>4343.7999999999993</v>
      </c>
      <c r="K43" s="24">
        <v>10</v>
      </c>
      <c r="L43" s="22">
        <f t="shared" si="3"/>
        <v>2428.7999999999988</v>
      </c>
    </row>
    <row r="44" spans="1:12" ht="20.25" customHeight="1" x14ac:dyDescent="0.25">
      <c r="A44" s="1390"/>
      <c r="B44" s="29">
        <v>24</v>
      </c>
      <c r="C44" s="110" t="s">
        <v>9</v>
      </c>
      <c r="D44" s="112" t="str">
        <v>23/05/23</v>
      </c>
      <c r="E44" s="108">
        <f t="shared" si="2"/>
        <v>4343.7999999999993</v>
      </c>
      <c r="F44" s="24">
        <v>68.150000000000006</v>
      </c>
      <c r="G44" s="24">
        <v>1.25</v>
      </c>
      <c r="H44" s="24">
        <v>105.6</v>
      </c>
      <c r="I44" s="107">
        <f t="shared" si="0"/>
        <v>185</v>
      </c>
      <c r="J44" s="24">
        <f t="shared" si="1"/>
        <v>4168.7999999999993</v>
      </c>
      <c r="K44" s="24">
        <v>10</v>
      </c>
      <c r="L44" s="22">
        <f t="shared" si="3"/>
        <v>2534.3999999999987</v>
      </c>
    </row>
    <row r="45" spans="1:12" ht="20.25" customHeight="1" x14ac:dyDescent="0.25">
      <c r="A45" s="1390"/>
      <c r="B45" s="29">
        <v>25</v>
      </c>
      <c r="C45" s="110" t="s">
        <v>8</v>
      </c>
      <c r="D45" s="112" t="str">
        <v>23/06/23</v>
      </c>
      <c r="E45" s="108">
        <f t="shared" si="2"/>
        <v>4168.7999999999993</v>
      </c>
      <c r="F45" s="24">
        <v>68.150000000000006</v>
      </c>
      <c r="G45" s="24">
        <v>1.25</v>
      </c>
      <c r="H45" s="24">
        <v>105.6</v>
      </c>
      <c r="I45" s="107">
        <f t="shared" si="0"/>
        <v>185</v>
      </c>
      <c r="J45" s="24">
        <f t="shared" si="1"/>
        <v>3993.7999999999993</v>
      </c>
      <c r="K45" s="24">
        <v>10</v>
      </c>
      <c r="L45" s="22">
        <f t="shared" si="3"/>
        <v>2639.9999999999986</v>
      </c>
    </row>
    <row r="46" spans="1:12" ht="20.25" customHeight="1" x14ac:dyDescent="0.25">
      <c r="A46" s="1390"/>
      <c r="B46" s="29">
        <v>26</v>
      </c>
      <c r="C46" s="110" t="s">
        <v>7</v>
      </c>
      <c r="D46" s="112" t="str">
        <v>25/07/23</v>
      </c>
      <c r="E46" s="108">
        <f t="shared" si="2"/>
        <v>3993.7999999999993</v>
      </c>
      <c r="F46" s="24">
        <v>68.150000000000006</v>
      </c>
      <c r="G46" s="24">
        <v>1.25</v>
      </c>
      <c r="H46" s="24">
        <v>105.6</v>
      </c>
      <c r="I46" s="107">
        <f t="shared" si="0"/>
        <v>185</v>
      </c>
      <c r="J46" s="24">
        <f t="shared" si="1"/>
        <v>3818.7999999999993</v>
      </c>
      <c r="K46" s="24">
        <v>10</v>
      </c>
      <c r="L46" s="22">
        <f t="shared" si="3"/>
        <v>2745.5999999999985</v>
      </c>
    </row>
    <row r="47" spans="1:12" ht="20.25" customHeight="1" x14ac:dyDescent="0.25">
      <c r="A47" s="1390"/>
      <c r="B47" s="29">
        <v>27</v>
      </c>
      <c r="C47" s="110" t="s">
        <v>6</v>
      </c>
      <c r="D47" s="112" t="str">
        <v>25/08/23</v>
      </c>
      <c r="E47" s="108">
        <f t="shared" si="2"/>
        <v>3818.7999999999993</v>
      </c>
      <c r="F47" s="24">
        <v>68.150000000000006</v>
      </c>
      <c r="G47" s="24">
        <v>1.25</v>
      </c>
      <c r="H47" s="24">
        <v>105.6</v>
      </c>
      <c r="I47" s="107">
        <f t="shared" si="0"/>
        <v>185</v>
      </c>
      <c r="J47" s="24">
        <f t="shared" si="1"/>
        <v>3643.7999999999993</v>
      </c>
      <c r="K47" s="24">
        <v>10</v>
      </c>
      <c r="L47" s="22">
        <f t="shared" si="3"/>
        <v>2851.1999999999985</v>
      </c>
    </row>
    <row r="48" spans="1:12" ht="20.25" customHeight="1" x14ac:dyDescent="0.25">
      <c r="A48" s="1390"/>
      <c r="B48" s="29">
        <v>28</v>
      </c>
      <c r="C48" s="110" t="s">
        <v>5</v>
      </c>
      <c r="D48" s="112" t="str">
        <v>25/09/23</v>
      </c>
      <c r="E48" s="108">
        <f t="shared" si="2"/>
        <v>3643.7999999999993</v>
      </c>
      <c r="F48" s="24">
        <v>68.150000000000006</v>
      </c>
      <c r="G48" s="24">
        <v>1.25</v>
      </c>
      <c r="H48" s="24">
        <v>105.6</v>
      </c>
      <c r="I48" s="107">
        <f t="shared" si="0"/>
        <v>185</v>
      </c>
      <c r="J48" s="24">
        <f t="shared" si="1"/>
        <v>3468.7999999999993</v>
      </c>
      <c r="K48" s="24">
        <v>10</v>
      </c>
      <c r="L48" s="22">
        <f t="shared" si="3"/>
        <v>2956.7999999999984</v>
      </c>
    </row>
    <row r="49" spans="1:12" ht="20.25" customHeight="1" x14ac:dyDescent="0.25">
      <c r="A49" s="1390"/>
      <c r="B49" s="29">
        <v>29</v>
      </c>
      <c r="C49" s="110" t="s">
        <v>4</v>
      </c>
      <c r="D49" s="112" t="str">
        <v>27/10/23</v>
      </c>
      <c r="E49" s="108">
        <f t="shared" si="2"/>
        <v>3468.7999999999993</v>
      </c>
      <c r="F49" s="24">
        <v>68.150000000000006</v>
      </c>
      <c r="G49" s="24">
        <v>1.25</v>
      </c>
      <c r="H49" s="24">
        <v>105.6</v>
      </c>
      <c r="I49" s="107">
        <f t="shared" si="0"/>
        <v>185</v>
      </c>
      <c r="J49" s="24">
        <f t="shared" si="1"/>
        <v>3293.7999999999993</v>
      </c>
      <c r="K49" s="24">
        <v>10</v>
      </c>
      <c r="L49" s="22">
        <f t="shared" si="3"/>
        <v>3062.3999999999983</v>
      </c>
    </row>
    <row r="50" spans="1:12" ht="20.25" customHeight="1" x14ac:dyDescent="0.25">
      <c r="A50" s="1390"/>
      <c r="B50" s="29">
        <v>30</v>
      </c>
      <c r="C50" s="110" t="s">
        <v>3</v>
      </c>
      <c r="D50" s="112" t="str">
        <v>19/12/23</v>
      </c>
      <c r="E50" s="108">
        <f t="shared" si="2"/>
        <v>3293.7999999999993</v>
      </c>
      <c r="F50" s="24">
        <v>68.150000000000006</v>
      </c>
      <c r="G50" s="24">
        <v>1.25</v>
      </c>
      <c r="H50" s="24">
        <v>105.6</v>
      </c>
      <c r="I50" s="107">
        <f t="shared" si="0"/>
        <v>185</v>
      </c>
      <c r="J50" s="24">
        <f t="shared" si="1"/>
        <v>3118.7999999999993</v>
      </c>
      <c r="K50" s="24">
        <v>10</v>
      </c>
      <c r="L50" s="22">
        <f t="shared" si="3"/>
        <v>3167.9999999999982</v>
      </c>
    </row>
    <row r="51" spans="1:12" ht="20.25" customHeight="1" x14ac:dyDescent="0.25">
      <c r="A51" s="1390"/>
      <c r="B51" s="29">
        <v>31</v>
      </c>
      <c r="C51" s="110" t="s">
        <v>14</v>
      </c>
      <c r="D51" s="112" t="str">
        <v>19/12/23</v>
      </c>
      <c r="E51" s="108">
        <f t="shared" si="2"/>
        <v>3118.7999999999993</v>
      </c>
      <c r="F51" s="24">
        <v>68.150000000000006</v>
      </c>
      <c r="G51" s="24">
        <v>1.25</v>
      </c>
      <c r="H51" s="24">
        <v>105.6</v>
      </c>
      <c r="I51" s="107">
        <f t="shared" si="0"/>
        <v>185</v>
      </c>
      <c r="J51" s="24">
        <f t="shared" si="1"/>
        <v>2943.7999999999993</v>
      </c>
      <c r="K51" s="24">
        <v>10</v>
      </c>
      <c r="L51" s="22">
        <f t="shared" si="3"/>
        <v>3273.5999999999981</v>
      </c>
    </row>
    <row r="52" spans="1:12" ht="20.25" customHeight="1" thickBot="1" x14ac:dyDescent="0.3">
      <c r="A52" s="1391"/>
      <c r="B52" s="21">
        <v>32</v>
      </c>
      <c r="C52" s="103" t="s">
        <v>13</v>
      </c>
      <c r="D52" s="122" t="str">
        <v>24/01/24</v>
      </c>
      <c r="E52" s="101">
        <f t="shared" si="2"/>
        <v>2943.7999999999993</v>
      </c>
      <c r="F52" s="16">
        <v>68.150000000000006</v>
      </c>
      <c r="G52" s="16">
        <v>1.25</v>
      </c>
      <c r="H52" s="16">
        <v>105.6</v>
      </c>
      <c r="I52" s="100">
        <f t="shared" si="0"/>
        <v>185</v>
      </c>
      <c r="J52" s="16">
        <f t="shared" si="1"/>
        <v>2768.7999999999993</v>
      </c>
      <c r="K52" s="16">
        <v>10</v>
      </c>
      <c r="L52" s="14">
        <f t="shared" si="3"/>
        <v>3379.199999999998</v>
      </c>
    </row>
    <row r="53" spans="1:12" ht="20.25" customHeight="1" x14ac:dyDescent="0.25">
      <c r="A53" s="1389">
        <v>2024</v>
      </c>
      <c r="B53" s="37">
        <v>33</v>
      </c>
      <c r="C53" s="106" t="s">
        <v>12</v>
      </c>
      <c r="D53" s="114" t="str">
        <v>23/02/24</v>
      </c>
      <c r="E53" s="105">
        <f t="shared" si="2"/>
        <v>2768.7999999999993</v>
      </c>
      <c r="F53" s="32">
        <v>68.150000000000006</v>
      </c>
      <c r="G53" s="32">
        <v>1.25</v>
      </c>
      <c r="H53" s="32">
        <v>105.6</v>
      </c>
      <c r="I53" s="104">
        <f t="shared" si="0"/>
        <v>185</v>
      </c>
      <c r="J53" s="32">
        <f t="shared" si="1"/>
        <v>2593.7999999999993</v>
      </c>
      <c r="K53" s="32">
        <v>10</v>
      </c>
      <c r="L53" s="30">
        <f t="shared" si="3"/>
        <v>3484.7999999999979</v>
      </c>
    </row>
    <row r="54" spans="1:12" ht="20.25" customHeight="1" x14ac:dyDescent="0.25">
      <c r="A54" s="1390"/>
      <c r="B54" s="29">
        <v>34</v>
      </c>
      <c r="C54" s="110" t="s">
        <v>11</v>
      </c>
      <c r="D54" s="112" t="str">
        <v>25/03/24</v>
      </c>
      <c r="E54" s="108">
        <f t="shared" si="2"/>
        <v>2593.7999999999993</v>
      </c>
      <c r="F54" s="24">
        <v>68.150000000000006</v>
      </c>
      <c r="G54" s="24">
        <v>1.25</v>
      </c>
      <c r="H54" s="24">
        <v>105.6</v>
      </c>
      <c r="I54" s="107">
        <f t="shared" si="0"/>
        <v>185</v>
      </c>
      <c r="J54" s="24">
        <f t="shared" si="1"/>
        <v>2418.7999999999993</v>
      </c>
      <c r="K54" s="24">
        <v>10</v>
      </c>
      <c r="L54" s="22">
        <f t="shared" si="3"/>
        <v>3590.3999999999978</v>
      </c>
    </row>
    <row r="55" spans="1:12" ht="20.25" customHeight="1" x14ac:dyDescent="0.25">
      <c r="A55" s="1390"/>
      <c r="B55" s="29">
        <v>35</v>
      </c>
      <c r="C55" s="110" t="s">
        <v>10</v>
      </c>
      <c r="D55" s="112" t="str">
        <v>25/04/24</v>
      </c>
      <c r="E55" s="108">
        <f t="shared" si="2"/>
        <v>2418.7999999999993</v>
      </c>
      <c r="F55" s="24">
        <v>68.150000000000006</v>
      </c>
      <c r="G55" s="24">
        <v>1.25</v>
      </c>
      <c r="H55" s="24">
        <v>105.6</v>
      </c>
      <c r="I55" s="107">
        <f t="shared" si="0"/>
        <v>185</v>
      </c>
      <c r="J55" s="24">
        <f t="shared" si="1"/>
        <v>2243.7999999999993</v>
      </c>
      <c r="K55" s="24">
        <v>10</v>
      </c>
      <c r="L55" s="22">
        <f t="shared" si="3"/>
        <v>3695.9999999999977</v>
      </c>
    </row>
    <row r="56" spans="1:12" ht="20.25" customHeight="1" x14ac:dyDescent="0.25">
      <c r="A56" s="1390"/>
      <c r="B56" s="29">
        <v>36</v>
      </c>
      <c r="C56" s="110" t="s">
        <v>9</v>
      </c>
      <c r="D56" s="112" t="str">
        <v>23/05/24</v>
      </c>
      <c r="E56" s="108">
        <f t="shared" si="2"/>
        <v>2243.7999999999993</v>
      </c>
      <c r="F56" s="24">
        <v>68.150000000000006</v>
      </c>
      <c r="G56" s="24">
        <v>1.25</v>
      </c>
      <c r="H56" s="24">
        <v>105.6</v>
      </c>
      <c r="I56" s="107">
        <f t="shared" si="0"/>
        <v>185</v>
      </c>
      <c r="J56" s="24">
        <f t="shared" si="1"/>
        <v>2068.7999999999993</v>
      </c>
      <c r="K56" s="24">
        <v>10</v>
      </c>
      <c r="L56" s="22">
        <f t="shared" si="3"/>
        <v>3801.5999999999976</v>
      </c>
    </row>
    <row r="57" spans="1:12" ht="20.25" customHeight="1" x14ac:dyDescent="0.25">
      <c r="A57" s="1390"/>
      <c r="B57" s="29">
        <v>37</v>
      </c>
      <c r="C57" s="110" t="s">
        <v>8</v>
      </c>
      <c r="D57" s="112" t="str">
        <v>13/06/24</v>
      </c>
      <c r="E57" s="108">
        <f t="shared" si="2"/>
        <v>2068.7999999999993</v>
      </c>
      <c r="F57" s="24">
        <v>68.150000000000006</v>
      </c>
      <c r="G57" s="24">
        <v>1.25</v>
      </c>
      <c r="H57" s="24">
        <v>105.6</v>
      </c>
      <c r="I57" s="107">
        <f t="shared" si="0"/>
        <v>185</v>
      </c>
      <c r="J57" s="24">
        <f t="shared" si="1"/>
        <v>1893.7999999999993</v>
      </c>
      <c r="K57" s="24">
        <v>10</v>
      </c>
      <c r="L57" s="22">
        <f t="shared" si="3"/>
        <v>3907.1999999999975</v>
      </c>
    </row>
    <row r="58" spans="1:12" ht="20.25" customHeight="1" x14ac:dyDescent="0.25">
      <c r="A58" s="1390"/>
      <c r="B58" s="29">
        <v>38</v>
      </c>
      <c r="C58" s="110" t="s">
        <v>7</v>
      </c>
      <c r="D58" s="112" t="str">
        <v>19/07/24</v>
      </c>
      <c r="E58" s="108">
        <f t="shared" si="2"/>
        <v>1893.7999999999993</v>
      </c>
      <c r="F58" s="24">
        <v>68.150000000000006</v>
      </c>
      <c r="G58" s="24">
        <v>1.25</v>
      </c>
      <c r="H58" s="24">
        <v>105.6</v>
      </c>
      <c r="I58" s="107">
        <f t="shared" si="0"/>
        <v>185</v>
      </c>
      <c r="J58" s="24">
        <f t="shared" si="1"/>
        <v>1718.7999999999993</v>
      </c>
      <c r="K58" s="24">
        <v>10</v>
      </c>
      <c r="L58" s="22">
        <f t="shared" si="3"/>
        <v>4012.7999999999975</v>
      </c>
    </row>
    <row r="59" spans="1:12" ht="20.25" customHeight="1" x14ac:dyDescent="0.25">
      <c r="A59" s="1390"/>
      <c r="B59" s="29">
        <v>39</v>
      </c>
      <c r="C59" s="110" t="s">
        <v>6</v>
      </c>
      <c r="D59" s="112" t="str">
        <v>23/08/24</v>
      </c>
      <c r="E59" s="108">
        <f t="shared" si="2"/>
        <v>1718.7999999999993</v>
      </c>
      <c r="F59" s="24">
        <v>68.150000000000006</v>
      </c>
      <c r="G59" s="24">
        <v>1.25</v>
      </c>
      <c r="H59" s="24">
        <v>105.6</v>
      </c>
      <c r="I59" s="107">
        <f t="shared" si="0"/>
        <v>185</v>
      </c>
      <c r="J59" s="24">
        <f t="shared" si="1"/>
        <v>1543.7999999999993</v>
      </c>
      <c r="K59" s="24">
        <v>10</v>
      </c>
      <c r="L59" s="22">
        <f t="shared" si="3"/>
        <v>4118.3999999999978</v>
      </c>
    </row>
    <row r="60" spans="1:12" ht="20.25" customHeight="1" x14ac:dyDescent="0.25">
      <c r="A60" s="1390"/>
      <c r="B60" s="29">
        <v>40</v>
      </c>
      <c r="C60" s="110" t="s">
        <v>5</v>
      </c>
      <c r="D60" s="112" t="str">
        <v>25/09/24</v>
      </c>
      <c r="E60" s="108">
        <f t="shared" si="2"/>
        <v>1543.7999999999993</v>
      </c>
      <c r="F60" s="24">
        <v>68.150000000000006</v>
      </c>
      <c r="G60" s="24">
        <v>1.25</v>
      </c>
      <c r="H60" s="24">
        <v>105.6</v>
      </c>
      <c r="I60" s="107">
        <f t="shared" si="0"/>
        <v>185</v>
      </c>
      <c r="J60" s="24">
        <f t="shared" si="1"/>
        <v>1368.7999999999993</v>
      </c>
      <c r="K60" s="24">
        <v>10</v>
      </c>
      <c r="L60" s="22">
        <f t="shared" si="3"/>
        <v>4223.9999999999982</v>
      </c>
    </row>
    <row r="61" spans="1:12" ht="20.25" customHeight="1" x14ac:dyDescent="0.25">
      <c r="A61" s="1390"/>
      <c r="B61" s="29">
        <v>41</v>
      </c>
      <c r="C61" s="110" t="s">
        <v>4</v>
      </c>
      <c r="D61" s="112" t="str">
        <v>28/10/24</v>
      </c>
      <c r="E61" s="108">
        <f t="shared" si="2"/>
        <v>1368.7999999999993</v>
      </c>
      <c r="F61" s="24">
        <v>68.150000000000006</v>
      </c>
      <c r="G61" s="24">
        <v>1.25</v>
      </c>
      <c r="H61" s="24">
        <v>105.6</v>
      </c>
      <c r="I61" s="107">
        <f t="shared" si="0"/>
        <v>185</v>
      </c>
      <c r="J61" s="24">
        <f t="shared" si="1"/>
        <v>1193.7999999999993</v>
      </c>
      <c r="K61" s="24">
        <v>10</v>
      </c>
      <c r="L61" s="22">
        <f t="shared" si="3"/>
        <v>4329.5999999999985</v>
      </c>
    </row>
    <row r="62" spans="1:12" ht="20.25" customHeight="1" x14ac:dyDescent="0.25">
      <c r="A62" s="1390"/>
      <c r="B62" s="29">
        <v>42</v>
      </c>
      <c r="C62" s="110" t="s">
        <v>3</v>
      </c>
      <c r="D62" s="112" t="str">
        <v>25/11/24</v>
      </c>
      <c r="E62" s="108">
        <f t="shared" si="2"/>
        <v>1193.7999999999993</v>
      </c>
      <c r="F62" s="24">
        <v>68.150000000000006</v>
      </c>
      <c r="G62" s="24">
        <v>1.25</v>
      </c>
      <c r="H62" s="24">
        <v>105.6</v>
      </c>
      <c r="I62" s="107">
        <f t="shared" si="0"/>
        <v>185</v>
      </c>
      <c r="J62" s="24">
        <f t="shared" si="1"/>
        <v>1018.7999999999994</v>
      </c>
      <c r="K62" s="24">
        <v>10</v>
      </c>
      <c r="L62" s="22">
        <f t="shared" si="3"/>
        <v>4435.1999999999989</v>
      </c>
    </row>
    <row r="63" spans="1:12" ht="20.25" customHeight="1" x14ac:dyDescent="0.25">
      <c r="A63" s="1390"/>
      <c r="B63" s="29">
        <v>43</v>
      </c>
      <c r="C63" s="110" t="s">
        <v>14</v>
      </c>
      <c r="D63" s="112" t="str">
        <v>19/12/24</v>
      </c>
      <c r="E63" s="108">
        <f t="shared" si="2"/>
        <v>1018.7999999999994</v>
      </c>
      <c r="F63" s="24">
        <v>68.150000000000006</v>
      </c>
      <c r="G63" s="24">
        <v>1.25</v>
      </c>
      <c r="H63" s="24">
        <v>105.6</v>
      </c>
      <c r="I63" s="107">
        <f t="shared" si="0"/>
        <v>185</v>
      </c>
      <c r="J63" s="24">
        <f t="shared" si="1"/>
        <v>843.79999999999939</v>
      </c>
      <c r="K63" s="24">
        <v>10</v>
      </c>
      <c r="L63" s="22">
        <f t="shared" si="3"/>
        <v>4540.7999999999993</v>
      </c>
    </row>
    <row r="64" spans="1:12" ht="20.25" customHeight="1" thickBot="1" x14ac:dyDescent="0.3">
      <c r="A64" s="1391"/>
      <c r="B64" s="21">
        <v>44</v>
      </c>
      <c r="C64" s="103" t="s">
        <v>13</v>
      </c>
      <c r="D64" s="122" t="str">
        <v>22/01/25</v>
      </c>
      <c r="E64" s="101">
        <f t="shared" si="2"/>
        <v>843.79999999999939</v>
      </c>
      <c r="F64" s="16">
        <v>68.150000000000006</v>
      </c>
      <c r="G64" s="16">
        <v>1.25</v>
      </c>
      <c r="H64" s="16">
        <v>105.6</v>
      </c>
      <c r="I64" s="100">
        <f t="shared" si="0"/>
        <v>185</v>
      </c>
      <c r="J64" s="16">
        <f t="shared" si="1"/>
        <v>668.79999999999939</v>
      </c>
      <c r="K64" s="16">
        <v>10</v>
      </c>
      <c r="L64" s="14">
        <f t="shared" si="3"/>
        <v>4646.3999999999996</v>
      </c>
    </row>
    <row r="65" spans="1:12" ht="20.25" customHeight="1" x14ac:dyDescent="0.25">
      <c r="A65" s="1389">
        <v>2025</v>
      </c>
      <c r="B65" s="37">
        <v>45</v>
      </c>
      <c r="C65" s="106" t="s">
        <v>12</v>
      </c>
      <c r="D65" s="114" t="str">
        <v>12/03/25</v>
      </c>
      <c r="E65" s="105">
        <f t="shared" si="2"/>
        <v>668.79999999999939</v>
      </c>
      <c r="F65" s="32">
        <v>68.150000000000006</v>
      </c>
      <c r="G65" s="32">
        <v>1.25</v>
      </c>
      <c r="H65" s="32">
        <v>105.6</v>
      </c>
      <c r="I65" s="104">
        <f t="shared" si="0"/>
        <v>185</v>
      </c>
      <c r="J65" s="32">
        <f t="shared" si="1"/>
        <v>493.79999999999939</v>
      </c>
      <c r="K65" s="32">
        <v>10</v>
      </c>
      <c r="L65" s="30">
        <f t="shared" si="3"/>
        <v>4752</v>
      </c>
    </row>
    <row r="66" spans="1:12" ht="20.25" customHeight="1" x14ac:dyDescent="0.25">
      <c r="A66" s="1390"/>
      <c r="B66" s="29">
        <v>46</v>
      </c>
      <c r="C66" s="110" t="s">
        <v>11</v>
      </c>
      <c r="D66" s="112" t="str">
        <v>08/04/25</v>
      </c>
      <c r="E66" s="108">
        <f t="shared" si="2"/>
        <v>493.79999999999939</v>
      </c>
      <c r="F66" s="24">
        <v>68.150000000000006</v>
      </c>
      <c r="G66" s="24">
        <v>1.25</v>
      </c>
      <c r="H66" s="24">
        <v>105.6</v>
      </c>
      <c r="I66" s="107">
        <f t="shared" si="0"/>
        <v>185</v>
      </c>
      <c r="J66" s="24">
        <f t="shared" si="1"/>
        <v>318.79999999999939</v>
      </c>
      <c r="K66" s="24">
        <v>10</v>
      </c>
      <c r="L66" s="22">
        <f t="shared" si="3"/>
        <v>4857.6000000000004</v>
      </c>
    </row>
    <row r="67" spans="1:12" ht="20.25" customHeight="1" x14ac:dyDescent="0.25">
      <c r="A67" s="1390"/>
      <c r="B67" s="29">
        <v>47</v>
      </c>
      <c r="C67" s="110" t="s">
        <v>10</v>
      </c>
      <c r="D67" s="112" t="str">
        <v>08/04/25</v>
      </c>
      <c r="E67" s="108">
        <f t="shared" si="2"/>
        <v>318.79999999999939</v>
      </c>
      <c r="F67" s="24">
        <v>68.150000000000006</v>
      </c>
      <c r="G67" s="24">
        <v>1.25</v>
      </c>
      <c r="H67" s="24">
        <v>105.6</v>
      </c>
      <c r="I67" s="107">
        <f t="shared" si="0"/>
        <v>185</v>
      </c>
      <c r="J67" s="24">
        <f t="shared" si="1"/>
        <v>143.79999999999939</v>
      </c>
      <c r="K67" s="24">
        <v>10</v>
      </c>
      <c r="L67" s="22">
        <f t="shared" si="3"/>
        <v>4963.2000000000007</v>
      </c>
    </row>
    <row r="68" spans="1:12" ht="20.25" customHeight="1" thickBot="1" x14ac:dyDescent="0.3">
      <c r="A68" s="1391"/>
      <c r="B68" s="21">
        <v>48</v>
      </c>
      <c r="C68" s="103" t="s">
        <v>9</v>
      </c>
      <c r="D68" s="122" t="str">
        <v>08/04/25</v>
      </c>
      <c r="E68" s="101">
        <f t="shared" si="2"/>
        <v>143.79999999999939</v>
      </c>
      <c r="F68" s="16">
        <v>68.150000000000006</v>
      </c>
      <c r="G68" s="16">
        <v>1.25</v>
      </c>
      <c r="H68" s="16">
        <v>105.6</v>
      </c>
      <c r="I68" s="100">
        <f t="shared" si="0"/>
        <v>185</v>
      </c>
      <c r="J68" s="16">
        <f t="shared" si="1"/>
        <v>-31.200000000000614</v>
      </c>
      <c r="K68" s="16">
        <v>10</v>
      </c>
      <c r="L68" s="14">
        <f t="shared" si="3"/>
        <v>5068.8000000000011</v>
      </c>
    </row>
    <row r="69" spans="1:12" x14ac:dyDescent="0.25">
      <c r="F69" s="99">
        <f>SUM(F21:F68)</f>
        <v>3271.2000000000025</v>
      </c>
      <c r="G69" s="99">
        <f>SUM(G21:G68)</f>
        <v>60</v>
      </c>
      <c r="H69" s="99">
        <f>SUM(H21:H68)</f>
        <v>5068.8000000000011</v>
      </c>
      <c r="K69" s="98">
        <f>SUM(K21:K68)</f>
        <v>480</v>
      </c>
    </row>
    <row r="70" spans="1:12" x14ac:dyDescent="0.25">
      <c r="E70" s="140" t="s">
        <v>2</v>
      </c>
      <c r="F70" s="79">
        <f>SUM(F21:F40)</f>
        <v>1363.0000000000002</v>
      </c>
      <c r="G70" s="79">
        <f t="shared" ref="G70:H70" si="4">SUM(G21:G40)</f>
        <v>25</v>
      </c>
      <c r="H70" s="79">
        <f t="shared" si="4"/>
        <v>2111.9999999999991</v>
      </c>
      <c r="K70" s="66">
        <f>SUM(K21:K34)</f>
        <v>140</v>
      </c>
    </row>
    <row r="71" spans="1:12" x14ac:dyDescent="0.25">
      <c r="E71" s="139" t="s">
        <v>1</v>
      </c>
      <c r="F71" s="65">
        <f>SUM(F69-F70)</f>
        <v>1908.2000000000023</v>
      </c>
      <c r="G71" s="65">
        <f>SUM(G69-G70)</f>
        <v>35</v>
      </c>
      <c r="H71" s="65">
        <f>SUM(H69-H70)</f>
        <v>2956.800000000002</v>
      </c>
      <c r="K71" s="74">
        <f>SUM(K69-K70)</f>
        <v>340</v>
      </c>
    </row>
    <row r="73" spans="1:12" ht="15.75" x14ac:dyDescent="0.25">
      <c r="D73" s="390"/>
      <c r="E73" s="4" t="s">
        <v>42</v>
      </c>
      <c r="F73" s="1423">
        <f>SUM(F71:H71)</f>
        <v>4900.0000000000045</v>
      </c>
      <c r="G73" s="1423"/>
    </row>
    <row r="74" spans="1:12" ht="16.5" thickBot="1" x14ac:dyDescent="0.3">
      <c r="D74" s="390"/>
      <c r="E74" s="4" t="s">
        <v>41</v>
      </c>
      <c r="F74" s="1436">
        <v>-31.2</v>
      </c>
      <c r="G74" s="1436"/>
    </row>
    <row r="75" spans="1:12" ht="17.25" thickTop="1" thickBot="1" x14ac:dyDescent="0.3">
      <c r="C75" s="1415" t="s">
        <v>0</v>
      </c>
      <c r="D75" s="1415"/>
      <c r="E75" s="1416"/>
      <c r="F75" s="1417">
        <f>SUM(F73:G74)</f>
        <v>4868.8000000000047</v>
      </c>
      <c r="G75" s="1419"/>
    </row>
    <row r="76" spans="1:12" ht="15.75" thickTop="1" x14ac:dyDescent="0.25"/>
  </sheetData>
  <mergeCells count="19">
    <mergeCell ref="A29:A40"/>
    <mergeCell ref="A21:A28"/>
    <mergeCell ref="F73:G73"/>
    <mergeCell ref="F74:G74"/>
    <mergeCell ref="C75:E75"/>
    <mergeCell ref="F75:G75"/>
    <mergeCell ref="A65:A68"/>
    <mergeCell ref="A53:A64"/>
    <mergeCell ref="A41:A52"/>
    <mergeCell ref="A16:B16"/>
    <mergeCell ref="A17:B17"/>
    <mergeCell ref="D17:F17"/>
    <mergeCell ref="D18:F18"/>
    <mergeCell ref="A8:L8"/>
    <mergeCell ref="A11:B11"/>
    <mergeCell ref="A12:B12"/>
    <mergeCell ref="A13:B13"/>
    <mergeCell ref="A14:B14"/>
    <mergeCell ref="A15:B15"/>
  </mergeCells>
  <printOptions horizontalCentered="1"/>
  <pageMargins left="0.19685039370078741" right="0.19685039370078741" top="0.35433070866141736" bottom="0.74803149606299213" header="0.31496062992125984" footer="0.31496062992125984"/>
  <pageSetup scale="72" orientation="portrait" r:id="rId1"/>
  <rowBreaks count="1" manualBreakCount="1">
    <brk id="52" max="11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/>
  <dimension ref="A1:S79"/>
  <sheetViews>
    <sheetView topLeftCell="A25" zoomScale="90" zoomScaleNormal="90" workbookViewId="0">
      <selection activeCell="S34" sqref="S34"/>
    </sheetView>
  </sheetViews>
  <sheetFormatPr defaultRowHeight="15" x14ac:dyDescent="0.25"/>
  <cols>
    <col min="1" max="1" width="10.5703125" customWidth="1"/>
    <col min="2" max="2" width="9.5703125" customWidth="1"/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  <col min="15" max="15" width="10.28515625" customWidth="1"/>
    <col min="19" max="19" width="10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74</v>
      </c>
    </row>
    <row r="4" spans="1:13" ht="12.6" customHeight="1" x14ac:dyDescent="0.35">
      <c r="A4" s="62"/>
    </row>
    <row r="5" spans="1:13" ht="17.25" x14ac:dyDescent="0.3">
      <c r="A5" s="500" t="s">
        <v>290</v>
      </c>
    </row>
    <row r="6" spans="1:13" ht="17.25" x14ac:dyDescent="0.3">
      <c r="A6" s="500" t="s">
        <v>1591</v>
      </c>
    </row>
    <row r="8" spans="1:13" ht="20.25" customHeight="1" x14ac:dyDescent="0.25">
      <c r="A8" s="1425" t="s">
        <v>1586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1083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60</v>
      </c>
      <c r="B10" s="60"/>
      <c r="C10" s="59"/>
      <c r="D10" s="1083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1587</v>
      </c>
      <c r="B11" s="1426"/>
      <c r="C11" s="54">
        <v>555</v>
      </c>
      <c r="D11" s="487" t="s">
        <v>1588</v>
      </c>
      <c r="E11" s="51"/>
      <c r="I11" s="48"/>
      <c r="L11" s="48"/>
      <c r="M11" s="48"/>
    </row>
    <row r="12" spans="1:13" ht="20.25" customHeight="1" x14ac:dyDescent="0.25">
      <c r="A12" s="1426" t="s">
        <v>1587</v>
      </c>
      <c r="B12" s="1426"/>
      <c r="C12" s="49">
        <v>4800</v>
      </c>
      <c r="D12" s="487" t="s">
        <v>1589</v>
      </c>
      <c r="E12" s="51"/>
      <c r="I12" s="48"/>
      <c r="L12" s="48"/>
      <c r="M12" s="48"/>
    </row>
    <row r="13" spans="1:13" ht="20.25" customHeight="1" x14ac:dyDescent="0.25">
      <c r="A13" s="1082"/>
      <c r="B13" s="1082"/>
      <c r="C13" s="54">
        <f>SUM(C11:C12)</f>
        <v>5355</v>
      </c>
      <c r="D13" s="1083"/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321</v>
      </c>
      <c r="D14" s="487" t="s">
        <v>238</v>
      </c>
      <c r="E14" s="51"/>
      <c r="I14" s="48"/>
      <c r="L14" s="48"/>
      <c r="M14" s="48"/>
    </row>
    <row r="15" spans="1:13" ht="20.25" customHeight="1" x14ac:dyDescent="0.25">
      <c r="A15" s="1426" t="s">
        <v>33</v>
      </c>
      <c r="B15" s="1426"/>
      <c r="C15" s="54">
        <v>482.25</v>
      </c>
      <c r="D15" s="330" t="s">
        <v>32</v>
      </c>
      <c r="E15" s="51"/>
      <c r="I15" s="48"/>
      <c r="L15" s="48"/>
      <c r="M15" s="48"/>
    </row>
    <row r="16" spans="1:13" ht="20.25" customHeight="1" x14ac:dyDescent="0.25">
      <c r="A16" s="1082"/>
      <c r="B16" s="1082"/>
      <c r="C16" s="50">
        <f>SUM(C13:C15)</f>
        <v>6158.25</v>
      </c>
      <c r="E16" s="51"/>
      <c r="I16" s="48"/>
      <c r="L16" s="48"/>
      <c r="M16" s="48"/>
    </row>
    <row r="17" spans="1:19" ht="20.25" customHeight="1" x14ac:dyDescent="0.25">
      <c r="A17" s="1426" t="s">
        <v>31</v>
      </c>
      <c r="B17" s="1426"/>
      <c r="C17" s="189">
        <v>11823.84</v>
      </c>
      <c r="D17" s="52" t="s">
        <v>75</v>
      </c>
      <c r="E17" s="51"/>
      <c r="I17" s="48"/>
      <c r="L17" s="48"/>
      <c r="M17" s="48"/>
    </row>
    <row r="18" spans="1:19" ht="20.25" customHeight="1" x14ac:dyDescent="0.25">
      <c r="A18" s="1082"/>
      <c r="B18" s="1082"/>
      <c r="C18" s="50">
        <f>SUM(C16:C17)</f>
        <v>17982.09</v>
      </c>
      <c r="D18" s="52"/>
      <c r="E18" s="51"/>
      <c r="I18" s="48"/>
      <c r="L18" s="48"/>
      <c r="M18" s="48"/>
    </row>
    <row r="19" spans="1:19" ht="20.25" customHeight="1" x14ac:dyDescent="0.25">
      <c r="A19" s="1426" t="s">
        <v>1590</v>
      </c>
      <c r="B19" s="1426"/>
      <c r="C19" s="49">
        <v>720</v>
      </c>
      <c r="D19" s="52"/>
      <c r="E19" s="1428" t="s">
        <v>27</v>
      </c>
      <c r="F19" s="1428"/>
      <c r="I19" s="48"/>
      <c r="L19" s="48"/>
      <c r="M19" s="48"/>
    </row>
    <row r="20" spans="1:19" ht="20.25" customHeight="1" thickBot="1" x14ac:dyDescent="0.3">
      <c r="A20" s="360"/>
      <c r="B20" s="360"/>
      <c r="C20" s="45">
        <f>SUM(C18:C19)</f>
        <v>18702.09</v>
      </c>
      <c r="E20" s="1443">
        <f>C20/48</f>
        <v>389.62687499999998</v>
      </c>
      <c r="F20" s="1443"/>
      <c r="G20" s="96"/>
      <c r="I20" s="48"/>
      <c r="L20" s="48"/>
      <c r="M20" s="48"/>
    </row>
    <row r="21" spans="1:19" ht="17.25" thickTop="1" thickBot="1" x14ac:dyDescent="0.3">
      <c r="E21" s="93"/>
      <c r="F21" s="763"/>
      <c r="G21" s="94"/>
    </row>
    <row r="22" spans="1:19" ht="18" customHeight="1" x14ac:dyDescent="0.25">
      <c r="A22" s="1430" t="s">
        <v>26</v>
      </c>
      <c r="B22" s="1432" t="s">
        <v>25</v>
      </c>
      <c r="C22" s="1392" t="s">
        <v>24</v>
      </c>
      <c r="D22" s="1400" t="s">
        <v>23</v>
      </c>
      <c r="E22" s="1392" t="s">
        <v>22</v>
      </c>
      <c r="F22" s="1408" t="s">
        <v>21</v>
      </c>
      <c r="G22" s="1402" t="s">
        <v>20</v>
      </c>
      <c r="H22" s="1403"/>
      <c r="I22" s="1404"/>
      <c r="J22" s="1392" t="s">
        <v>19</v>
      </c>
      <c r="K22" s="1400" t="s">
        <v>18</v>
      </c>
      <c r="L22" s="1392" t="s">
        <v>17</v>
      </c>
      <c r="M22" s="1394" t="s">
        <v>15</v>
      </c>
      <c r="O22" s="1408" t="s">
        <v>21</v>
      </c>
      <c r="P22" s="1402" t="s">
        <v>20</v>
      </c>
      <c r="Q22" s="1403"/>
      <c r="R22" s="1404"/>
      <c r="S22" s="1392" t="s">
        <v>19</v>
      </c>
    </row>
    <row r="23" spans="1:19" ht="35.25" customHeight="1" thickBot="1" x14ac:dyDescent="0.3">
      <c r="A23" s="1431"/>
      <c r="B23" s="1433"/>
      <c r="C23" s="1393"/>
      <c r="D23" s="1401"/>
      <c r="E23" s="1393"/>
      <c r="F23" s="1434"/>
      <c r="G23" s="1081" t="s">
        <v>597</v>
      </c>
      <c r="H23" s="1081" t="s">
        <v>20</v>
      </c>
      <c r="I23" s="1081" t="s">
        <v>16</v>
      </c>
      <c r="J23" s="1393"/>
      <c r="K23" s="1401"/>
      <c r="L23" s="1393"/>
      <c r="M23" s="1395"/>
      <c r="O23" s="1434"/>
      <c r="P23" s="1320" t="s">
        <v>597</v>
      </c>
      <c r="Q23" s="1320" t="s">
        <v>20</v>
      </c>
      <c r="R23" s="1320" t="s">
        <v>16</v>
      </c>
      <c r="S23" s="1393"/>
    </row>
    <row r="24" spans="1:19" ht="20.25" customHeight="1" x14ac:dyDescent="0.25">
      <c r="A24" s="1389">
        <v>2025</v>
      </c>
      <c r="B24" s="37">
        <v>1</v>
      </c>
      <c r="C24" s="1084" t="s">
        <v>9</v>
      </c>
      <c r="D24" s="35" t="str">
        <f t="array" ref="D24:D71">TRANSPOSE('[1]2024-2025'!$F$231:$BA$231)</f>
        <v>24/04/25</v>
      </c>
      <c r="E24" s="34">
        <f>C20</f>
        <v>18702.09</v>
      </c>
      <c r="F24" s="32">
        <v>111.93</v>
      </c>
      <c r="G24" s="32">
        <v>6.69</v>
      </c>
      <c r="H24" s="32">
        <v>10.050000000000001</v>
      </c>
      <c r="I24" s="31">
        <v>15</v>
      </c>
      <c r="J24" s="32">
        <v>246.33</v>
      </c>
      <c r="K24" s="33">
        <f>F24+J24+H24+I24+G24</f>
        <v>390</v>
      </c>
      <c r="L24" s="32">
        <f>E24-J24-H24-F24-I24-G24</f>
        <v>18312.09</v>
      </c>
      <c r="M24" s="30">
        <f>J24</f>
        <v>246.33</v>
      </c>
      <c r="O24" s="1321" t="s">
        <v>88</v>
      </c>
      <c r="P24" s="29" t="s">
        <v>88</v>
      </c>
      <c r="Q24" s="29" t="s">
        <v>88</v>
      </c>
      <c r="R24" s="29" t="s">
        <v>88</v>
      </c>
      <c r="S24" s="442" t="s">
        <v>88</v>
      </c>
    </row>
    <row r="25" spans="1:19" ht="20.25" customHeight="1" x14ac:dyDescent="0.25">
      <c r="A25" s="1390"/>
      <c r="B25" s="29">
        <v>2</v>
      </c>
      <c r="C25" s="1085" t="s">
        <v>8</v>
      </c>
      <c r="D25" s="83" t="str">
        <v>22/05/25</v>
      </c>
      <c r="E25" s="26">
        <f t="shared" ref="E25:E71" si="0">L24</f>
        <v>18312.09</v>
      </c>
      <c r="F25" s="24">
        <v>111.93</v>
      </c>
      <c r="G25" s="24">
        <v>6.69</v>
      </c>
      <c r="H25" s="24">
        <v>10.050000000000001</v>
      </c>
      <c r="I25" s="23">
        <v>15</v>
      </c>
      <c r="J25" s="24">
        <v>246.33</v>
      </c>
      <c r="K25" s="25">
        <f t="shared" ref="K25:K26" si="1">F25+J25+H25+I25+G25</f>
        <v>390</v>
      </c>
      <c r="L25" s="24">
        <f t="shared" ref="L25:L71" si="2">E25-J25-H25-F25-I25-G25</f>
        <v>17922.09</v>
      </c>
      <c r="M25" s="22">
        <f>M24+J25</f>
        <v>492.66</v>
      </c>
      <c r="O25" s="1321" t="s">
        <v>88</v>
      </c>
      <c r="P25" s="29" t="s">
        <v>88</v>
      </c>
      <c r="Q25" s="29" t="s">
        <v>88</v>
      </c>
      <c r="R25" s="29" t="s">
        <v>88</v>
      </c>
      <c r="S25" s="442" t="s">
        <v>88</v>
      </c>
    </row>
    <row r="26" spans="1:19" ht="20.25" customHeight="1" x14ac:dyDescent="0.25">
      <c r="A26" s="1390"/>
      <c r="B26" s="29">
        <v>3</v>
      </c>
      <c r="C26" s="1085" t="s">
        <v>7</v>
      </c>
      <c r="D26" s="83" t="str">
        <v>05/07/25</v>
      </c>
      <c r="E26" s="26">
        <f t="shared" si="0"/>
        <v>17922.09</v>
      </c>
      <c r="F26" s="24">
        <v>111.93</v>
      </c>
      <c r="G26" s="24">
        <v>6.69</v>
      </c>
      <c r="H26" s="24">
        <v>10.050000000000001</v>
      </c>
      <c r="I26" s="23">
        <v>15</v>
      </c>
      <c r="J26" s="24">
        <v>246.33</v>
      </c>
      <c r="K26" s="25">
        <f t="shared" si="1"/>
        <v>390</v>
      </c>
      <c r="L26" s="24">
        <f t="shared" si="2"/>
        <v>17532.09</v>
      </c>
      <c r="M26" s="22">
        <f>M25+J26</f>
        <v>738.99</v>
      </c>
      <c r="O26" s="1321" t="s">
        <v>88</v>
      </c>
      <c r="P26" s="29" t="s">
        <v>88</v>
      </c>
      <c r="Q26" s="29" t="s">
        <v>88</v>
      </c>
      <c r="R26" s="29" t="s">
        <v>88</v>
      </c>
      <c r="S26" s="442" t="s">
        <v>88</v>
      </c>
    </row>
    <row r="27" spans="1:19" ht="20.25" customHeight="1" x14ac:dyDescent="0.25">
      <c r="A27" s="1390"/>
      <c r="B27" s="29">
        <v>4</v>
      </c>
      <c r="C27" s="1085" t="s">
        <v>6</v>
      </c>
      <c r="D27" s="27" t="str">
        <v>24/07/25</v>
      </c>
      <c r="E27" s="26">
        <f t="shared" si="0"/>
        <v>17532.09</v>
      </c>
      <c r="F27" s="24">
        <v>111.93</v>
      </c>
      <c r="G27" s="24">
        <v>6.69</v>
      </c>
      <c r="H27" s="24">
        <v>10.050000000000001</v>
      </c>
      <c r="I27" s="23">
        <v>15</v>
      </c>
      <c r="J27" s="24">
        <v>246.33</v>
      </c>
      <c r="K27" s="25">
        <f t="shared" ref="K27:K71" si="3">F27+J27+H27+I27+G27</f>
        <v>390</v>
      </c>
      <c r="L27" s="24">
        <f t="shared" si="2"/>
        <v>17142.09</v>
      </c>
      <c r="M27" s="22">
        <f>M26+J27</f>
        <v>985.32</v>
      </c>
      <c r="O27" s="1321" t="s">
        <v>88</v>
      </c>
      <c r="P27" s="29" t="s">
        <v>88</v>
      </c>
      <c r="Q27" s="29" t="s">
        <v>88</v>
      </c>
      <c r="R27" s="29" t="s">
        <v>88</v>
      </c>
      <c r="S27" s="442" t="s">
        <v>88</v>
      </c>
    </row>
    <row r="28" spans="1:19" ht="20.25" customHeight="1" x14ac:dyDescent="0.25">
      <c r="A28" s="1390"/>
      <c r="B28" s="29">
        <v>5</v>
      </c>
      <c r="C28" s="1085" t="s">
        <v>5</v>
      </c>
      <c r="D28" s="27" t="str">
        <v>25/08/25</v>
      </c>
      <c r="E28" s="26">
        <f t="shared" si="0"/>
        <v>17142.09</v>
      </c>
      <c r="F28" s="24">
        <v>111.93</v>
      </c>
      <c r="G28" s="24">
        <v>6.69</v>
      </c>
      <c r="H28" s="24">
        <v>10.050000000000001</v>
      </c>
      <c r="I28" s="23">
        <v>15</v>
      </c>
      <c r="J28" s="24">
        <v>246.33</v>
      </c>
      <c r="K28" s="25">
        <f t="shared" si="3"/>
        <v>390</v>
      </c>
      <c r="L28" s="24">
        <f t="shared" si="2"/>
        <v>16752.09</v>
      </c>
      <c r="M28" s="22">
        <f>M27+J28</f>
        <v>1231.6500000000001</v>
      </c>
      <c r="O28" s="1321" t="s">
        <v>88</v>
      </c>
      <c r="P28" s="29" t="s">
        <v>88</v>
      </c>
      <c r="Q28" s="29" t="s">
        <v>88</v>
      </c>
      <c r="R28" s="29" t="s">
        <v>88</v>
      </c>
      <c r="S28" s="442" t="s">
        <v>88</v>
      </c>
    </row>
    <row r="29" spans="1:19" ht="20.25" customHeight="1" x14ac:dyDescent="0.25">
      <c r="A29" s="1390"/>
      <c r="B29" s="29">
        <v>6</v>
      </c>
      <c r="C29" s="1085" t="s">
        <v>4</v>
      </c>
      <c r="D29" s="27" t="str">
        <v>25/09/25</v>
      </c>
      <c r="E29" s="26">
        <f t="shared" si="0"/>
        <v>16752.09</v>
      </c>
      <c r="F29" s="24">
        <v>111.93</v>
      </c>
      <c r="G29" s="24">
        <v>6.69</v>
      </c>
      <c r="H29" s="24">
        <v>10.050000000000001</v>
      </c>
      <c r="I29" s="23">
        <v>15</v>
      </c>
      <c r="J29" s="24">
        <v>246.33</v>
      </c>
      <c r="K29" s="25">
        <f t="shared" si="3"/>
        <v>390</v>
      </c>
      <c r="L29" s="24">
        <f t="shared" si="2"/>
        <v>16362.089999999998</v>
      </c>
      <c r="M29" s="22">
        <f t="shared" ref="M29:M71" si="4">M28+J29</f>
        <v>1477.98</v>
      </c>
      <c r="O29" s="1321" t="s">
        <v>88</v>
      </c>
      <c r="P29" s="29" t="s">
        <v>88</v>
      </c>
      <c r="Q29" s="29" t="s">
        <v>88</v>
      </c>
      <c r="R29" s="29" t="s">
        <v>88</v>
      </c>
      <c r="S29" s="442" t="s">
        <v>88</v>
      </c>
    </row>
    <row r="30" spans="1:19" ht="20.25" customHeight="1" x14ac:dyDescent="0.25">
      <c r="A30" s="1390"/>
      <c r="B30" s="29">
        <v>7</v>
      </c>
      <c r="C30" s="1085" t="s">
        <v>3</v>
      </c>
      <c r="D30" s="27" t="str">
        <v>24/10/25</v>
      </c>
      <c r="E30" s="26">
        <f t="shared" si="0"/>
        <v>16362.089999999998</v>
      </c>
      <c r="F30" s="24">
        <v>111.93</v>
      </c>
      <c r="G30" s="24">
        <v>6.69</v>
      </c>
      <c r="H30" s="24">
        <v>10.050000000000001</v>
      </c>
      <c r="I30" s="23">
        <v>15</v>
      </c>
      <c r="J30" s="24">
        <v>246.33</v>
      </c>
      <c r="K30" s="25">
        <f t="shared" si="3"/>
        <v>390</v>
      </c>
      <c r="L30" s="24">
        <f t="shared" si="2"/>
        <v>15972.089999999998</v>
      </c>
      <c r="M30" s="22">
        <f t="shared" si="4"/>
        <v>1724.31</v>
      </c>
      <c r="O30" s="1321" t="s">
        <v>88</v>
      </c>
      <c r="P30" s="29" t="s">
        <v>88</v>
      </c>
      <c r="Q30" s="29" t="s">
        <v>88</v>
      </c>
      <c r="R30" s="29" t="s">
        <v>88</v>
      </c>
      <c r="S30" s="442" t="s">
        <v>88</v>
      </c>
    </row>
    <row r="31" spans="1:19" ht="20.25" customHeight="1" x14ac:dyDescent="0.25">
      <c r="A31" s="1390"/>
      <c r="B31" s="29">
        <v>8</v>
      </c>
      <c r="C31" s="1085" t="s">
        <v>14</v>
      </c>
      <c r="D31" s="27" t="str">
        <v>02/12/25</v>
      </c>
      <c r="E31" s="26">
        <f t="shared" si="0"/>
        <v>15972.089999999998</v>
      </c>
      <c r="F31" s="24">
        <v>111.93</v>
      </c>
      <c r="G31" s="24">
        <v>6.69</v>
      </c>
      <c r="H31" s="24">
        <v>10.050000000000001</v>
      </c>
      <c r="I31" s="23">
        <v>15</v>
      </c>
      <c r="J31" s="24">
        <v>246.33</v>
      </c>
      <c r="K31" s="25">
        <f t="shared" si="3"/>
        <v>390</v>
      </c>
      <c r="L31" s="24">
        <f t="shared" si="2"/>
        <v>15582.089999999998</v>
      </c>
      <c r="M31" s="22">
        <f t="shared" si="4"/>
        <v>1970.6399999999999</v>
      </c>
      <c r="O31" s="1321" t="s">
        <v>88</v>
      </c>
      <c r="P31" s="29" t="s">
        <v>88</v>
      </c>
      <c r="Q31" s="29" t="s">
        <v>88</v>
      </c>
      <c r="R31" s="29" t="s">
        <v>88</v>
      </c>
      <c r="S31" s="442" t="s">
        <v>88</v>
      </c>
    </row>
    <row r="32" spans="1:19" ht="60.75" thickBot="1" x14ac:dyDescent="0.3">
      <c r="A32" s="1391"/>
      <c r="B32" s="21">
        <v>9</v>
      </c>
      <c r="C32" s="1086" t="s">
        <v>13</v>
      </c>
      <c r="D32" s="248" t="str">
        <v>02/12/25
-rm10
05/01/26
-rm380</v>
      </c>
      <c r="E32" s="18">
        <f t="shared" si="0"/>
        <v>15582.089999999998</v>
      </c>
      <c r="F32" s="16">
        <v>111.93</v>
      </c>
      <c r="G32" s="16">
        <v>6.69</v>
      </c>
      <c r="H32" s="16">
        <v>10.050000000000001</v>
      </c>
      <c r="I32" s="15">
        <v>15</v>
      </c>
      <c r="J32" s="16">
        <v>246.33</v>
      </c>
      <c r="K32" s="17">
        <f t="shared" si="3"/>
        <v>390</v>
      </c>
      <c r="L32" s="16">
        <f t="shared" ref="L32:L45" si="5">E32-J32-H32-F32-I32-G32</f>
        <v>15192.089999999998</v>
      </c>
      <c r="M32" s="14">
        <f t="shared" ref="M32:M45" si="6">M31+J32</f>
        <v>2216.9699999999998</v>
      </c>
      <c r="O32" s="617" t="s">
        <v>2059</v>
      </c>
      <c r="P32" s="618" t="s">
        <v>2060</v>
      </c>
      <c r="Q32" s="618" t="s">
        <v>2061</v>
      </c>
      <c r="R32" s="618" t="s">
        <v>2062</v>
      </c>
      <c r="S32" s="619" t="s">
        <v>2063</v>
      </c>
    </row>
    <row r="33" spans="1:19" ht="60" x14ac:dyDescent="0.25">
      <c r="A33" s="1389">
        <v>2026</v>
      </c>
      <c r="B33" s="37">
        <v>10</v>
      </c>
      <c r="C33" s="1084" t="s">
        <v>12</v>
      </c>
      <c r="D33" s="258" t="str">
        <v>05/01/26
-rm10
31/01/26
-rm380</v>
      </c>
      <c r="E33" s="34">
        <f t="shared" si="0"/>
        <v>15192.089999999998</v>
      </c>
      <c r="F33" s="32">
        <v>111.93</v>
      </c>
      <c r="G33" s="32">
        <v>6.69</v>
      </c>
      <c r="H33" s="32">
        <v>10.050000000000001</v>
      </c>
      <c r="I33" s="31">
        <v>15</v>
      </c>
      <c r="J33" s="32">
        <v>246.33</v>
      </c>
      <c r="K33" s="33">
        <f t="shared" si="3"/>
        <v>390</v>
      </c>
      <c r="L33" s="32">
        <f t="shared" si="5"/>
        <v>14802.089999999998</v>
      </c>
      <c r="M33" s="30">
        <f t="shared" si="6"/>
        <v>2463.2999999999997</v>
      </c>
      <c r="O33" s="345" t="s">
        <v>2113</v>
      </c>
      <c r="P33" s="346" t="s">
        <v>2114</v>
      </c>
      <c r="Q33" s="346" t="s">
        <v>2115</v>
      </c>
      <c r="R33" s="346" t="s">
        <v>2116</v>
      </c>
      <c r="S33" s="303" t="s">
        <v>2117</v>
      </c>
    </row>
    <row r="34" spans="1:19" ht="90" x14ac:dyDescent="0.25">
      <c r="A34" s="1390"/>
      <c r="B34" s="29">
        <v>11</v>
      </c>
      <c r="C34" s="1085" t="s">
        <v>11</v>
      </c>
      <c r="D34" s="83" t="str">
        <v>31/01/26
-rm120
06/03/26
-rm100
01/04/26
-rm170</v>
      </c>
      <c r="E34" s="26">
        <f t="shared" si="0"/>
        <v>14802.089999999998</v>
      </c>
      <c r="F34" s="24">
        <v>111.93</v>
      </c>
      <c r="G34" s="24">
        <v>6.69</v>
      </c>
      <c r="H34" s="24">
        <v>10.050000000000001</v>
      </c>
      <c r="I34" s="23">
        <v>15</v>
      </c>
      <c r="J34" s="24">
        <v>246.33</v>
      </c>
      <c r="K34" s="25">
        <f t="shared" si="3"/>
        <v>390</v>
      </c>
      <c r="L34" s="24">
        <f t="shared" si="5"/>
        <v>14412.089999999998</v>
      </c>
      <c r="M34" s="22">
        <f t="shared" si="6"/>
        <v>2709.6299999999997</v>
      </c>
      <c r="O34" s="1378" t="s">
        <v>2183</v>
      </c>
      <c r="P34" s="1378" t="s">
        <v>2183</v>
      </c>
      <c r="Q34" s="1378" t="s">
        <v>2183</v>
      </c>
      <c r="R34" s="1378" t="s">
        <v>2183</v>
      </c>
      <c r="S34" s="650" t="s">
        <v>2184</v>
      </c>
    </row>
    <row r="35" spans="1:19" ht="43.5" customHeight="1" x14ac:dyDescent="0.25">
      <c r="A35" s="1390"/>
      <c r="B35" s="29">
        <v>12</v>
      </c>
      <c r="C35" s="1085" t="s">
        <v>10</v>
      </c>
      <c r="D35" s="83" t="str">
        <v>01/04/26
-rm30</v>
      </c>
      <c r="E35" s="26">
        <f t="shared" si="0"/>
        <v>14412.089999999998</v>
      </c>
      <c r="F35" s="24">
        <v>111.93</v>
      </c>
      <c r="G35" s="24">
        <v>6.69</v>
      </c>
      <c r="H35" s="24">
        <v>10.050000000000001</v>
      </c>
      <c r="I35" s="23">
        <v>15</v>
      </c>
      <c r="J35" s="24">
        <v>246.33</v>
      </c>
      <c r="K35" s="25">
        <f t="shared" si="3"/>
        <v>390</v>
      </c>
      <c r="L35" s="24">
        <f t="shared" si="5"/>
        <v>14022.089999999998</v>
      </c>
      <c r="M35" s="22">
        <f t="shared" si="6"/>
        <v>2955.9599999999996</v>
      </c>
      <c r="S35" s="650" t="s">
        <v>2185</v>
      </c>
    </row>
    <row r="36" spans="1:19" ht="20.25" customHeight="1" x14ac:dyDescent="0.25">
      <c r="A36" s="1390"/>
      <c r="B36" s="29">
        <v>13</v>
      </c>
      <c r="C36" s="1085" t="s">
        <v>9</v>
      </c>
      <c r="D36" s="27" t="str">
        <v/>
      </c>
      <c r="E36" s="26">
        <f t="shared" si="0"/>
        <v>14022.089999999998</v>
      </c>
      <c r="F36" s="24">
        <v>111.93</v>
      </c>
      <c r="G36" s="24">
        <v>6.69</v>
      </c>
      <c r="H36" s="24">
        <v>10.050000000000001</v>
      </c>
      <c r="I36" s="23">
        <v>15</v>
      </c>
      <c r="J36" s="24">
        <v>246.33</v>
      </c>
      <c r="K36" s="25">
        <f t="shared" si="3"/>
        <v>390</v>
      </c>
      <c r="L36" s="24">
        <f t="shared" si="5"/>
        <v>13632.089999999998</v>
      </c>
      <c r="M36" s="22">
        <f t="shared" si="6"/>
        <v>3202.2899999999995</v>
      </c>
    </row>
    <row r="37" spans="1:19" ht="20.25" customHeight="1" x14ac:dyDescent="0.25">
      <c r="A37" s="1390"/>
      <c r="B37" s="29">
        <v>14</v>
      </c>
      <c r="C37" s="1085" t="s">
        <v>8</v>
      </c>
      <c r="D37" s="27" t="str">
        <v/>
      </c>
      <c r="E37" s="26">
        <f t="shared" si="0"/>
        <v>13632.089999999998</v>
      </c>
      <c r="F37" s="24">
        <v>111.93</v>
      </c>
      <c r="G37" s="24">
        <v>6.69</v>
      </c>
      <c r="H37" s="24">
        <v>10.050000000000001</v>
      </c>
      <c r="I37" s="23">
        <v>15</v>
      </c>
      <c r="J37" s="24">
        <v>246.33</v>
      </c>
      <c r="K37" s="25">
        <f t="shared" si="3"/>
        <v>390</v>
      </c>
      <c r="L37" s="24">
        <f t="shared" si="5"/>
        <v>13242.089999999998</v>
      </c>
      <c r="M37" s="22">
        <f t="shared" si="6"/>
        <v>3448.6199999999994</v>
      </c>
    </row>
    <row r="38" spans="1:19" ht="20.25" customHeight="1" x14ac:dyDescent="0.25">
      <c r="A38" s="1390"/>
      <c r="B38" s="29">
        <v>15</v>
      </c>
      <c r="C38" s="1085" t="s">
        <v>7</v>
      </c>
      <c r="D38" s="27" t="str">
        <v/>
      </c>
      <c r="E38" s="26">
        <f t="shared" si="0"/>
        <v>13242.089999999998</v>
      </c>
      <c r="F38" s="24">
        <v>111.93</v>
      </c>
      <c r="G38" s="24">
        <v>6.69</v>
      </c>
      <c r="H38" s="24">
        <v>10.050000000000001</v>
      </c>
      <c r="I38" s="23">
        <v>15</v>
      </c>
      <c r="J38" s="24">
        <v>246.33</v>
      </c>
      <c r="K38" s="25">
        <f t="shared" si="3"/>
        <v>390</v>
      </c>
      <c r="L38" s="24">
        <f t="shared" si="5"/>
        <v>12852.089999999998</v>
      </c>
      <c r="M38" s="22">
        <f t="shared" si="6"/>
        <v>3694.9499999999994</v>
      </c>
    </row>
    <row r="39" spans="1:19" ht="20.25" customHeight="1" x14ac:dyDescent="0.25">
      <c r="A39" s="1390"/>
      <c r="B39" s="29">
        <v>16</v>
      </c>
      <c r="C39" s="1085" t="s">
        <v>6</v>
      </c>
      <c r="D39" s="27" t="str">
        <v/>
      </c>
      <c r="E39" s="26">
        <f t="shared" si="0"/>
        <v>12852.089999999998</v>
      </c>
      <c r="F39" s="24">
        <v>111.93</v>
      </c>
      <c r="G39" s="24">
        <v>6.69</v>
      </c>
      <c r="H39" s="24">
        <v>10.050000000000001</v>
      </c>
      <c r="I39" s="23">
        <v>15</v>
      </c>
      <c r="J39" s="24">
        <v>246.33</v>
      </c>
      <c r="K39" s="25">
        <f t="shared" si="3"/>
        <v>390</v>
      </c>
      <c r="L39" s="24">
        <f t="shared" si="5"/>
        <v>12462.089999999998</v>
      </c>
      <c r="M39" s="22">
        <f t="shared" si="6"/>
        <v>3941.2799999999993</v>
      </c>
    </row>
    <row r="40" spans="1:19" ht="20.25" customHeight="1" x14ac:dyDescent="0.25">
      <c r="A40" s="1390"/>
      <c r="B40" s="29">
        <v>17</v>
      </c>
      <c r="C40" s="1085" t="s">
        <v>5</v>
      </c>
      <c r="D40" s="27" t="str">
        <v/>
      </c>
      <c r="E40" s="26">
        <f t="shared" si="0"/>
        <v>12462.089999999998</v>
      </c>
      <c r="F40" s="24">
        <v>111.93</v>
      </c>
      <c r="G40" s="24">
        <v>6.69</v>
      </c>
      <c r="H40" s="24">
        <v>10.050000000000001</v>
      </c>
      <c r="I40" s="23">
        <v>15</v>
      </c>
      <c r="J40" s="24">
        <v>246.33</v>
      </c>
      <c r="K40" s="25">
        <f t="shared" si="3"/>
        <v>390</v>
      </c>
      <c r="L40" s="24">
        <f t="shared" si="5"/>
        <v>12072.089999999998</v>
      </c>
      <c r="M40" s="22">
        <f t="shared" si="6"/>
        <v>4187.6099999999997</v>
      </c>
    </row>
    <row r="41" spans="1:19" ht="20.25" customHeight="1" x14ac:dyDescent="0.25">
      <c r="A41" s="1390"/>
      <c r="B41" s="29">
        <v>18</v>
      </c>
      <c r="C41" s="1085" t="s">
        <v>4</v>
      </c>
      <c r="D41" s="27" t="str">
        <v/>
      </c>
      <c r="E41" s="26">
        <f t="shared" si="0"/>
        <v>12072.089999999998</v>
      </c>
      <c r="F41" s="24">
        <v>111.93</v>
      </c>
      <c r="G41" s="24">
        <v>6.69</v>
      </c>
      <c r="H41" s="24">
        <v>10.050000000000001</v>
      </c>
      <c r="I41" s="23">
        <v>15</v>
      </c>
      <c r="J41" s="24">
        <v>246.33</v>
      </c>
      <c r="K41" s="25">
        <f t="shared" si="3"/>
        <v>390</v>
      </c>
      <c r="L41" s="24">
        <f t="shared" si="5"/>
        <v>11682.089999999998</v>
      </c>
      <c r="M41" s="22">
        <f t="shared" si="6"/>
        <v>4433.9399999999996</v>
      </c>
    </row>
    <row r="42" spans="1:19" ht="20.25" customHeight="1" x14ac:dyDescent="0.25">
      <c r="A42" s="1390"/>
      <c r="B42" s="29">
        <v>19</v>
      </c>
      <c r="C42" s="1085" t="s">
        <v>3</v>
      </c>
      <c r="D42" s="27" t="str">
        <v/>
      </c>
      <c r="E42" s="26">
        <f t="shared" si="0"/>
        <v>11682.089999999998</v>
      </c>
      <c r="F42" s="24">
        <v>111.93</v>
      </c>
      <c r="G42" s="24">
        <v>6.69</v>
      </c>
      <c r="H42" s="24">
        <v>10.050000000000001</v>
      </c>
      <c r="I42" s="23">
        <v>15</v>
      </c>
      <c r="J42" s="24">
        <v>246.33</v>
      </c>
      <c r="K42" s="25">
        <f t="shared" si="3"/>
        <v>390</v>
      </c>
      <c r="L42" s="24">
        <f t="shared" si="5"/>
        <v>11292.089999999998</v>
      </c>
      <c r="M42" s="22">
        <f t="shared" si="6"/>
        <v>4680.2699999999995</v>
      </c>
    </row>
    <row r="43" spans="1:19" ht="20.25" customHeight="1" x14ac:dyDescent="0.25">
      <c r="A43" s="1390"/>
      <c r="B43" s="29">
        <v>20</v>
      </c>
      <c r="C43" s="1085" t="s">
        <v>14</v>
      </c>
      <c r="D43" s="27" t="str">
        <v/>
      </c>
      <c r="E43" s="26">
        <f t="shared" si="0"/>
        <v>11292.089999999998</v>
      </c>
      <c r="F43" s="24">
        <v>111.93</v>
      </c>
      <c r="G43" s="24">
        <v>6.69</v>
      </c>
      <c r="H43" s="24">
        <v>10.050000000000001</v>
      </c>
      <c r="I43" s="23">
        <v>15</v>
      </c>
      <c r="J43" s="24">
        <v>246.33</v>
      </c>
      <c r="K43" s="25">
        <f t="shared" si="3"/>
        <v>390</v>
      </c>
      <c r="L43" s="24">
        <f t="shared" si="5"/>
        <v>10902.089999999998</v>
      </c>
      <c r="M43" s="22">
        <f t="shared" si="6"/>
        <v>4926.5999999999995</v>
      </c>
    </row>
    <row r="44" spans="1:19" ht="20.25" customHeight="1" thickBot="1" x14ac:dyDescent="0.3">
      <c r="A44" s="1391"/>
      <c r="B44" s="21">
        <v>21</v>
      </c>
      <c r="C44" s="1086" t="s">
        <v>13</v>
      </c>
      <c r="D44" s="19" t="str">
        <v/>
      </c>
      <c r="E44" s="18">
        <f t="shared" si="0"/>
        <v>10902.089999999998</v>
      </c>
      <c r="F44" s="16">
        <v>111.93</v>
      </c>
      <c r="G44" s="16">
        <v>6.69</v>
      </c>
      <c r="H44" s="16">
        <v>10.050000000000001</v>
      </c>
      <c r="I44" s="15">
        <v>15</v>
      </c>
      <c r="J44" s="16">
        <v>246.33</v>
      </c>
      <c r="K44" s="17">
        <f t="shared" si="3"/>
        <v>390</v>
      </c>
      <c r="L44" s="16">
        <f t="shared" si="5"/>
        <v>10512.089999999998</v>
      </c>
      <c r="M44" s="14">
        <f t="shared" si="6"/>
        <v>5172.9299999999994</v>
      </c>
    </row>
    <row r="45" spans="1:19" ht="20.25" customHeight="1" x14ac:dyDescent="0.25">
      <c r="A45" s="1389">
        <v>2027</v>
      </c>
      <c r="B45" s="37">
        <v>22</v>
      </c>
      <c r="C45" s="1084" t="s">
        <v>12</v>
      </c>
      <c r="D45" s="35" t="str">
        <v/>
      </c>
      <c r="E45" s="34">
        <f t="shared" si="0"/>
        <v>10512.089999999998</v>
      </c>
      <c r="F45" s="32">
        <v>111.93</v>
      </c>
      <c r="G45" s="32">
        <v>6.69</v>
      </c>
      <c r="H45" s="32">
        <v>10.050000000000001</v>
      </c>
      <c r="I45" s="31">
        <v>15</v>
      </c>
      <c r="J45" s="32">
        <v>246.33</v>
      </c>
      <c r="K45" s="33">
        <f t="shared" si="3"/>
        <v>390</v>
      </c>
      <c r="L45" s="32">
        <f t="shared" si="5"/>
        <v>10122.089999999998</v>
      </c>
      <c r="M45" s="30">
        <f t="shared" si="6"/>
        <v>5419.2599999999993</v>
      </c>
    </row>
    <row r="46" spans="1:19" ht="20.25" customHeight="1" x14ac:dyDescent="0.25">
      <c r="A46" s="1390"/>
      <c r="B46" s="29">
        <v>23</v>
      </c>
      <c r="C46" s="1085" t="s">
        <v>11</v>
      </c>
      <c r="D46" s="27" t="str">
        <v/>
      </c>
      <c r="E46" s="26">
        <f t="shared" si="0"/>
        <v>10122.089999999998</v>
      </c>
      <c r="F46" s="24">
        <v>111.93</v>
      </c>
      <c r="G46" s="24">
        <v>6.69</v>
      </c>
      <c r="H46" s="24">
        <v>10.050000000000001</v>
      </c>
      <c r="I46" s="23">
        <v>15</v>
      </c>
      <c r="J46" s="24">
        <v>246.33</v>
      </c>
      <c r="K46" s="25">
        <f t="shared" si="3"/>
        <v>390</v>
      </c>
      <c r="L46" s="24">
        <f t="shared" si="2"/>
        <v>9732.0899999999983</v>
      </c>
      <c r="M46" s="22">
        <f t="shared" si="4"/>
        <v>5665.5899999999992</v>
      </c>
    </row>
    <row r="47" spans="1:19" ht="20.25" customHeight="1" x14ac:dyDescent="0.25">
      <c r="A47" s="1390"/>
      <c r="B47" s="29">
        <v>24</v>
      </c>
      <c r="C47" s="1085" t="s">
        <v>10</v>
      </c>
      <c r="D47" s="27" t="str">
        <v/>
      </c>
      <c r="E47" s="26">
        <f t="shared" si="0"/>
        <v>9732.0899999999983</v>
      </c>
      <c r="F47" s="24">
        <v>111.93</v>
      </c>
      <c r="G47" s="24">
        <v>6.69</v>
      </c>
      <c r="H47" s="24">
        <v>10.050000000000001</v>
      </c>
      <c r="I47" s="23">
        <v>15</v>
      </c>
      <c r="J47" s="24">
        <v>246.33</v>
      </c>
      <c r="K47" s="25">
        <f t="shared" si="3"/>
        <v>390</v>
      </c>
      <c r="L47" s="24">
        <f t="shared" si="2"/>
        <v>9342.0899999999983</v>
      </c>
      <c r="M47" s="22">
        <f t="shared" si="4"/>
        <v>5911.9199999999992</v>
      </c>
    </row>
    <row r="48" spans="1:19" ht="20.25" customHeight="1" x14ac:dyDescent="0.25">
      <c r="A48" s="1390"/>
      <c r="B48" s="29">
        <v>25</v>
      </c>
      <c r="C48" s="1085" t="s">
        <v>9</v>
      </c>
      <c r="D48" s="27" t="str">
        <v/>
      </c>
      <c r="E48" s="26">
        <f t="shared" si="0"/>
        <v>9342.0899999999983</v>
      </c>
      <c r="F48" s="24">
        <v>111.93</v>
      </c>
      <c r="G48" s="24">
        <v>6.69</v>
      </c>
      <c r="H48" s="24">
        <v>10.050000000000001</v>
      </c>
      <c r="I48" s="23">
        <v>15</v>
      </c>
      <c r="J48" s="24">
        <v>246.33</v>
      </c>
      <c r="K48" s="25">
        <f t="shared" si="3"/>
        <v>390</v>
      </c>
      <c r="L48" s="24">
        <f t="shared" si="2"/>
        <v>8952.0899999999983</v>
      </c>
      <c r="M48" s="22">
        <f t="shared" si="4"/>
        <v>6158.2499999999991</v>
      </c>
    </row>
    <row r="49" spans="1:13" ht="20.25" customHeight="1" x14ac:dyDescent="0.25">
      <c r="A49" s="1390"/>
      <c r="B49" s="29">
        <v>26</v>
      </c>
      <c r="C49" s="1085" t="s">
        <v>8</v>
      </c>
      <c r="D49" s="27" t="str">
        <v/>
      </c>
      <c r="E49" s="26">
        <f t="shared" si="0"/>
        <v>8952.0899999999983</v>
      </c>
      <c r="F49" s="24">
        <v>111.93</v>
      </c>
      <c r="G49" s="24">
        <v>6.69</v>
      </c>
      <c r="H49" s="24">
        <v>10.050000000000001</v>
      </c>
      <c r="I49" s="23">
        <v>15</v>
      </c>
      <c r="J49" s="24">
        <v>246.33</v>
      </c>
      <c r="K49" s="25">
        <f t="shared" si="3"/>
        <v>390</v>
      </c>
      <c r="L49" s="24">
        <f t="shared" si="2"/>
        <v>8562.0899999999983</v>
      </c>
      <c r="M49" s="22">
        <f t="shared" si="4"/>
        <v>6404.579999999999</v>
      </c>
    </row>
    <row r="50" spans="1:13" ht="20.25" customHeight="1" x14ac:dyDescent="0.25">
      <c r="A50" s="1390"/>
      <c r="B50" s="29">
        <v>27</v>
      </c>
      <c r="C50" s="1085" t="s">
        <v>7</v>
      </c>
      <c r="D50" s="27" t="str">
        <v/>
      </c>
      <c r="E50" s="26">
        <f t="shared" si="0"/>
        <v>8562.0899999999983</v>
      </c>
      <c r="F50" s="24">
        <v>111.93</v>
      </c>
      <c r="G50" s="24">
        <v>6.69</v>
      </c>
      <c r="H50" s="24">
        <v>10.050000000000001</v>
      </c>
      <c r="I50" s="23">
        <v>15</v>
      </c>
      <c r="J50" s="24">
        <v>246.33</v>
      </c>
      <c r="K50" s="25">
        <f t="shared" si="3"/>
        <v>390</v>
      </c>
      <c r="L50" s="24">
        <f t="shared" si="2"/>
        <v>8172.0899999999992</v>
      </c>
      <c r="M50" s="22">
        <f t="shared" si="4"/>
        <v>6650.9099999999989</v>
      </c>
    </row>
    <row r="51" spans="1:13" ht="20.25" customHeight="1" x14ac:dyDescent="0.25">
      <c r="A51" s="1390"/>
      <c r="B51" s="29">
        <v>28</v>
      </c>
      <c r="C51" s="1085" t="s">
        <v>6</v>
      </c>
      <c r="D51" s="27" t="str">
        <v/>
      </c>
      <c r="E51" s="26">
        <f t="shared" si="0"/>
        <v>8172.0899999999992</v>
      </c>
      <c r="F51" s="24">
        <v>111.93</v>
      </c>
      <c r="G51" s="24">
        <v>6.69</v>
      </c>
      <c r="H51" s="24">
        <v>10.050000000000001</v>
      </c>
      <c r="I51" s="23">
        <v>15</v>
      </c>
      <c r="J51" s="24">
        <v>246.33</v>
      </c>
      <c r="K51" s="25">
        <f t="shared" si="3"/>
        <v>390</v>
      </c>
      <c r="L51" s="24">
        <f t="shared" si="2"/>
        <v>7782.0899999999992</v>
      </c>
      <c r="M51" s="22">
        <f t="shared" si="4"/>
        <v>6897.2399999999989</v>
      </c>
    </row>
    <row r="52" spans="1:13" ht="20.25" customHeight="1" x14ac:dyDescent="0.25">
      <c r="A52" s="1390"/>
      <c r="B52" s="29">
        <v>29</v>
      </c>
      <c r="C52" s="1085" t="s">
        <v>5</v>
      </c>
      <c r="D52" s="27" t="str">
        <v/>
      </c>
      <c r="E52" s="26">
        <f t="shared" si="0"/>
        <v>7782.0899999999992</v>
      </c>
      <c r="F52" s="24">
        <v>111.93</v>
      </c>
      <c r="G52" s="24">
        <v>6.69</v>
      </c>
      <c r="H52" s="24">
        <v>10.050000000000001</v>
      </c>
      <c r="I52" s="23">
        <v>15</v>
      </c>
      <c r="J52" s="24">
        <v>246.33</v>
      </c>
      <c r="K52" s="25">
        <f t="shared" si="3"/>
        <v>390</v>
      </c>
      <c r="L52" s="24">
        <f t="shared" si="2"/>
        <v>7392.0899999999992</v>
      </c>
      <c r="M52" s="22">
        <f t="shared" si="4"/>
        <v>7143.5699999999988</v>
      </c>
    </row>
    <row r="53" spans="1:13" ht="20.25" customHeight="1" x14ac:dyDescent="0.25">
      <c r="A53" s="1390"/>
      <c r="B53" s="29">
        <v>30</v>
      </c>
      <c r="C53" s="1085" t="s">
        <v>4</v>
      </c>
      <c r="D53" s="27" t="str">
        <v/>
      </c>
      <c r="E53" s="26">
        <f t="shared" si="0"/>
        <v>7392.0899999999992</v>
      </c>
      <c r="F53" s="24">
        <v>111.93</v>
      </c>
      <c r="G53" s="24">
        <v>6.69</v>
      </c>
      <c r="H53" s="24">
        <v>10.050000000000001</v>
      </c>
      <c r="I53" s="23">
        <v>15</v>
      </c>
      <c r="J53" s="24">
        <v>246.33</v>
      </c>
      <c r="K53" s="25">
        <f t="shared" si="3"/>
        <v>390</v>
      </c>
      <c r="L53" s="24">
        <f t="shared" si="2"/>
        <v>7002.0899999999992</v>
      </c>
      <c r="M53" s="22">
        <f t="shared" si="4"/>
        <v>7389.8999999999987</v>
      </c>
    </row>
    <row r="54" spans="1:13" ht="20.25" customHeight="1" x14ac:dyDescent="0.25">
      <c r="A54" s="1390"/>
      <c r="B54" s="29">
        <v>31</v>
      </c>
      <c r="C54" s="1085" t="s">
        <v>3</v>
      </c>
      <c r="D54" s="27" t="str">
        <v/>
      </c>
      <c r="E54" s="26">
        <f t="shared" si="0"/>
        <v>7002.0899999999992</v>
      </c>
      <c r="F54" s="24">
        <v>111.93</v>
      </c>
      <c r="G54" s="24">
        <v>6.69</v>
      </c>
      <c r="H54" s="24">
        <v>10.050000000000001</v>
      </c>
      <c r="I54" s="23">
        <v>15</v>
      </c>
      <c r="J54" s="24">
        <v>246.33</v>
      </c>
      <c r="K54" s="25">
        <f t="shared" si="3"/>
        <v>390</v>
      </c>
      <c r="L54" s="24">
        <f t="shared" si="2"/>
        <v>6612.0899999999992</v>
      </c>
      <c r="M54" s="22">
        <f t="shared" si="4"/>
        <v>7636.2299999999987</v>
      </c>
    </row>
    <row r="55" spans="1:13" ht="20.25" customHeight="1" x14ac:dyDescent="0.25">
      <c r="A55" s="1390"/>
      <c r="B55" s="29">
        <v>32</v>
      </c>
      <c r="C55" s="1085" t="s">
        <v>14</v>
      </c>
      <c r="D55" s="27" t="str">
        <v/>
      </c>
      <c r="E55" s="26">
        <f t="shared" si="0"/>
        <v>6612.0899999999992</v>
      </c>
      <c r="F55" s="24">
        <v>111.93</v>
      </c>
      <c r="G55" s="24">
        <v>6.69</v>
      </c>
      <c r="H55" s="24">
        <v>10.050000000000001</v>
      </c>
      <c r="I55" s="23">
        <v>15</v>
      </c>
      <c r="J55" s="24">
        <v>246.33</v>
      </c>
      <c r="K55" s="25">
        <f t="shared" si="3"/>
        <v>390</v>
      </c>
      <c r="L55" s="24">
        <f t="shared" si="2"/>
        <v>6222.0899999999992</v>
      </c>
      <c r="M55" s="22">
        <f t="shared" si="4"/>
        <v>7882.5599999999986</v>
      </c>
    </row>
    <row r="56" spans="1:13" ht="20.25" customHeight="1" thickBot="1" x14ac:dyDescent="0.3">
      <c r="A56" s="1391"/>
      <c r="B56" s="21">
        <v>33</v>
      </c>
      <c r="C56" s="1086" t="s">
        <v>13</v>
      </c>
      <c r="D56" s="19" t="str">
        <v/>
      </c>
      <c r="E56" s="18">
        <f t="shared" si="0"/>
        <v>6222.0899999999992</v>
      </c>
      <c r="F56" s="16">
        <v>111.93</v>
      </c>
      <c r="G56" s="16">
        <v>6.69</v>
      </c>
      <c r="H56" s="16">
        <v>10.050000000000001</v>
      </c>
      <c r="I56" s="15">
        <v>15</v>
      </c>
      <c r="J56" s="16">
        <v>246.33</v>
      </c>
      <c r="K56" s="17">
        <f t="shared" si="3"/>
        <v>390</v>
      </c>
      <c r="L56" s="16">
        <f t="shared" si="2"/>
        <v>5832.0899999999992</v>
      </c>
      <c r="M56" s="14">
        <f t="shared" si="4"/>
        <v>8128.8899999999985</v>
      </c>
    </row>
    <row r="57" spans="1:13" ht="20.25" customHeight="1" x14ac:dyDescent="0.25">
      <c r="A57" s="1389">
        <v>2028</v>
      </c>
      <c r="B57" s="37">
        <v>34</v>
      </c>
      <c r="C57" s="1084" t="s">
        <v>12</v>
      </c>
      <c r="D57" s="35" t="str">
        <v/>
      </c>
      <c r="E57" s="34">
        <f t="shared" si="0"/>
        <v>5832.0899999999992</v>
      </c>
      <c r="F57" s="32">
        <v>111.93</v>
      </c>
      <c r="G57" s="32">
        <v>6.69</v>
      </c>
      <c r="H57" s="32">
        <v>10.050000000000001</v>
      </c>
      <c r="I57" s="31">
        <v>15</v>
      </c>
      <c r="J57" s="32">
        <v>246.33</v>
      </c>
      <c r="K57" s="33">
        <f t="shared" si="3"/>
        <v>390</v>
      </c>
      <c r="L57" s="32">
        <f t="shared" si="2"/>
        <v>5442.0899999999992</v>
      </c>
      <c r="M57" s="30">
        <f t="shared" si="4"/>
        <v>8375.2199999999993</v>
      </c>
    </row>
    <row r="58" spans="1:13" ht="20.25" customHeight="1" x14ac:dyDescent="0.25">
      <c r="A58" s="1390"/>
      <c r="B58" s="29">
        <v>35</v>
      </c>
      <c r="C58" s="1085" t="s">
        <v>11</v>
      </c>
      <c r="D58" s="27" t="str">
        <v/>
      </c>
      <c r="E58" s="26">
        <f t="shared" si="0"/>
        <v>5442.0899999999992</v>
      </c>
      <c r="F58" s="24">
        <v>111.93</v>
      </c>
      <c r="G58" s="24">
        <v>6.69</v>
      </c>
      <c r="H58" s="24">
        <v>10.050000000000001</v>
      </c>
      <c r="I58" s="23">
        <v>15</v>
      </c>
      <c r="J58" s="24">
        <v>246.33</v>
      </c>
      <c r="K58" s="25">
        <f t="shared" si="3"/>
        <v>390</v>
      </c>
      <c r="L58" s="24">
        <f t="shared" si="2"/>
        <v>5052.0899999999992</v>
      </c>
      <c r="M58" s="22">
        <f t="shared" si="4"/>
        <v>8621.5499999999993</v>
      </c>
    </row>
    <row r="59" spans="1:13" ht="20.25" customHeight="1" x14ac:dyDescent="0.25">
      <c r="A59" s="1390"/>
      <c r="B59" s="29">
        <v>36</v>
      </c>
      <c r="C59" s="1085" t="s">
        <v>10</v>
      </c>
      <c r="D59" s="27" t="str">
        <v/>
      </c>
      <c r="E59" s="26">
        <f t="shared" si="0"/>
        <v>5052.0899999999992</v>
      </c>
      <c r="F59" s="24">
        <v>111.93</v>
      </c>
      <c r="G59" s="24">
        <v>6.69</v>
      </c>
      <c r="H59" s="24">
        <v>10.050000000000001</v>
      </c>
      <c r="I59" s="23">
        <v>15</v>
      </c>
      <c r="J59" s="24">
        <v>246.33</v>
      </c>
      <c r="K59" s="25">
        <f t="shared" si="3"/>
        <v>390</v>
      </c>
      <c r="L59" s="24">
        <f t="shared" si="2"/>
        <v>4662.0899999999992</v>
      </c>
      <c r="M59" s="22">
        <f t="shared" si="4"/>
        <v>8867.8799999999992</v>
      </c>
    </row>
    <row r="60" spans="1:13" ht="20.25" customHeight="1" x14ac:dyDescent="0.25">
      <c r="A60" s="1390"/>
      <c r="B60" s="29">
        <v>37</v>
      </c>
      <c r="C60" s="1085" t="s">
        <v>9</v>
      </c>
      <c r="D60" s="27" t="str">
        <v/>
      </c>
      <c r="E60" s="26">
        <f t="shared" si="0"/>
        <v>4662.0899999999992</v>
      </c>
      <c r="F60" s="24">
        <v>111.93</v>
      </c>
      <c r="G60" s="24">
        <v>6.69</v>
      </c>
      <c r="H60" s="24">
        <v>10.050000000000001</v>
      </c>
      <c r="I60" s="23">
        <v>15</v>
      </c>
      <c r="J60" s="24">
        <v>246.33</v>
      </c>
      <c r="K60" s="25">
        <f t="shared" si="3"/>
        <v>390</v>
      </c>
      <c r="L60" s="24">
        <f t="shared" si="2"/>
        <v>4272.0899999999992</v>
      </c>
      <c r="M60" s="22">
        <f t="shared" si="4"/>
        <v>9114.2099999999991</v>
      </c>
    </row>
    <row r="61" spans="1:13" ht="20.25" customHeight="1" x14ac:dyDescent="0.25">
      <c r="A61" s="1390"/>
      <c r="B61" s="29">
        <v>38</v>
      </c>
      <c r="C61" s="1085" t="s">
        <v>8</v>
      </c>
      <c r="D61" s="27" t="str">
        <v/>
      </c>
      <c r="E61" s="26">
        <f t="shared" si="0"/>
        <v>4272.0899999999992</v>
      </c>
      <c r="F61" s="24">
        <v>111.93</v>
      </c>
      <c r="G61" s="24">
        <v>6.69</v>
      </c>
      <c r="H61" s="24">
        <v>10.050000000000001</v>
      </c>
      <c r="I61" s="23">
        <v>15</v>
      </c>
      <c r="J61" s="24">
        <v>246.33</v>
      </c>
      <c r="K61" s="25">
        <f t="shared" si="3"/>
        <v>390</v>
      </c>
      <c r="L61" s="24">
        <f t="shared" si="2"/>
        <v>3882.0899999999992</v>
      </c>
      <c r="M61" s="22">
        <f t="shared" si="4"/>
        <v>9360.5399999999991</v>
      </c>
    </row>
    <row r="62" spans="1:13" ht="20.25" customHeight="1" x14ac:dyDescent="0.25">
      <c r="A62" s="1390"/>
      <c r="B62" s="29">
        <v>39</v>
      </c>
      <c r="C62" s="1085" t="s">
        <v>7</v>
      </c>
      <c r="D62" s="27" t="str">
        <v/>
      </c>
      <c r="E62" s="26">
        <f t="shared" si="0"/>
        <v>3882.0899999999992</v>
      </c>
      <c r="F62" s="24">
        <v>111.93</v>
      </c>
      <c r="G62" s="24">
        <v>6.69</v>
      </c>
      <c r="H62" s="24">
        <v>10.050000000000001</v>
      </c>
      <c r="I62" s="23">
        <v>15</v>
      </c>
      <c r="J62" s="24">
        <v>246.33</v>
      </c>
      <c r="K62" s="25">
        <f t="shared" si="3"/>
        <v>390</v>
      </c>
      <c r="L62" s="24">
        <f t="shared" si="2"/>
        <v>3492.0899999999992</v>
      </c>
      <c r="M62" s="22">
        <f t="shared" si="4"/>
        <v>9606.869999999999</v>
      </c>
    </row>
    <row r="63" spans="1:13" ht="20.25" customHeight="1" x14ac:dyDescent="0.25">
      <c r="A63" s="1390"/>
      <c r="B63" s="29">
        <v>40</v>
      </c>
      <c r="C63" s="1085" t="s">
        <v>6</v>
      </c>
      <c r="D63" s="27" t="str">
        <v/>
      </c>
      <c r="E63" s="26">
        <f t="shared" si="0"/>
        <v>3492.0899999999992</v>
      </c>
      <c r="F63" s="24">
        <v>111.93</v>
      </c>
      <c r="G63" s="24">
        <v>6.69</v>
      </c>
      <c r="H63" s="24">
        <v>10.050000000000001</v>
      </c>
      <c r="I63" s="23">
        <v>15</v>
      </c>
      <c r="J63" s="24">
        <v>246.33</v>
      </c>
      <c r="K63" s="25">
        <f t="shared" si="3"/>
        <v>390</v>
      </c>
      <c r="L63" s="24">
        <f t="shared" si="2"/>
        <v>3102.0899999999992</v>
      </c>
      <c r="M63" s="22">
        <f t="shared" si="4"/>
        <v>9853.1999999999989</v>
      </c>
    </row>
    <row r="64" spans="1:13" ht="20.25" customHeight="1" x14ac:dyDescent="0.25">
      <c r="A64" s="1390"/>
      <c r="B64" s="29">
        <v>41</v>
      </c>
      <c r="C64" s="1085" t="s">
        <v>5</v>
      </c>
      <c r="D64" s="27" t="str">
        <v/>
      </c>
      <c r="E64" s="26">
        <f t="shared" si="0"/>
        <v>3102.0899999999992</v>
      </c>
      <c r="F64" s="24">
        <v>111.93</v>
      </c>
      <c r="G64" s="24">
        <v>6.69</v>
      </c>
      <c r="H64" s="24">
        <v>10.050000000000001</v>
      </c>
      <c r="I64" s="23">
        <v>15</v>
      </c>
      <c r="J64" s="24">
        <v>246.33</v>
      </c>
      <c r="K64" s="25">
        <f t="shared" si="3"/>
        <v>390</v>
      </c>
      <c r="L64" s="24">
        <f t="shared" si="2"/>
        <v>2712.0899999999992</v>
      </c>
      <c r="M64" s="22">
        <f t="shared" si="4"/>
        <v>10099.529999999999</v>
      </c>
    </row>
    <row r="65" spans="1:13" ht="20.25" customHeight="1" x14ac:dyDescent="0.25">
      <c r="A65" s="1390"/>
      <c r="B65" s="29">
        <v>42</v>
      </c>
      <c r="C65" s="1085" t="s">
        <v>4</v>
      </c>
      <c r="D65" s="27" t="str">
        <v/>
      </c>
      <c r="E65" s="26">
        <f t="shared" si="0"/>
        <v>2712.0899999999992</v>
      </c>
      <c r="F65" s="24">
        <v>111.93</v>
      </c>
      <c r="G65" s="24">
        <v>6.69</v>
      </c>
      <c r="H65" s="24">
        <v>10.050000000000001</v>
      </c>
      <c r="I65" s="23">
        <v>15</v>
      </c>
      <c r="J65" s="24">
        <v>246.33</v>
      </c>
      <c r="K65" s="25">
        <f t="shared" si="3"/>
        <v>390</v>
      </c>
      <c r="L65" s="24">
        <f t="shared" si="2"/>
        <v>2322.0899999999992</v>
      </c>
      <c r="M65" s="22">
        <f t="shared" si="4"/>
        <v>10345.859999999999</v>
      </c>
    </row>
    <row r="66" spans="1:13" ht="20.25" customHeight="1" x14ac:dyDescent="0.25">
      <c r="A66" s="1390"/>
      <c r="B66" s="29">
        <v>43</v>
      </c>
      <c r="C66" s="1085" t="s">
        <v>3</v>
      </c>
      <c r="D66" s="27" t="str">
        <v/>
      </c>
      <c r="E66" s="26">
        <f t="shared" si="0"/>
        <v>2322.0899999999992</v>
      </c>
      <c r="F66" s="24">
        <v>111.93</v>
      </c>
      <c r="G66" s="24">
        <v>6.69</v>
      </c>
      <c r="H66" s="24">
        <v>10.050000000000001</v>
      </c>
      <c r="I66" s="23">
        <v>15</v>
      </c>
      <c r="J66" s="24">
        <v>246.33</v>
      </c>
      <c r="K66" s="25">
        <f t="shared" si="3"/>
        <v>390</v>
      </c>
      <c r="L66" s="24">
        <f t="shared" si="2"/>
        <v>1932.089999999999</v>
      </c>
      <c r="M66" s="22">
        <f t="shared" si="4"/>
        <v>10592.189999999999</v>
      </c>
    </row>
    <row r="67" spans="1:13" ht="20.25" customHeight="1" x14ac:dyDescent="0.25">
      <c r="A67" s="1390"/>
      <c r="B67" s="29">
        <v>44</v>
      </c>
      <c r="C67" s="1085" t="s">
        <v>14</v>
      </c>
      <c r="D67" s="27" t="str">
        <v/>
      </c>
      <c r="E67" s="26">
        <f t="shared" si="0"/>
        <v>1932.089999999999</v>
      </c>
      <c r="F67" s="24">
        <v>111.93</v>
      </c>
      <c r="G67" s="24">
        <v>6.69</v>
      </c>
      <c r="H67" s="24">
        <v>10.050000000000001</v>
      </c>
      <c r="I67" s="23">
        <v>15</v>
      </c>
      <c r="J67" s="24">
        <v>246.33</v>
      </c>
      <c r="K67" s="25">
        <f t="shared" si="3"/>
        <v>390</v>
      </c>
      <c r="L67" s="24">
        <f t="shared" si="2"/>
        <v>1542.089999999999</v>
      </c>
      <c r="M67" s="22">
        <f t="shared" si="4"/>
        <v>10838.519999999999</v>
      </c>
    </row>
    <row r="68" spans="1:13" ht="20.25" customHeight="1" thickBot="1" x14ac:dyDescent="0.3">
      <c r="A68" s="1391"/>
      <c r="B68" s="21">
        <v>45</v>
      </c>
      <c r="C68" s="1086" t="s">
        <v>13</v>
      </c>
      <c r="D68" s="19" t="str">
        <v/>
      </c>
      <c r="E68" s="18">
        <f t="shared" si="0"/>
        <v>1542.089999999999</v>
      </c>
      <c r="F68" s="16">
        <v>111.93</v>
      </c>
      <c r="G68" s="16">
        <v>6.69</v>
      </c>
      <c r="H68" s="16">
        <v>10.050000000000001</v>
      </c>
      <c r="I68" s="15">
        <v>15</v>
      </c>
      <c r="J68" s="16">
        <v>246.33</v>
      </c>
      <c r="K68" s="17">
        <f t="shared" si="3"/>
        <v>390</v>
      </c>
      <c r="L68" s="16">
        <f t="shared" si="2"/>
        <v>1152.089999999999</v>
      </c>
      <c r="M68" s="14">
        <f t="shared" si="4"/>
        <v>11084.849999999999</v>
      </c>
    </row>
    <row r="69" spans="1:13" ht="20.25" customHeight="1" x14ac:dyDescent="0.25">
      <c r="A69" s="1389">
        <v>2029</v>
      </c>
      <c r="B69" s="37">
        <v>46</v>
      </c>
      <c r="C69" s="1084" t="s">
        <v>12</v>
      </c>
      <c r="D69" s="35" t="str">
        <v/>
      </c>
      <c r="E69" s="34">
        <f t="shared" si="0"/>
        <v>1152.089999999999</v>
      </c>
      <c r="F69" s="32">
        <v>111.93</v>
      </c>
      <c r="G69" s="32">
        <v>6.69</v>
      </c>
      <c r="H69" s="32">
        <v>10.050000000000001</v>
      </c>
      <c r="I69" s="31">
        <v>15</v>
      </c>
      <c r="J69" s="32">
        <v>246.33</v>
      </c>
      <c r="K69" s="33">
        <f t="shared" si="3"/>
        <v>390</v>
      </c>
      <c r="L69" s="32">
        <f t="shared" si="2"/>
        <v>762.08999999999901</v>
      </c>
      <c r="M69" s="30">
        <f t="shared" si="4"/>
        <v>11331.179999999998</v>
      </c>
    </row>
    <row r="70" spans="1:13" ht="20.25" customHeight="1" x14ac:dyDescent="0.25">
      <c r="A70" s="1390"/>
      <c r="B70" s="29">
        <v>47</v>
      </c>
      <c r="C70" s="1085" t="s">
        <v>11</v>
      </c>
      <c r="D70" s="27" t="str">
        <v/>
      </c>
      <c r="E70" s="26">
        <f t="shared" si="0"/>
        <v>762.08999999999901</v>
      </c>
      <c r="F70" s="24">
        <v>111.93</v>
      </c>
      <c r="G70" s="24">
        <v>6.69</v>
      </c>
      <c r="H70" s="24">
        <v>10.050000000000001</v>
      </c>
      <c r="I70" s="23">
        <v>15</v>
      </c>
      <c r="J70" s="24">
        <v>246.33</v>
      </c>
      <c r="K70" s="25">
        <f t="shared" si="3"/>
        <v>390</v>
      </c>
      <c r="L70" s="24">
        <f t="shared" si="2"/>
        <v>372.08999999999895</v>
      </c>
      <c r="M70" s="22">
        <f t="shared" si="4"/>
        <v>11577.509999999998</v>
      </c>
    </row>
    <row r="71" spans="1:13" ht="20.25" customHeight="1" thickBot="1" x14ac:dyDescent="0.3">
      <c r="A71" s="1391"/>
      <c r="B71" s="21">
        <v>48</v>
      </c>
      <c r="C71" s="1086" t="s">
        <v>10</v>
      </c>
      <c r="D71" s="19" t="str">
        <v/>
      </c>
      <c r="E71" s="18">
        <f t="shared" si="0"/>
        <v>372.08999999999895</v>
      </c>
      <c r="F71" s="16">
        <v>112.2</v>
      </c>
      <c r="G71" s="16">
        <v>6.57</v>
      </c>
      <c r="H71" s="16">
        <v>9.9</v>
      </c>
      <c r="I71" s="15">
        <v>15</v>
      </c>
      <c r="J71" s="16">
        <v>246.33</v>
      </c>
      <c r="K71" s="17">
        <f t="shared" si="3"/>
        <v>390</v>
      </c>
      <c r="L71" s="16">
        <f t="shared" si="2"/>
        <v>-17.91000000000107</v>
      </c>
      <c r="M71" s="14">
        <f t="shared" si="4"/>
        <v>11823.839999999998</v>
      </c>
    </row>
    <row r="72" spans="1:13" x14ac:dyDescent="0.25">
      <c r="D72" s="68"/>
      <c r="E72" s="68"/>
      <c r="F72" s="67">
        <f>SUM(F24:F71)</f>
        <v>5372.9100000000008</v>
      </c>
      <c r="G72" s="67">
        <f>SUM(G24:G71)</f>
        <v>320.99999999999994</v>
      </c>
      <c r="H72" s="67">
        <f>SUM(H24:H71)</f>
        <v>482.25000000000034</v>
      </c>
      <c r="I72" s="67">
        <f>SUM(I24:I71)</f>
        <v>720</v>
      </c>
      <c r="J72" s="67">
        <f>SUM(J24:J71)</f>
        <v>11823.839999999998</v>
      </c>
    </row>
    <row r="73" spans="1:13" x14ac:dyDescent="0.25">
      <c r="D73" s="1420" t="s">
        <v>2</v>
      </c>
      <c r="E73" s="1420"/>
      <c r="F73" s="79">
        <v>0</v>
      </c>
      <c r="G73" s="79">
        <v>0</v>
      </c>
      <c r="H73" s="79">
        <v>0</v>
      </c>
      <c r="I73" s="79">
        <v>0</v>
      </c>
      <c r="J73" s="79">
        <v>0</v>
      </c>
    </row>
    <row r="74" spans="1:13" x14ac:dyDescent="0.25">
      <c r="D74" s="1421" t="s">
        <v>1</v>
      </c>
      <c r="E74" s="1421"/>
      <c r="F74" s="78">
        <f>SUM(F72-F73)</f>
        <v>5372.9100000000008</v>
      </c>
      <c r="G74" s="78">
        <f>SUM(G72-G73)</f>
        <v>320.99999999999994</v>
      </c>
      <c r="H74" s="78">
        <f>SUM(H72-H73)</f>
        <v>482.25000000000034</v>
      </c>
      <c r="I74" s="78">
        <f t="shared" ref="I74:J74" si="7">SUM(I72-I73)</f>
        <v>720</v>
      </c>
      <c r="J74" s="78">
        <f t="shared" si="7"/>
        <v>11823.839999999998</v>
      </c>
    </row>
    <row r="76" spans="1:13" ht="15.75" x14ac:dyDescent="0.25">
      <c r="C76" s="76"/>
      <c r="D76" s="1435" t="s">
        <v>42</v>
      </c>
      <c r="E76" s="1435"/>
      <c r="F76" s="1423">
        <f>SUM(F74:J74)</f>
        <v>18720</v>
      </c>
      <c r="G76" s="1423"/>
      <c r="H76" s="1423"/>
      <c r="I76" s="485"/>
    </row>
    <row r="77" spans="1:13" ht="16.5" thickBot="1" x14ac:dyDescent="0.3">
      <c r="C77" s="76"/>
      <c r="D77" s="1435" t="s">
        <v>41</v>
      </c>
      <c r="E77" s="1435"/>
      <c r="F77" s="1436">
        <v>-17.91</v>
      </c>
      <c r="G77" s="1436"/>
      <c r="H77" s="1436"/>
      <c r="I77" s="485"/>
    </row>
    <row r="78" spans="1:13" ht="17.25" thickTop="1" thickBot="1" x14ac:dyDescent="0.3">
      <c r="C78" s="1415" t="s">
        <v>0</v>
      </c>
      <c r="D78" s="1415"/>
      <c r="E78" s="1416"/>
      <c r="F78" s="1417">
        <f>SUM(F76:I77)</f>
        <v>18702.09</v>
      </c>
      <c r="G78" s="1418"/>
      <c r="H78" s="1419"/>
      <c r="I78" s="486"/>
    </row>
    <row r="79" spans="1:13" ht="15.75" thickTop="1" x14ac:dyDescent="0.25"/>
  </sheetData>
  <mergeCells count="36">
    <mergeCell ref="P22:R22"/>
    <mergeCell ref="S22:S23"/>
    <mergeCell ref="E19:F19"/>
    <mergeCell ref="A8:M8"/>
    <mergeCell ref="A11:B11"/>
    <mergeCell ref="A14:B14"/>
    <mergeCell ref="A15:B15"/>
    <mergeCell ref="A17:B17"/>
    <mergeCell ref="A12:B12"/>
    <mergeCell ref="A19:B19"/>
    <mergeCell ref="J22:J23"/>
    <mergeCell ref="K22:K23"/>
    <mergeCell ref="L22:L23"/>
    <mergeCell ref="M22:M23"/>
    <mergeCell ref="E20:F20"/>
    <mergeCell ref="A69:A71"/>
    <mergeCell ref="A57:A68"/>
    <mergeCell ref="A45:A56"/>
    <mergeCell ref="A33:A44"/>
    <mergeCell ref="O22:O23"/>
    <mergeCell ref="A24:A32"/>
    <mergeCell ref="G22:I22"/>
    <mergeCell ref="A22:A23"/>
    <mergeCell ref="B22:B23"/>
    <mergeCell ref="C22:C23"/>
    <mergeCell ref="D22:D23"/>
    <mergeCell ref="E22:E23"/>
    <mergeCell ref="F22:F23"/>
    <mergeCell ref="D77:E77"/>
    <mergeCell ref="F77:H77"/>
    <mergeCell ref="C78:E78"/>
    <mergeCell ref="F78:H78"/>
    <mergeCell ref="D73:E73"/>
    <mergeCell ref="D74:E74"/>
    <mergeCell ref="D76:E76"/>
    <mergeCell ref="F76:H76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S54"/>
  <sheetViews>
    <sheetView zoomScale="90" zoomScaleNormal="90" workbookViewId="0">
      <selection activeCell="M12" sqref="M12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  <col min="15" max="15" width="10.140625" customWidth="1"/>
    <col min="19" max="19" width="10.42578125" customWidth="1"/>
  </cols>
  <sheetData>
    <row r="1" spans="1:13" ht="21" x14ac:dyDescent="0.35">
      <c r="A1" s="63" t="s">
        <v>40</v>
      </c>
    </row>
    <row r="3" spans="1:13" ht="21" x14ac:dyDescent="0.35">
      <c r="A3" s="62" t="s">
        <v>598</v>
      </c>
    </row>
    <row r="4" spans="1:13" ht="12.6" customHeight="1" x14ac:dyDescent="0.35">
      <c r="A4" s="62"/>
    </row>
    <row r="5" spans="1:13" ht="17.25" x14ac:dyDescent="0.3">
      <c r="A5" s="500" t="s">
        <v>599</v>
      </c>
    </row>
    <row r="6" spans="1:13" ht="17.25" x14ac:dyDescent="0.3">
      <c r="A6" s="500" t="s">
        <v>600</v>
      </c>
    </row>
    <row r="8" spans="1:13" ht="20.25" customHeight="1" x14ac:dyDescent="0.25">
      <c r="A8" s="1425" t="s">
        <v>601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684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93</v>
      </c>
      <c r="B10" s="60"/>
      <c r="C10" s="59"/>
      <c r="D10" s="684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4000</v>
      </c>
      <c r="D11" s="684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240</v>
      </c>
      <c r="D12" s="487" t="s">
        <v>391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240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240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683"/>
      <c r="B15" s="683"/>
      <c r="C15" s="50">
        <f>SUM(C11:C14)</f>
        <v>4720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4531.2</v>
      </c>
      <c r="D16" s="52" t="s">
        <v>75</v>
      </c>
      <c r="E16" s="51"/>
      <c r="I16" s="48"/>
      <c r="L16" s="48"/>
      <c r="M16" s="48"/>
    </row>
    <row r="17" spans="1:19" ht="20.25" customHeight="1" x14ac:dyDescent="0.25">
      <c r="A17" s="683"/>
      <c r="B17" s="683"/>
      <c r="C17" s="50">
        <f>SUM(C15:C16)</f>
        <v>9251.2000000000007</v>
      </c>
      <c r="D17" s="52"/>
      <c r="E17" s="51"/>
      <c r="I17" s="48"/>
      <c r="L17" s="48"/>
      <c r="M17" s="48"/>
    </row>
    <row r="18" spans="1:19" ht="20.25" customHeight="1" x14ac:dyDescent="0.25">
      <c r="A18" s="1426" t="s">
        <v>602</v>
      </c>
      <c r="B18" s="1426"/>
      <c r="C18" s="49">
        <v>336</v>
      </c>
      <c r="D18" s="52"/>
      <c r="E18" s="51"/>
      <c r="F18" s="1428" t="s">
        <v>27</v>
      </c>
      <c r="G18" s="1428"/>
      <c r="I18" s="48"/>
      <c r="L18" s="48"/>
      <c r="M18" s="48"/>
    </row>
    <row r="19" spans="1:19" ht="20.25" customHeight="1" thickBot="1" x14ac:dyDescent="0.3">
      <c r="A19" s="360"/>
      <c r="B19" s="360"/>
      <c r="C19" s="45">
        <f>SUM(C17:C18)</f>
        <v>9587.2000000000007</v>
      </c>
      <c r="F19" s="1443">
        <f>C19/24+1</f>
        <v>400.4666666666667</v>
      </c>
      <c r="G19" s="1443"/>
      <c r="I19" s="48"/>
      <c r="L19" s="48"/>
      <c r="M19" s="48"/>
    </row>
    <row r="20" spans="1:19" s="93" customFormat="1" ht="15" customHeight="1" thickTop="1" thickBot="1" x14ac:dyDescent="0.3">
      <c r="D20" s="95"/>
      <c r="E20" s="95"/>
      <c r="F20" s="94"/>
      <c r="G20" s="94"/>
    </row>
    <row r="21" spans="1:19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  <c r="O21" s="1406" t="s">
        <v>21</v>
      </c>
      <c r="P21" s="1402" t="s">
        <v>20</v>
      </c>
      <c r="Q21" s="1403"/>
      <c r="R21" s="1404"/>
      <c r="S21" s="1394" t="s">
        <v>19</v>
      </c>
    </row>
    <row r="22" spans="1:19" ht="35.25" customHeight="1" thickBot="1" x14ac:dyDescent="0.3">
      <c r="A22" s="1431"/>
      <c r="B22" s="1433"/>
      <c r="C22" s="1393"/>
      <c r="D22" s="1401"/>
      <c r="E22" s="1393"/>
      <c r="F22" s="1434"/>
      <c r="G22" s="682" t="s">
        <v>597</v>
      </c>
      <c r="H22" s="682" t="s">
        <v>20</v>
      </c>
      <c r="I22" s="682" t="s">
        <v>16</v>
      </c>
      <c r="J22" s="1393"/>
      <c r="K22" s="1401"/>
      <c r="L22" s="1393"/>
      <c r="M22" s="1395"/>
      <c r="O22" s="1445"/>
      <c r="P22" s="698" t="s">
        <v>597</v>
      </c>
      <c r="Q22" s="698" t="s">
        <v>20</v>
      </c>
      <c r="R22" s="698" t="s">
        <v>16</v>
      </c>
      <c r="S22" s="1444"/>
    </row>
    <row r="23" spans="1:19" ht="20.25" customHeight="1" x14ac:dyDescent="0.25">
      <c r="A23" s="1389">
        <v>2023</v>
      </c>
      <c r="B23" s="37">
        <v>1</v>
      </c>
      <c r="C23" s="747" t="s">
        <v>4</v>
      </c>
      <c r="D23" s="35" t="str">
        <f t="array" ref="D23:D46">TRANSPOSE('[1]2023-2024'!$F$62:$AC$62)</f>
        <v>01/09/23</v>
      </c>
      <c r="E23" s="34">
        <f>C19</f>
        <v>9587.2000000000007</v>
      </c>
      <c r="F23" s="32">
        <v>177.2</v>
      </c>
      <c r="G23" s="32">
        <v>10</v>
      </c>
      <c r="H23" s="32">
        <v>10</v>
      </c>
      <c r="I23" s="31">
        <v>14</v>
      </c>
      <c r="J23" s="32">
        <v>188.8</v>
      </c>
      <c r="K23" s="33">
        <f>F23+J23+H23+I23+G23</f>
        <v>400</v>
      </c>
      <c r="L23" s="32">
        <f>E23-J23-H23-F23-I23-G23</f>
        <v>9187.2000000000007</v>
      </c>
      <c r="M23" s="30">
        <f>J23</f>
        <v>188.8</v>
      </c>
      <c r="O23" s="697" t="s">
        <v>88</v>
      </c>
      <c r="P23" s="37" t="s">
        <v>88</v>
      </c>
      <c r="Q23" s="37" t="s">
        <v>88</v>
      </c>
      <c r="R23" s="37" t="s">
        <v>88</v>
      </c>
      <c r="S23" s="444" t="s">
        <v>88</v>
      </c>
    </row>
    <row r="24" spans="1:19" ht="60" x14ac:dyDescent="0.25">
      <c r="A24" s="1390"/>
      <c r="B24" s="29">
        <v>2</v>
      </c>
      <c r="C24" s="748" t="s">
        <v>3</v>
      </c>
      <c r="D24" s="83" t="str">
        <v>04/10/23
-rm300
07/11/23
-rm100</v>
      </c>
      <c r="E24" s="26">
        <f t="shared" ref="E24:E46" si="0">L23</f>
        <v>9187.2000000000007</v>
      </c>
      <c r="F24" s="24">
        <v>177.2</v>
      </c>
      <c r="G24" s="24">
        <v>10</v>
      </c>
      <c r="H24" s="24">
        <v>10</v>
      </c>
      <c r="I24" s="23">
        <v>14</v>
      </c>
      <c r="J24" s="24">
        <v>188.8</v>
      </c>
      <c r="K24" s="25">
        <f t="shared" ref="K24:K46" si="1">F24+J24+H24+I24+G24</f>
        <v>400</v>
      </c>
      <c r="L24" s="24">
        <f t="shared" ref="L24:L46" si="2">E24-J24-H24-F24-I24-G24</f>
        <v>8787.2000000000007</v>
      </c>
      <c r="M24" s="22">
        <f>M23+J24</f>
        <v>377.6</v>
      </c>
      <c r="O24" s="617" t="s">
        <v>707</v>
      </c>
      <c r="P24" s="618" t="s">
        <v>708</v>
      </c>
      <c r="Q24" s="618" t="s">
        <v>708</v>
      </c>
      <c r="R24" s="618" t="s">
        <v>710</v>
      </c>
      <c r="S24" s="619" t="s">
        <v>709</v>
      </c>
    </row>
    <row r="25" spans="1:19" ht="20.25" customHeight="1" x14ac:dyDescent="0.25">
      <c r="A25" s="1390"/>
      <c r="B25" s="29">
        <v>3</v>
      </c>
      <c r="C25" s="748" t="s">
        <v>14</v>
      </c>
      <c r="D25" s="27" t="str">
        <v>07/11/23</v>
      </c>
      <c r="E25" s="26">
        <f t="shared" si="0"/>
        <v>8787.2000000000007</v>
      </c>
      <c r="F25" s="24">
        <v>177.2</v>
      </c>
      <c r="G25" s="24">
        <v>10</v>
      </c>
      <c r="H25" s="24">
        <v>10</v>
      </c>
      <c r="I25" s="23">
        <v>14</v>
      </c>
      <c r="J25" s="24">
        <v>188.8</v>
      </c>
      <c r="K25" s="25">
        <f t="shared" si="1"/>
        <v>400</v>
      </c>
      <c r="L25" s="24">
        <f t="shared" si="2"/>
        <v>8387.2000000000007</v>
      </c>
      <c r="M25" s="22">
        <f>M24+J25</f>
        <v>566.40000000000009</v>
      </c>
      <c r="O25" s="617" t="s">
        <v>88</v>
      </c>
      <c r="P25" s="618" t="s">
        <v>88</v>
      </c>
      <c r="Q25" s="618" t="s">
        <v>88</v>
      </c>
      <c r="R25" s="618" t="s">
        <v>88</v>
      </c>
      <c r="S25" s="619" t="s">
        <v>88</v>
      </c>
    </row>
    <row r="26" spans="1:19" ht="20.25" customHeight="1" thickBot="1" x14ac:dyDescent="0.3">
      <c r="A26" s="1391"/>
      <c r="B26" s="21">
        <v>4</v>
      </c>
      <c r="C26" s="749" t="s">
        <v>13</v>
      </c>
      <c r="D26" s="19" t="str">
        <v>09/12/23</v>
      </c>
      <c r="E26" s="18">
        <f t="shared" si="0"/>
        <v>8387.2000000000007</v>
      </c>
      <c r="F26" s="16">
        <v>177.2</v>
      </c>
      <c r="G26" s="16">
        <v>10</v>
      </c>
      <c r="H26" s="16">
        <v>10</v>
      </c>
      <c r="I26" s="15">
        <v>14</v>
      </c>
      <c r="J26" s="16">
        <v>188.8</v>
      </c>
      <c r="K26" s="17">
        <f t="shared" si="1"/>
        <v>400</v>
      </c>
      <c r="L26" s="16">
        <f t="shared" si="2"/>
        <v>7987.2000000000016</v>
      </c>
      <c r="M26" s="14">
        <f>M25+J26</f>
        <v>755.2</v>
      </c>
      <c r="O26" s="617" t="s">
        <v>88</v>
      </c>
      <c r="P26" s="618" t="s">
        <v>88</v>
      </c>
      <c r="Q26" s="618" t="s">
        <v>88</v>
      </c>
      <c r="R26" s="618" t="s">
        <v>88</v>
      </c>
      <c r="S26" s="619" t="s">
        <v>88</v>
      </c>
    </row>
    <row r="27" spans="1:19" ht="20.25" customHeight="1" x14ac:dyDescent="0.25">
      <c r="A27" s="1389">
        <v>2024</v>
      </c>
      <c r="B27" s="37">
        <v>5</v>
      </c>
      <c r="C27" s="747" t="s">
        <v>12</v>
      </c>
      <c r="D27" s="35" t="str">
        <v>03/02/24</v>
      </c>
      <c r="E27" s="34">
        <f t="shared" si="0"/>
        <v>7987.2000000000016</v>
      </c>
      <c r="F27" s="32">
        <v>177.2</v>
      </c>
      <c r="G27" s="32">
        <v>10</v>
      </c>
      <c r="H27" s="32">
        <v>10</v>
      </c>
      <c r="I27" s="31">
        <v>14</v>
      </c>
      <c r="J27" s="32">
        <v>188.8</v>
      </c>
      <c r="K27" s="33">
        <f t="shared" si="1"/>
        <v>400</v>
      </c>
      <c r="L27" s="32">
        <f t="shared" si="2"/>
        <v>7587.2000000000016</v>
      </c>
      <c r="M27" s="30">
        <f>M26+J27</f>
        <v>944</v>
      </c>
      <c r="O27" s="617" t="s">
        <v>88</v>
      </c>
      <c r="P27" s="618" t="s">
        <v>88</v>
      </c>
      <c r="Q27" s="618" t="s">
        <v>88</v>
      </c>
      <c r="R27" s="618" t="s">
        <v>88</v>
      </c>
      <c r="S27" s="619" t="s">
        <v>88</v>
      </c>
    </row>
    <row r="28" spans="1:19" ht="20.25" customHeight="1" x14ac:dyDescent="0.25">
      <c r="A28" s="1390"/>
      <c r="B28" s="29">
        <v>6</v>
      </c>
      <c r="C28" s="748" t="s">
        <v>11</v>
      </c>
      <c r="D28" s="27" t="str">
        <v>03/02/24</v>
      </c>
      <c r="E28" s="26">
        <f t="shared" si="0"/>
        <v>7587.2000000000016</v>
      </c>
      <c r="F28" s="24">
        <v>177.2</v>
      </c>
      <c r="G28" s="24">
        <v>10</v>
      </c>
      <c r="H28" s="24">
        <v>10</v>
      </c>
      <c r="I28" s="23">
        <v>14</v>
      </c>
      <c r="J28" s="24">
        <v>188.8</v>
      </c>
      <c r="K28" s="25">
        <f t="shared" si="1"/>
        <v>400</v>
      </c>
      <c r="L28" s="24">
        <f t="shared" si="2"/>
        <v>7187.2000000000016</v>
      </c>
      <c r="M28" s="22">
        <f>M27+J28</f>
        <v>1132.8</v>
      </c>
      <c r="O28" s="617" t="s">
        <v>88</v>
      </c>
      <c r="P28" s="618" t="s">
        <v>88</v>
      </c>
      <c r="Q28" s="618" t="s">
        <v>88</v>
      </c>
      <c r="R28" s="618" t="s">
        <v>88</v>
      </c>
      <c r="S28" s="619" t="s">
        <v>88</v>
      </c>
    </row>
    <row r="29" spans="1:19" ht="20.25" customHeight="1" x14ac:dyDescent="0.25">
      <c r="A29" s="1390"/>
      <c r="B29" s="29">
        <v>7</v>
      </c>
      <c r="C29" s="748" t="s">
        <v>10</v>
      </c>
      <c r="D29" s="27" t="str">
        <v>07/03/24</v>
      </c>
      <c r="E29" s="26">
        <f t="shared" si="0"/>
        <v>7187.2000000000016</v>
      </c>
      <c r="F29" s="24">
        <v>177.2</v>
      </c>
      <c r="G29" s="24">
        <v>10</v>
      </c>
      <c r="H29" s="24">
        <v>10</v>
      </c>
      <c r="I29" s="23">
        <v>14</v>
      </c>
      <c r="J29" s="24">
        <v>188.8</v>
      </c>
      <c r="K29" s="25">
        <f t="shared" ref="K29:K41" si="3">F29+J29+H29+I29+G29</f>
        <v>400</v>
      </c>
      <c r="L29" s="24">
        <f t="shared" ref="L29:L41" si="4">E29-J29-H29-F29-I29-G29</f>
        <v>6787.2000000000016</v>
      </c>
      <c r="M29" s="22">
        <f t="shared" ref="M29:M41" si="5">M28+J29</f>
        <v>1321.6</v>
      </c>
      <c r="O29" s="617" t="s">
        <v>88</v>
      </c>
      <c r="P29" s="618" t="s">
        <v>88</v>
      </c>
      <c r="Q29" s="618" t="s">
        <v>88</v>
      </c>
      <c r="R29" s="618" t="s">
        <v>88</v>
      </c>
      <c r="S29" s="619" t="s">
        <v>88</v>
      </c>
    </row>
    <row r="30" spans="1:19" ht="20.25" customHeight="1" x14ac:dyDescent="0.25">
      <c r="A30" s="1390"/>
      <c r="B30" s="29">
        <v>8</v>
      </c>
      <c r="C30" s="748" t="s">
        <v>9</v>
      </c>
      <c r="D30" s="27" t="str">
        <v>08/04/24</v>
      </c>
      <c r="E30" s="26">
        <f t="shared" si="0"/>
        <v>6787.2000000000016</v>
      </c>
      <c r="F30" s="24">
        <v>177.2</v>
      </c>
      <c r="G30" s="24">
        <v>10</v>
      </c>
      <c r="H30" s="24">
        <v>10</v>
      </c>
      <c r="I30" s="23">
        <v>14</v>
      </c>
      <c r="J30" s="24">
        <v>188.8</v>
      </c>
      <c r="K30" s="25">
        <f t="shared" si="3"/>
        <v>400</v>
      </c>
      <c r="L30" s="24">
        <f t="shared" si="4"/>
        <v>6387.2000000000016</v>
      </c>
      <c r="M30" s="22">
        <f t="shared" si="5"/>
        <v>1510.3999999999999</v>
      </c>
      <c r="O30" s="617" t="s">
        <v>88</v>
      </c>
      <c r="P30" s="618" t="s">
        <v>88</v>
      </c>
      <c r="Q30" s="618" t="s">
        <v>88</v>
      </c>
      <c r="R30" s="618" t="s">
        <v>88</v>
      </c>
      <c r="S30" s="619" t="s">
        <v>88</v>
      </c>
    </row>
    <row r="31" spans="1:19" ht="20.25" customHeight="1" x14ac:dyDescent="0.25">
      <c r="A31" s="1390"/>
      <c r="B31" s="29">
        <v>9</v>
      </c>
      <c r="C31" s="748" t="s">
        <v>8</v>
      </c>
      <c r="D31" s="27" t="str">
        <v>07/05/24</v>
      </c>
      <c r="E31" s="26">
        <f t="shared" si="0"/>
        <v>6387.2000000000016</v>
      </c>
      <c r="F31" s="24">
        <v>177.2</v>
      </c>
      <c r="G31" s="24">
        <v>10</v>
      </c>
      <c r="H31" s="24">
        <v>10</v>
      </c>
      <c r="I31" s="23">
        <v>14</v>
      </c>
      <c r="J31" s="24">
        <v>188.8</v>
      </c>
      <c r="K31" s="25">
        <f t="shared" si="3"/>
        <v>400</v>
      </c>
      <c r="L31" s="24">
        <f t="shared" si="4"/>
        <v>5987.2000000000016</v>
      </c>
      <c r="M31" s="22">
        <f t="shared" si="5"/>
        <v>1699.1999999999998</v>
      </c>
      <c r="O31" s="617" t="s">
        <v>88</v>
      </c>
      <c r="P31" s="618" t="s">
        <v>88</v>
      </c>
      <c r="Q31" s="618" t="s">
        <v>88</v>
      </c>
      <c r="R31" s="618" t="s">
        <v>88</v>
      </c>
      <c r="S31" s="619" t="s">
        <v>88</v>
      </c>
    </row>
    <row r="32" spans="1:19" ht="60" x14ac:dyDescent="0.25">
      <c r="A32" s="1390"/>
      <c r="B32" s="29">
        <v>10</v>
      </c>
      <c r="C32" s="748" t="s">
        <v>7</v>
      </c>
      <c r="D32" s="83" t="str">
        <v>07/06/24
-rm380
09/07/24
-rm20</v>
      </c>
      <c r="E32" s="26">
        <f t="shared" si="0"/>
        <v>5987.2000000000016</v>
      </c>
      <c r="F32" s="24">
        <v>177.2</v>
      </c>
      <c r="G32" s="24">
        <v>10</v>
      </c>
      <c r="H32" s="24">
        <v>10</v>
      </c>
      <c r="I32" s="23">
        <v>14</v>
      </c>
      <c r="J32" s="24">
        <v>188.8</v>
      </c>
      <c r="K32" s="25">
        <f t="shared" si="3"/>
        <v>400</v>
      </c>
      <c r="L32" s="24">
        <f t="shared" si="4"/>
        <v>5587.2000000000016</v>
      </c>
      <c r="M32" s="22">
        <f t="shared" si="5"/>
        <v>1887.9999999999998</v>
      </c>
      <c r="O32" s="617" t="s">
        <v>1101</v>
      </c>
      <c r="P32" s="618" t="s">
        <v>1102</v>
      </c>
      <c r="Q32" s="618" t="s">
        <v>1102</v>
      </c>
      <c r="R32" s="618" t="s">
        <v>1103</v>
      </c>
      <c r="S32" s="619" t="s">
        <v>1104</v>
      </c>
    </row>
    <row r="33" spans="1:19" ht="60" x14ac:dyDescent="0.25">
      <c r="A33" s="1390"/>
      <c r="B33" s="29">
        <v>11</v>
      </c>
      <c r="C33" s="748" t="s">
        <v>6</v>
      </c>
      <c r="D33" s="83" t="str">
        <v>09/07/24
-rm380
07/08/24
-rm20</v>
      </c>
      <c r="E33" s="26">
        <f t="shared" si="0"/>
        <v>5587.2000000000016</v>
      </c>
      <c r="F33" s="24">
        <v>177.2</v>
      </c>
      <c r="G33" s="24">
        <v>10</v>
      </c>
      <c r="H33" s="24">
        <v>10</v>
      </c>
      <c r="I33" s="23">
        <v>14</v>
      </c>
      <c r="J33" s="24">
        <v>188.8</v>
      </c>
      <c r="K33" s="25">
        <f t="shared" si="3"/>
        <v>400</v>
      </c>
      <c r="L33" s="24">
        <f t="shared" si="4"/>
        <v>5187.2000000000016</v>
      </c>
      <c r="M33" s="22">
        <f t="shared" si="5"/>
        <v>2076.7999999999997</v>
      </c>
      <c r="O33" s="617" t="s">
        <v>1132</v>
      </c>
      <c r="P33" s="618" t="s">
        <v>1133</v>
      </c>
      <c r="Q33" s="618" t="s">
        <v>1133</v>
      </c>
      <c r="R33" s="618" t="s">
        <v>1134</v>
      </c>
      <c r="S33" s="619" t="s">
        <v>1135</v>
      </c>
    </row>
    <row r="34" spans="1:19" ht="60" x14ac:dyDescent="0.25">
      <c r="A34" s="1390"/>
      <c r="B34" s="29">
        <v>12</v>
      </c>
      <c r="C34" s="748" t="s">
        <v>5</v>
      </c>
      <c r="D34" s="83" t="str">
        <v>07/08/24
-rm380
09/09/24
-rm20</v>
      </c>
      <c r="E34" s="26">
        <f t="shared" si="0"/>
        <v>5187.2000000000016</v>
      </c>
      <c r="F34" s="24">
        <v>177.2</v>
      </c>
      <c r="G34" s="24">
        <v>10</v>
      </c>
      <c r="H34" s="24">
        <v>10</v>
      </c>
      <c r="I34" s="23">
        <v>14</v>
      </c>
      <c r="J34" s="24">
        <v>188.8</v>
      </c>
      <c r="K34" s="25">
        <f t="shared" si="3"/>
        <v>400</v>
      </c>
      <c r="L34" s="24">
        <f t="shared" si="4"/>
        <v>4787.2000000000016</v>
      </c>
      <c r="M34" s="22">
        <f t="shared" si="5"/>
        <v>2265.6</v>
      </c>
      <c r="O34" s="617" t="s">
        <v>1206</v>
      </c>
      <c r="P34" s="618" t="s">
        <v>1207</v>
      </c>
      <c r="Q34" s="618" t="s">
        <v>1207</v>
      </c>
      <c r="R34" s="618" t="s">
        <v>1208</v>
      </c>
      <c r="S34" s="619" t="s">
        <v>1209</v>
      </c>
    </row>
    <row r="35" spans="1:19" ht="60" x14ac:dyDescent="0.25">
      <c r="A35" s="1390"/>
      <c r="B35" s="29">
        <v>13</v>
      </c>
      <c r="C35" s="748" t="s">
        <v>4</v>
      </c>
      <c r="D35" s="83" t="str">
        <v>09/09/24
-rm380
07/10/24
-rm20</v>
      </c>
      <c r="E35" s="26">
        <f t="shared" si="0"/>
        <v>4787.2000000000016</v>
      </c>
      <c r="F35" s="24">
        <v>177.2</v>
      </c>
      <c r="G35" s="24">
        <v>10</v>
      </c>
      <c r="H35" s="24">
        <v>10</v>
      </c>
      <c r="I35" s="23">
        <v>14</v>
      </c>
      <c r="J35" s="24">
        <v>188.8</v>
      </c>
      <c r="K35" s="25">
        <f t="shared" si="3"/>
        <v>400</v>
      </c>
      <c r="L35" s="24">
        <f t="shared" si="4"/>
        <v>4387.2000000000016</v>
      </c>
      <c r="M35" s="22">
        <f t="shared" si="5"/>
        <v>2454.4</v>
      </c>
      <c r="O35" s="617" t="s">
        <v>1311</v>
      </c>
      <c r="P35" s="618" t="s">
        <v>1312</v>
      </c>
      <c r="Q35" s="618" t="s">
        <v>1312</v>
      </c>
      <c r="R35" s="618" t="s">
        <v>1313</v>
      </c>
      <c r="S35" s="619" t="s">
        <v>1314</v>
      </c>
    </row>
    <row r="36" spans="1:19" ht="60" x14ac:dyDescent="0.25">
      <c r="A36" s="1390"/>
      <c r="B36" s="29">
        <v>14</v>
      </c>
      <c r="C36" s="748" t="s">
        <v>3</v>
      </c>
      <c r="D36" s="83" t="str">
        <v>07/10/24
-rm380
07/11/24
-rm20</v>
      </c>
      <c r="E36" s="26">
        <f t="shared" si="0"/>
        <v>4387.2000000000016</v>
      </c>
      <c r="F36" s="24">
        <v>177.2</v>
      </c>
      <c r="G36" s="24">
        <v>10</v>
      </c>
      <c r="H36" s="24">
        <v>10</v>
      </c>
      <c r="I36" s="23">
        <v>14</v>
      </c>
      <c r="J36" s="24">
        <v>188.8</v>
      </c>
      <c r="K36" s="25">
        <f t="shared" si="3"/>
        <v>400</v>
      </c>
      <c r="L36" s="24">
        <f t="shared" si="4"/>
        <v>3987.2000000000016</v>
      </c>
      <c r="M36" s="22">
        <f t="shared" si="5"/>
        <v>2643.2000000000003</v>
      </c>
      <c r="O36" s="617" t="s">
        <v>1319</v>
      </c>
      <c r="P36" s="618" t="s">
        <v>1320</v>
      </c>
      <c r="Q36" s="618" t="s">
        <v>1320</v>
      </c>
      <c r="R36" s="618" t="s">
        <v>1321</v>
      </c>
      <c r="S36" s="619" t="s">
        <v>1322</v>
      </c>
    </row>
    <row r="37" spans="1:19" ht="60" x14ac:dyDescent="0.25">
      <c r="A37" s="1390"/>
      <c r="B37" s="29">
        <v>15</v>
      </c>
      <c r="C37" s="748" t="s">
        <v>14</v>
      </c>
      <c r="D37" s="83" t="str">
        <v>07/11/24
-rm380
11/12/24
-rm20</v>
      </c>
      <c r="E37" s="26">
        <f t="shared" si="0"/>
        <v>3987.2000000000016</v>
      </c>
      <c r="F37" s="24">
        <v>177.2</v>
      </c>
      <c r="G37" s="24">
        <v>10</v>
      </c>
      <c r="H37" s="24">
        <v>10</v>
      </c>
      <c r="I37" s="23">
        <v>14</v>
      </c>
      <c r="J37" s="24">
        <v>188.8</v>
      </c>
      <c r="K37" s="25">
        <f t="shared" si="3"/>
        <v>400</v>
      </c>
      <c r="L37" s="24">
        <f t="shared" si="4"/>
        <v>3587.2000000000016</v>
      </c>
      <c r="M37" s="22">
        <f t="shared" si="5"/>
        <v>2832.0000000000005</v>
      </c>
      <c r="O37" s="617" t="s">
        <v>1370</v>
      </c>
      <c r="P37" s="618" t="s">
        <v>1371</v>
      </c>
      <c r="Q37" s="618" t="s">
        <v>1371</v>
      </c>
      <c r="R37" s="618" t="s">
        <v>1372</v>
      </c>
      <c r="S37" s="619" t="s">
        <v>1373</v>
      </c>
    </row>
    <row r="38" spans="1:19" ht="60.75" thickBot="1" x14ac:dyDescent="0.3">
      <c r="A38" s="1391"/>
      <c r="B38" s="21">
        <v>16</v>
      </c>
      <c r="C38" s="749" t="s">
        <v>13</v>
      </c>
      <c r="D38" s="248" t="str">
        <v>11/12/24
-rm390
15/01/25
-rm10</v>
      </c>
      <c r="E38" s="18">
        <f t="shared" si="0"/>
        <v>3587.2000000000016</v>
      </c>
      <c r="F38" s="16">
        <v>177.2</v>
      </c>
      <c r="G38" s="16">
        <v>10</v>
      </c>
      <c r="H38" s="16">
        <v>10</v>
      </c>
      <c r="I38" s="15">
        <v>14</v>
      </c>
      <c r="J38" s="16">
        <v>188.8</v>
      </c>
      <c r="K38" s="17">
        <f t="shared" si="3"/>
        <v>400</v>
      </c>
      <c r="L38" s="16">
        <f t="shared" si="4"/>
        <v>3187.2000000000016</v>
      </c>
      <c r="M38" s="14">
        <f t="shared" si="5"/>
        <v>3020.8000000000006</v>
      </c>
      <c r="O38" s="304" t="s">
        <v>1437</v>
      </c>
      <c r="P38" s="305" t="s">
        <v>1438</v>
      </c>
      <c r="Q38" s="305" t="s">
        <v>1438</v>
      </c>
      <c r="R38" s="305" t="s">
        <v>1439</v>
      </c>
      <c r="S38" s="306" t="s">
        <v>1440</v>
      </c>
    </row>
    <row r="39" spans="1:19" ht="60" x14ac:dyDescent="0.25">
      <c r="A39" s="1389">
        <v>2025</v>
      </c>
      <c r="B39" s="37">
        <v>17</v>
      </c>
      <c r="C39" s="747" t="s">
        <v>12</v>
      </c>
      <c r="D39" s="258" t="str">
        <v>15/01/25
-rm390
11/02/25
-rm10</v>
      </c>
      <c r="E39" s="34">
        <f t="shared" si="0"/>
        <v>3187.2000000000016</v>
      </c>
      <c r="F39" s="32">
        <v>177.2</v>
      </c>
      <c r="G39" s="32">
        <v>10</v>
      </c>
      <c r="H39" s="32">
        <v>10</v>
      </c>
      <c r="I39" s="31">
        <v>14</v>
      </c>
      <c r="J39" s="32">
        <v>188.8</v>
      </c>
      <c r="K39" s="33">
        <f t="shared" si="3"/>
        <v>400</v>
      </c>
      <c r="L39" s="32">
        <f t="shared" si="4"/>
        <v>2787.2000000000016</v>
      </c>
      <c r="M39" s="30">
        <f t="shared" si="5"/>
        <v>3209.6000000000008</v>
      </c>
      <c r="O39" s="307" t="s">
        <v>1489</v>
      </c>
      <c r="P39" s="257" t="s">
        <v>1490</v>
      </c>
      <c r="Q39" s="257" t="s">
        <v>1490</v>
      </c>
      <c r="R39" s="257" t="s">
        <v>1491</v>
      </c>
      <c r="S39" s="308" t="s">
        <v>1492</v>
      </c>
    </row>
    <row r="40" spans="1:19" ht="60" x14ac:dyDescent="0.25">
      <c r="A40" s="1390"/>
      <c r="B40" s="29">
        <v>18</v>
      </c>
      <c r="C40" s="748" t="s">
        <v>11</v>
      </c>
      <c r="D40" s="83" t="str">
        <v>11/02/25
-rm390
10/03/25
-rm10</v>
      </c>
      <c r="E40" s="26">
        <f t="shared" si="0"/>
        <v>2787.2000000000016</v>
      </c>
      <c r="F40" s="24">
        <v>177.2</v>
      </c>
      <c r="G40" s="24">
        <v>10</v>
      </c>
      <c r="H40" s="24">
        <v>10</v>
      </c>
      <c r="I40" s="23">
        <v>14</v>
      </c>
      <c r="J40" s="24">
        <v>188.8</v>
      </c>
      <c r="K40" s="25">
        <f t="shared" si="3"/>
        <v>400</v>
      </c>
      <c r="L40" s="24">
        <f t="shared" si="4"/>
        <v>2387.2000000000016</v>
      </c>
      <c r="M40" s="22">
        <f t="shared" si="5"/>
        <v>3398.400000000001</v>
      </c>
      <c r="O40" s="345" t="s">
        <v>1545</v>
      </c>
      <c r="P40" s="346" t="s">
        <v>1546</v>
      </c>
      <c r="Q40" s="346" t="s">
        <v>1546</v>
      </c>
      <c r="R40" s="346" t="s">
        <v>1547</v>
      </c>
      <c r="S40" s="303" t="s">
        <v>1548</v>
      </c>
    </row>
    <row r="41" spans="1:19" ht="60" x14ac:dyDescent="0.25">
      <c r="A41" s="1390"/>
      <c r="B41" s="29">
        <v>19</v>
      </c>
      <c r="C41" s="748" t="s">
        <v>10</v>
      </c>
      <c r="D41" s="83" t="str">
        <v>10/03/25
-rm390
18/03/25
-rm10</v>
      </c>
      <c r="E41" s="26">
        <f t="shared" si="0"/>
        <v>2387.2000000000016</v>
      </c>
      <c r="F41" s="24">
        <v>177.2</v>
      </c>
      <c r="G41" s="24">
        <v>10</v>
      </c>
      <c r="H41" s="24">
        <v>10</v>
      </c>
      <c r="I41" s="23">
        <v>14</v>
      </c>
      <c r="J41" s="24">
        <v>188.8</v>
      </c>
      <c r="K41" s="25">
        <f t="shared" si="3"/>
        <v>400</v>
      </c>
      <c r="L41" s="24">
        <f t="shared" si="4"/>
        <v>1987.2000000000014</v>
      </c>
      <c r="M41" s="22">
        <f t="shared" si="5"/>
        <v>3587.2000000000012</v>
      </c>
      <c r="O41" s="345" t="s">
        <v>1553</v>
      </c>
      <c r="P41" s="346" t="s">
        <v>1554</v>
      </c>
      <c r="Q41" s="346" t="s">
        <v>1554</v>
      </c>
      <c r="R41" s="346" t="s">
        <v>1555</v>
      </c>
      <c r="S41" s="303" t="s">
        <v>1556</v>
      </c>
    </row>
    <row r="42" spans="1:19" ht="20.25" customHeight="1" x14ac:dyDescent="0.25">
      <c r="A42" s="1390"/>
      <c r="B42" s="29">
        <v>20</v>
      </c>
      <c r="C42" s="748" t="s">
        <v>9</v>
      </c>
      <c r="D42" s="27" t="str">
        <v>18/03/25</v>
      </c>
      <c r="E42" s="26">
        <f t="shared" si="0"/>
        <v>1987.2000000000014</v>
      </c>
      <c r="F42" s="24">
        <v>177.2</v>
      </c>
      <c r="G42" s="24">
        <v>10</v>
      </c>
      <c r="H42" s="24">
        <v>10</v>
      </c>
      <c r="I42" s="23">
        <v>14</v>
      </c>
      <c r="J42" s="24">
        <v>188.8</v>
      </c>
      <c r="K42" s="25">
        <f t="shared" si="1"/>
        <v>400</v>
      </c>
      <c r="L42" s="24">
        <f t="shared" si="2"/>
        <v>1587.2000000000014</v>
      </c>
      <c r="M42" s="22">
        <f t="shared" ref="M42:M46" si="6">M41+J42</f>
        <v>3776.0000000000014</v>
      </c>
      <c r="O42" s="345" t="s">
        <v>88</v>
      </c>
      <c r="P42" s="346" t="s">
        <v>88</v>
      </c>
      <c r="Q42" s="346" t="s">
        <v>88</v>
      </c>
      <c r="R42" s="346" t="s">
        <v>88</v>
      </c>
      <c r="S42" s="303" t="s">
        <v>88</v>
      </c>
    </row>
    <row r="43" spans="1:19" ht="20.25" customHeight="1" x14ac:dyDescent="0.25">
      <c r="A43" s="1390"/>
      <c r="B43" s="29">
        <v>21</v>
      </c>
      <c r="C43" s="748" t="s">
        <v>8</v>
      </c>
      <c r="D43" s="27" t="str">
        <v>18/03/25</v>
      </c>
      <c r="E43" s="26">
        <f t="shared" si="0"/>
        <v>1587.2000000000014</v>
      </c>
      <c r="F43" s="24">
        <v>177.2</v>
      </c>
      <c r="G43" s="24">
        <v>10</v>
      </c>
      <c r="H43" s="24">
        <v>10</v>
      </c>
      <c r="I43" s="23">
        <v>14</v>
      </c>
      <c r="J43" s="24">
        <v>188.8</v>
      </c>
      <c r="K43" s="25">
        <f t="shared" si="1"/>
        <v>400</v>
      </c>
      <c r="L43" s="24">
        <f t="shared" si="2"/>
        <v>1187.2000000000014</v>
      </c>
      <c r="M43" s="22">
        <f t="shared" si="6"/>
        <v>3964.8000000000015</v>
      </c>
      <c r="O43" s="345" t="s">
        <v>88</v>
      </c>
      <c r="P43" s="346" t="s">
        <v>88</v>
      </c>
      <c r="Q43" s="346" t="s">
        <v>88</v>
      </c>
      <c r="R43" s="346" t="s">
        <v>88</v>
      </c>
      <c r="S43" s="303" t="s">
        <v>88</v>
      </c>
    </row>
    <row r="44" spans="1:19" ht="60" x14ac:dyDescent="0.25">
      <c r="A44" s="1390"/>
      <c r="B44" s="29">
        <v>22</v>
      </c>
      <c r="C44" s="748" t="s">
        <v>7</v>
      </c>
      <c r="D44" s="83" t="str">
        <v>18/03/25
-rm390
25/06/25
-rm10</v>
      </c>
      <c r="E44" s="26">
        <f t="shared" si="0"/>
        <v>1187.2000000000014</v>
      </c>
      <c r="F44" s="24">
        <v>177.2</v>
      </c>
      <c r="G44" s="24">
        <v>10</v>
      </c>
      <c r="H44" s="24">
        <v>10</v>
      </c>
      <c r="I44" s="23">
        <v>14</v>
      </c>
      <c r="J44" s="24">
        <v>188.8</v>
      </c>
      <c r="K44" s="25">
        <f t="shared" si="1"/>
        <v>400</v>
      </c>
      <c r="L44" s="24">
        <f t="shared" si="2"/>
        <v>787.20000000000141</v>
      </c>
      <c r="M44" s="22">
        <f t="shared" si="6"/>
        <v>4153.6000000000013</v>
      </c>
      <c r="O44" s="345" t="s">
        <v>1724</v>
      </c>
      <c r="P44" s="346" t="s">
        <v>1725</v>
      </c>
      <c r="Q44" s="346" t="s">
        <v>1725</v>
      </c>
      <c r="R44" s="346" t="s">
        <v>1726</v>
      </c>
      <c r="S44" s="303" t="s">
        <v>1727</v>
      </c>
    </row>
    <row r="45" spans="1:19" ht="60" x14ac:dyDescent="0.25">
      <c r="A45" s="1390"/>
      <c r="B45" s="29">
        <v>23</v>
      </c>
      <c r="C45" s="748" t="s">
        <v>6</v>
      </c>
      <c r="D45" s="83" t="str">
        <v>25/06/25
-rm370
30/06/25
-rm30</v>
      </c>
      <c r="E45" s="26">
        <f t="shared" si="0"/>
        <v>787.20000000000141</v>
      </c>
      <c r="F45" s="24">
        <v>177.2</v>
      </c>
      <c r="G45" s="24">
        <v>10</v>
      </c>
      <c r="H45" s="24">
        <v>10</v>
      </c>
      <c r="I45" s="23">
        <v>14</v>
      </c>
      <c r="J45" s="24">
        <v>188.8</v>
      </c>
      <c r="K45" s="25">
        <f t="shared" si="1"/>
        <v>400</v>
      </c>
      <c r="L45" s="24">
        <f t="shared" si="2"/>
        <v>387.20000000000147</v>
      </c>
      <c r="M45" s="22">
        <f t="shared" si="6"/>
        <v>4342.4000000000015</v>
      </c>
      <c r="O45" s="345" t="s">
        <v>1743</v>
      </c>
      <c r="P45" s="346" t="s">
        <v>1744</v>
      </c>
      <c r="Q45" s="346" t="s">
        <v>1744</v>
      </c>
      <c r="R45" s="346" t="s">
        <v>1745</v>
      </c>
      <c r="S45" s="303" t="s">
        <v>1746</v>
      </c>
    </row>
    <row r="46" spans="1:19" ht="20.25" customHeight="1" thickBot="1" x14ac:dyDescent="0.3">
      <c r="A46" s="1391"/>
      <c r="B46" s="21">
        <v>24</v>
      </c>
      <c r="C46" s="749" t="s">
        <v>5</v>
      </c>
      <c r="D46" s="19" t="str">
        <v>30/06/25</v>
      </c>
      <c r="E46" s="18">
        <f t="shared" si="0"/>
        <v>387.20000000000147</v>
      </c>
      <c r="F46" s="16">
        <v>177.2</v>
      </c>
      <c r="G46" s="16">
        <v>10</v>
      </c>
      <c r="H46" s="16">
        <v>10</v>
      </c>
      <c r="I46" s="15">
        <v>14</v>
      </c>
      <c r="J46" s="16">
        <v>188.8</v>
      </c>
      <c r="K46" s="17">
        <f t="shared" si="1"/>
        <v>400</v>
      </c>
      <c r="L46" s="16">
        <f t="shared" si="2"/>
        <v>-12.799999999998533</v>
      </c>
      <c r="M46" s="14">
        <f t="shared" si="6"/>
        <v>4531.2000000000016</v>
      </c>
      <c r="O46" s="304" t="s">
        <v>88</v>
      </c>
      <c r="P46" s="305" t="s">
        <v>88</v>
      </c>
      <c r="Q46" s="305" t="s">
        <v>88</v>
      </c>
      <c r="R46" s="305" t="s">
        <v>88</v>
      </c>
      <c r="S46" s="306" t="s">
        <v>88</v>
      </c>
    </row>
    <row r="47" spans="1:19" x14ac:dyDescent="0.25">
      <c r="D47" s="68"/>
      <c r="E47" s="68"/>
      <c r="F47" s="67">
        <f>SUM(F23:F46)</f>
        <v>4252.7999999999984</v>
      </c>
      <c r="G47" s="67">
        <f>SUM(G23:G46)</f>
        <v>240</v>
      </c>
      <c r="H47" s="67">
        <f>SUM(H23:H46)</f>
        <v>240</v>
      </c>
      <c r="I47" s="67">
        <f>SUM(I23:I46)</f>
        <v>336</v>
      </c>
      <c r="J47" s="67">
        <f>SUM(J23:J46)</f>
        <v>4531.2000000000016</v>
      </c>
    </row>
    <row r="48" spans="1:19" x14ac:dyDescent="0.25">
      <c r="D48" s="1420" t="s">
        <v>2</v>
      </c>
      <c r="E48" s="1420"/>
      <c r="F48" s="79">
        <v>0</v>
      </c>
      <c r="G48" s="79">
        <v>0</v>
      </c>
      <c r="H48" s="79">
        <v>0</v>
      </c>
      <c r="I48" s="79">
        <v>0</v>
      </c>
      <c r="J48" s="79">
        <v>0</v>
      </c>
    </row>
    <row r="49" spans="3:10" x14ac:dyDescent="0.25">
      <c r="D49" s="1421" t="s">
        <v>1</v>
      </c>
      <c r="E49" s="1421"/>
      <c r="F49" s="78">
        <f>SUM(F47-F48)</f>
        <v>4252.7999999999984</v>
      </c>
      <c r="G49" s="78">
        <f>SUM(G47-G48)</f>
        <v>240</v>
      </c>
      <c r="H49" s="78">
        <f>SUM(H47-H48)</f>
        <v>240</v>
      </c>
      <c r="I49" s="78">
        <f t="shared" ref="I49:J49" si="7">SUM(I47-I48)</f>
        <v>336</v>
      </c>
      <c r="J49" s="78">
        <f t="shared" si="7"/>
        <v>4531.2000000000016</v>
      </c>
    </row>
    <row r="51" spans="3:10" ht="15.75" x14ac:dyDescent="0.25">
      <c r="C51" s="76"/>
      <c r="D51" s="1435" t="s">
        <v>42</v>
      </c>
      <c r="E51" s="1435"/>
      <c r="F51" s="1423">
        <f>SUM(F49:J49)</f>
        <v>9600</v>
      </c>
      <c r="G51" s="1423"/>
      <c r="H51" s="1423"/>
      <c r="I51" s="485"/>
    </row>
    <row r="52" spans="3:10" ht="16.5" thickBot="1" x14ac:dyDescent="0.3">
      <c r="C52" s="76"/>
      <c r="D52" s="1435" t="s">
        <v>41</v>
      </c>
      <c r="E52" s="1435"/>
      <c r="F52" s="1436">
        <v>-12.8</v>
      </c>
      <c r="G52" s="1436"/>
      <c r="H52" s="1436"/>
      <c r="I52" s="485"/>
    </row>
    <row r="53" spans="3:10" ht="17.25" thickTop="1" thickBot="1" x14ac:dyDescent="0.3">
      <c r="C53" s="1415" t="s">
        <v>0</v>
      </c>
      <c r="D53" s="1415"/>
      <c r="E53" s="1416"/>
      <c r="F53" s="1417">
        <f>SUM(F51:I52)</f>
        <v>9587.2000000000007</v>
      </c>
      <c r="G53" s="1418"/>
      <c r="H53" s="1419"/>
      <c r="I53" s="486"/>
    </row>
    <row r="54" spans="3:10" ht="15.75" thickTop="1" x14ac:dyDescent="0.25"/>
  </sheetData>
  <mergeCells count="34">
    <mergeCell ref="A16:B16"/>
    <mergeCell ref="A8:M8"/>
    <mergeCell ref="A11:B11"/>
    <mergeCell ref="A12:B12"/>
    <mergeCell ref="A13:B13"/>
    <mergeCell ref="A14:B14"/>
    <mergeCell ref="F18:G18"/>
    <mergeCell ref="F19:G19"/>
    <mergeCell ref="A21:A22"/>
    <mergeCell ref="B21:B22"/>
    <mergeCell ref="C21:C22"/>
    <mergeCell ref="D21:D22"/>
    <mergeCell ref="E21:E22"/>
    <mergeCell ref="D49:E49"/>
    <mergeCell ref="A39:A46"/>
    <mergeCell ref="A27:A38"/>
    <mergeCell ref="A23:A26"/>
    <mergeCell ref="A18:B18"/>
    <mergeCell ref="O21:O22"/>
    <mergeCell ref="P21:R21"/>
    <mergeCell ref="S21:S22"/>
    <mergeCell ref="C53:E53"/>
    <mergeCell ref="F53:H53"/>
    <mergeCell ref="D51:E51"/>
    <mergeCell ref="F51:H51"/>
    <mergeCell ref="D52:E52"/>
    <mergeCell ref="F52:H52"/>
    <mergeCell ref="M21:M22"/>
    <mergeCell ref="F21:F22"/>
    <mergeCell ref="G21:I21"/>
    <mergeCell ref="J21:J22"/>
    <mergeCell ref="K21:K22"/>
    <mergeCell ref="L21:L22"/>
    <mergeCell ref="D48:E48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/>
  <dimension ref="A1:L40"/>
  <sheetViews>
    <sheetView topLeftCell="A13" zoomScale="90" zoomScaleNormal="90" workbookViewId="0">
      <selection activeCell="K30" sqref="K30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5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2155</v>
      </c>
    </row>
    <row r="4" spans="1:12" ht="12.6" customHeight="1" x14ac:dyDescent="0.35">
      <c r="A4" s="62"/>
    </row>
    <row r="5" spans="1:12" ht="17.25" x14ac:dyDescent="0.3">
      <c r="A5" s="500" t="s">
        <v>2156</v>
      </c>
    </row>
    <row r="6" spans="1:12" ht="17.25" x14ac:dyDescent="0.3">
      <c r="A6" s="500" t="s">
        <v>2157</v>
      </c>
    </row>
    <row r="8" spans="1:12" ht="20.25" customHeight="1" x14ac:dyDescent="0.25">
      <c r="A8" s="1425" t="s">
        <v>2158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367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80</v>
      </c>
      <c r="B10" s="60"/>
      <c r="C10" s="59"/>
      <c r="D10" s="1367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2000</v>
      </c>
      <c r="D11" s="1367"/>
      <c r="E11" s="51"/>
      <c r="I11" s="48"/>
      <c r="L11" s="48"/>
    </row>
    <row r="12" spans="1:12" ht="20.25" customHeight="1" x14ac:dyDescent="0.25">
      <c r="A12" s="1426" t="s">
        <v>33</v>
      </c>
      <c r="B12" s="1426"/>
      <c r="C12" s="54">
        <v>100</v>
      </c>
      <c r="D12" s="487" t="s">
        <v>808</v>
      </c>
      <c r="E12" s="51"/>
      <c r="I12" s="48"/>
      <c r="L12" s="48"/>
    </row>
    <row r="13" spans="1:12" ht="20.25" customHeight="1" x14ac:dyDescent="0.25">
      <c r="A13" s="1426" t="s">
        <v>33</v>
      </c>
      <c r="B13" s="1426"/>
      <c r="C13" s="54">
        <v>200</v>
      </c>
      <c r="D13" s="330" t="s">
        <v>32</v>
      </c>
      <c r="E13" s="51"/>
      <c r="I13" s="48"/>
      <c r="L13" s="48"/>
    </row>
    <row r="14" spans="1:12" ht="20.25" customHeight="1" x14ac:dyDescent="0.25">
      <c r="A14" s="1365"/>
      <c r="B14" s="1365"/>
      <c r="C14" s="50">
        <f>SUM(C11:C13)</f>
        <v>2300</v>
      </c>
      <c r="E14" s="51"/>
      <c r="I14" s="48"/>
      <c r="L14" s="48"/>
    </row>
    <row r="15" spans="1:12" ht="20.25" customHeight="1" x14ac:dyDescent="0.25">
      <c r="A15" s="1426" t="s">
        <v>31</v>
      </c>
      <c r="B15" s="1426"/>
      <c r="C15" s="189">
        <v>2373.6</v>
      </c>
      <c r="D15" s="52" t="s">
        <v>1713</v>
      </c>
      <c r="E15" s="51"/>
      <c r="L15" s="48"/>
    </row>
    <row r="16" spans="1:12" ht="20.25" customHeight="1" x14ac:dyDescent="0.25">
      <c r="A16" s="1365"/>
      <c r="B16" s="1365"/>
      <c r="C16" s="50">
        <f>SUM(C14:C15)</f>
        <v>4673.6000000000004</v>
      </c>
      <c r="D16" s="52"/>
      <c r="E16" s="51"/>
      <c r="L16" s="48"/>
    </row>
    <row r="17" spans="1:12" ht="20.25" customHeight="1" x14ac:dyDescent="0.25">
      <c r="A17" s="1426" t="s">
        <v>244</v>
      </c>
      <c r="B17" s="1426"/>
      <c r="C17" s="49">
        <v>120</v>
      </c>
      <c r="D17" s="487"/>
      <c r="E17" s="1428" t="s">
        <v>27</v>
      </c>
      <c r="F17" s="1428"/>
      <c r="I17" s="48"/>
      <c r="L17" s="48"/>
    </row>
    <row r="18" spans="1:12" ht="20.25" customHeight="1" thickBot="1" x14ac:dyDescent="0.3">
      <c r="A18" s="360"/>
      <c r="B18" s="360"/>
      <c r="C18" s="45">
        <f>SUM(C16:C17)</f>
        <v>4793.6000000000004</v>
      </c>
      <c r="E18" s="1443">
        <f>C18/12+1</f>
        <v>400.4666666666667</v>
      </c>
      <c r="F18" s="1443"/>
      <c r="I18" s="48"/>
      <c r="L18" s="48"/>
    </row>
    <row r="19" spans="1:12" s="93" customFormat="1" ht="15" customHeight="1" thickTop="1" thickBot="1" x14ac:dyDescent="0.3">
      <c r="D19" s="95"/>
      <c r="E19" s="95"/>
      <c r="F19" s="94"/>
      <c r="G19" s="94"/>
    </row>
    <row r="20" spans="1:12" s="1366" customFormat="1" ht="43.5" customHeight="1" thickBot="1" x14ac:dyDescent="0.3">
      <c r="A20" s="1368" t="s">
        <v>26</v>
      </c>
      <c r="B20" s="1369" t="s">
        <v>25</v>
      </c>
      <c r="C20" s="1370" t="s">
        <v>24</v>
      </c>
      <c r="D20" s="1371" t="s">
        <v>23</v>
      </c>
      <c r="E20" s="1370" t="s">
        <v>22</v>
      </c>
      <c r="F20" s="39" t="s">
        <v>21</v>
      </c>
      <c r="G20" s="39" t="s">
        <v>20</v>
      </c>
      <c r="H20" s="1370" t="s">
        <v>19</v>
      </c>
      <c r="I20" s="1371" t="s">
        <v>18</v>
      </c>
      <c r="J20" s="1370" t="s">
        <v>17</v>
      </c>
      <c r="K20" s="967" t="s">
        <v>16</v>
      </c>
    </row>
    <row r="21" spans="1:12" ht="20.25" customHeight="1" x14ac:dyDescent="0.25">
      <c r="A21" s="1389">
        <v>2026</v>
      </c>
      <c r="B21" s="37">
        <v>1</v>
      </c>
      <c r="C21" s="1374" t="s">
        <v>10</v>
      </c>
      <c r="D21" s="35" t="str">
        <f t="array" ref="D21:D32">TRANSPOSE('[1]2025-2026'!$F$161:$Q$161)</f>
        <v>27/03/26 PBB</v>
      </c>
      <c r="E21" s="34">
        <f>SUM(C16)</f>
        <v>4673.6000000000004</v>
      </c>
      <c r="F21" s="32">
        <v>175.53</v>
      </c>
      <c r="G21" s="32">
        <v>16.670000000000002</v>
      </c>
      <c r="H21" s="32">
        <v>197.8</v>
      </c>
      <c r="I21" s="33">
        <f>F21+H21+G21+K21</f>
        <v>400.00000000000006</v>
      </c>
      <c r="J21" s="32">
        <f>E21-H21-G21-F21</f>
        <v>4283.6000000000004</v>
      </c>
      <c r="K21" s="1131">
        <v>10</v>
      </c>
    </row>
    <row r="22" spans="1:12" ht="20.25" customHeight="1" x14ac:dyDescent="0.25">
      <c r="A22" s="1390"/>
      <c r="B22" s="29">
        <v>2</v>
      </c>
      <c r="C22" s="1373" t="s">
        <v>9</v>
      </c>
      <c r="D22" s="27" t="str">
        <v/>
      </c>
      <c r="E22" s="26">
        <f t="shared" ref="E22:E32" si="0">J21</f>
        <v>4283.6000000000004</v>
      </c>
      <c r="F22" s="24">
        <v>175.53</v>
      </c>
      <c r="G22" s="24">
        <v>16.670000000000002</v>
      </c>
      <c r="H22" s="24">
        <v>197.8</v>
      </c>
      <c r="I22" s="25">
        <f t="shared" ref="I22:I32" si="1">F22+H22+G22+K22</f>
        <v>400.00000000000006</v>
      </c>
      <c r="J22" s="24">
        <f>E22-H22-G22-F22</f>
        <v>3893.6</v>
      </c>
      <c r="K22" s="1132">
        <v>10</v>
      </c>
    </row>
    <row r="23" spans="1:12" ht="20.25" customHeight="1" x14ac:dyDescent="0.25">
      <c r="A23" s="1390"/>
      <c r="B23" s="29">
        <v>3</v>
      </c>
      <c r="C23" s="1373" t="s">
        <v>8</v>
      </c>
      <c r="D23" s="27" t="str">
        <v/>
      </c>
      <c r="E23" s="26">
        <f t="shared" si="0"/>
        <v>3893.6</v>
      </c>
      <c r="F23" s="24">
        <v>175.53</v>
      </c>
      <c r="G23" s="24">
        <v>16.670000000000002</v>
      </c>
      <c r="H23" s="24">
        <v>197.8</v>
      </c>
      <c r="I23" s="25">
        <f>F23+H23+G23+K23</f>
        <v>400.00000000000006</v>
      </c>
      <c r="J23" s="24">
        <f t="shared" ref="J23:J32" si="2">E23-H23-G23-F23</f>
        <v>3503.5999999999995</v>
      </c>
      <c r="K23" s="1132">
        <v>10</v>
      </c>
    </row>
    <row r="24" spans="1:12" ht="20.25" customHeight="1" x14ac:dyDescent="0.25">
      <c r="A24" s="1390"/>
      <c r="B24" s="29">
        <v>4</v>
      </c>
      <c r="C24" s="1373" t="s">
        <v>7</v>
      </c>
      <c r="D24" s="27" t="str">
        <v/>
      </c>
      <c r="E24" s="26">
        <f t="shared" si="0"/>
        <v>3503.5999999999995</v>
      </c>
      <c r="F24" s="24">
        <v>175.53</v>
      </c>
      <c r="G24" s="24">
        <v>16.670000000000002</v>
      </c>
      <c r="H24" s="24">
        <v>197.8</v>
      </c>
      <c r="I24" s="25">
        <f>F24+H24+G24+K24</f>
        <v>400.00000000000006</v>
      </c>
      <c r="J24" s="24">
        <f t="shared" si="2"/>
        <v>3113.599999999999</v>
      </c>
      <c r="K24" s="1132">
        <v>10</v>
      </c>
    </row>
    <row r="25" spans="1:12" ht="20.25" customHeight="1" x14ac:dyDescent="0.25">
      <c r="A25" s="1390"/>
      <c r="B25" s="29">
        <v>5</v>
      </c>
      <c r="C25" s="1373" t="s">
        <v>6</v>
      </c>
      <c r="D25" s="27" t="str">
        <v/>
      </c>
      <c r="E25" s="26">
        <f t="shared" si="0"/>
        <v>3113.599999999999</v>
      </c>
      <c r="F25" s="24">
        <v>175.53</v>
      </c>
      <c r="G25" s="24">
        <v>16.670000000000002</v>
      </c>
      <c r="H25" s="24">
        <v>197.8</v>
      </c>
      <c r="I25" s="25">
        <f t="shared" si="1"/>
        <v>400.00000000000006</v>
      </c>
      <c r="J25" s="24">
        <f t="shared" si="2"/>
        <v>2723.5999999999985</v>
      </c>
      <c r="K25" s="1132">
        <v>10</v>
      </c>
    </row>
    <row r="26" spans="1:12" ht="20.25" customHeight="1" x14ac:dyDescent="0.25">
      <c r="A26" s="1390"/>
      <c r="B26" s="29">
        <v>6</v>
      </c>
      <c r="C26" s="1373" t="s">
        <v>5</v>
      </c>
      <c r="D26" s="27" t="str">
        <v/>
      </c>
      <c r="E26" s="26">
        <f t="shared" si="0"/>
        <v>2723.5999999999985</v>
      </c>
      <c r="F26" s="24">
        <v>175.53</v>
      </c>
      <c r="G26" s="24">
        <v>16.670000000000002</v>
      </c>
      <c r="H26" s="24">
        <v>197.8</v>
      </c>
      <c r="I26" s="25">
        <f t="shared" si="1"/>
        <v>400.00000000000006</v>
      </c>
      <c r="J26" s="24">
        <f t="shared" si="2"/>
        <v>2333.5999999999981</v>
      </c>
      <c r="K26" s="1132">
        <v>10</v>
      </c>
      <c r="L26" s="1134"/>
    </row>
    <row r="27" spans="1:12" ht="20.25" customHeight="1" x14ac:dyDescent="0.25">
      <c r="A27" s="1390"/>
      <c r="B27" s="29">
        <v>7</v>
      </c>
      <c r="C27" s="1373" t="s">
        <v>4</v>
      </c>
      <c r="D27" s="27" t="str">
        <v/>
      </c>
      <c r="E27" s="26">
        <f t="shared" si="0"/>
        <v>2333.5999999999981</v>
      </c>
      <c r="F27" s="24">
        <v>175.53</v>
      </c>
      <c r="G27" s="24">
        <v>16.670000000000002</v>
      </c>
      <c r="H27" s="24">
        <v>197.8</v>
      </c>
      <c r="I27" s="25">
        <f>F27+H27+G27+K27</f>
        <v>400.00000000000006</v>
      </c>
      <c r="J27" s="24">
        <f t="shared" si="2"/>
        <v>1943.5999999999979</v>
      </c>
      <c r="K27" s="1132">
        <v>10</v>
      </c>
    </row>
    <row r="28" spans="1:12" ht="20.25" customHeight="1" x14ac:dyDescent="0.25">
      <c r="A28" s="1390"/>
      <c r="B28" s="29">
        <v>8</v>
      </c>
      <c r="C28" s="1373" t="s">
        <v>3</v>
      </c>
      <c r="D28" s="27" t="str">
        <v/>
      </c>
      <c r="E28" s="26">
        <f t="shared" si="0"/>
        <v>1943.5999999999979</v>
      </c>
      <c r="F28" s="24">
        <v>175.53</v>
      </c>
      <c r="G28" s="24">
        <v>16.670000000000002</v>
      </c>
      <c r="H28" s="24">
        <v>197.8</v>
      </c>
      <c r="I28" s="25">
        <f t="shared" si="1"/>
        <v>400.00000000000006</v>
      </c>
      <c r="J28" s="24">
        <f t="shared" si="2"/>
        <v>1553.5999999999979</v>
      </c>
      <c r="K28" s="1132">
        <v>10</v>
      </c>
    </row>
    <row r="29" spans="1:12" ht="20.25" customHeight="1" x14ac:dyDescent="0.25">
      <c r="A29" s="1390"/>
      <c r="B29" s="29">
        <v>9</v>
      </c>
      <c r="C29" s="1373" t="s">
        <v>14</v>
      </c>
      <c r="D29" s="27" t="str">
        <v/>
      </c>
      <c r="E29" s="26">
        <f t="shared" si="0"/>
        <v>1553.5999999999979</v>
      </c>
      <c r="F29" s="24">
        <v>175.53</v>
      </c>
      <c r="G29" s="24">
        <v>16.670000000000002</v>
      </c>
      <c r="H29" s="24">
        <v>197.8</v>
      </c>
      <c r="I29" s="25">
        <f t="shared" si="1"/>
        <v>400.00000000000006</v>
      </c>
      <c r="J29" s="24">
        <f t="shared" si="2"/>
        <v>1163.5999999999979</v>
      </c>
      <c r="K29" s="1132">
        <v>10</v>
      </c>
    </row>
    <row r="30" spans="1:12" ht="20.25" customHeight="1" thickBot="1" x14ac:dyDescent="0.3">
      <c r="A30" s="1391"/>
      <c r="B30" s="21">
        <v>10</v>
      </c>
      <c r="C30" s="1372" t="s">
        <v>13</v>
      </c>
      <c r="D30" s="19" t="str">
        <v/>
      </c>
      <c r="E30" s="18">
        <f t="shared" si="0"/>
        <v>1163.5999999999979</v>
      </c>
      <c r="F30" s="16">
        <v>175.53</v>
      </c>
      <c r="G30" s="16">
        <v>16.670000000000002</v>
      </c>
      <c r="H30" s="16">
        <v>197.8</v>
      </c>
      <c r="I30" s="17">
        <f t="shared" si="1"/>
        <v>400.00000000000006</v>
      </c>
      <c r="J30" s="16">
        <f t="shared" si="2"/>
        <v>773.59999999999798</v>
      </c>
      <c r="K30" s="1133">
        <v>10</v>
      </c>
    </row>
    <row r="31" spans="1:12" ht="20.25" customHeight="1" x14ac:dyDescent="0.25">
      <c r="A31" s="1389">
        <v>2027</v>
      </c>
      <c r="B31" s="37">
        <v>11</v>
      </c>
      <c r="C31" s="1374" t="s">
        <v>12</v>
      </c>
      <c r="D31" s="35" t="str">
        <v/>
      </c>
      <c r="E31" s="34">
        <f t="shared" si="0"/>
        <v>773.59999999999798</v>
      </c>
      <c r="F31" s="32">
        <v>175.53</v>
      </c>
      <c r="G31" s="32">
        <v>16.670000000000002</v>
      </c>
      <c r="H31" s="32">
        <v>197.8</v>
      </c>
      <c r="I31" s="33">
        <f t="shared" si="1"/>
        <v>400.00000000000006</v>
      </c>
      <c r="J31" s="32">
        <f t="shared" si="2"/>
        <v>383.59999999999798</v>
      </c>
      <c r="K31" s="1131">
        <v>10</v>
      </c>
    </row>
    <row r="32" spans="1:12" ht="18.75" customHeight="1" thickBot="1" x14ac:dyDescent="0.3">
      <c r="A32" s="1391"/>
      <c r="B32" s="21">
        <v>12</v>
      </c>
      <c r="C32" s="1372" t="s">
        <v>11</v>
      </c>
      <c r="D32" s="248" t="str">
        <v/>
      </c>
      <c r="E32" s="18">
        <f t="shared" si="0"/>
        <v>383.59999999999798</v>
      </c>
      <c r="F32" s="16">
        <v>175.57</v>
      </c>
      <c r="G32" s="16">
        <v>16.63</v>
      </c>
      <c r="H32" s="16">
        <v>197.8</v>
      </c>
      <c r="I32" s="17">
        <f t="shared" si="1"/>
        <v>400</v>
      </c>
      <c r="J32" s="16">
        <f t="shared" si="2"/>
        <v>-6.4000000000020236</v>
      </c>
      <c r="K32" s="1133">
        <v>10</v>
      </c>
    </row>
    <row r="33" spans="3:11" ht="17.25" customHeight="1" x14ac:dyDescent="0.25">
      <c r="D33" s="68"/>
      <c r="E33" s="68"/>
      <c r="F33" s="67">
        <f>SUM(F21:F32)</f>
        <v>2106.4</v>
      </c>
      <c r="G33" s="67">
        <f>SUM(G21:G32)</f>
        <v>200.00000000000006</v>
      </c>
      <c r="H33" s="67">
        <f>SUM(H21:H32)</f>
        <v>2373.6</v>
      </c>
      <c r="K33" s="67">
        <f>SUM(K21:K32)</f>
        <v>120</v>
      </c>
    </row>
    <row r="34" spans="3:11" ht="17.25" customHeight="1" x14ac:dyDescent="0.25">
      <c r="D34" s="1420" t="s">
        <v>2</v>
      </c>
      <c r="E34" s="1420"/>
      <c r="F34" s="79">
        <v>0</v>
      </c>
      <c r="G34" s="79">
        <v>0</v>
      </c>
      <c r="H34" s="79">
        <v>0</v>
      </c>
      <c r="K34" s="79">
        <v>0</v>
      </c>
    </row>
    <row r="35" spans="3:11" ht="17.25" customHeight="1" x14ac:dyDescent="0.25">
      <c r="D35" s="1421" t="s">
        <v>1</v>
      </c>
      <c r="E35" s="1421"/>
      <c r="F35" s="78">
        <f>SUM(F33-F34)</f>
        <v>2106.4</v>
      </c>
      <c r="G35" s="78">
        <f>SUM(G33-G34)</f>
        <v>200.00000000000006</v>
      </c>
      <c r="H35" s="78">
        <f t="shared" ref="H35" si="3">SUM(H33-H34)</f>
        <v>2373.6</v>
      </c>
      <c r="K35" s="78">
        <f>SUM(K33-K34)</f>
        <v>120</v>
      </c>
    </row>
    <row r="36" spans="3:11" ht="17.25" customHeight="1" x14ac:dyDescent="0.25"/>
    <row r="37" spans="3:11" ht="17.25" customHeight="1" x14ac:dyDescent="0.25">
      <c r="C37" s="76"/>
      <c r="D37" s="1435" t="s">
        <v>42</v>
      </c>
      <c r="E37" s="1435"/>
      <c r="F37" s="1423">
        <f>SUM(F35:H35)</f>
        <v>4680</v>
      </c>
      <c r="G37" s="1423"/>
      <c r="H37" s="1423"/>
      <c r="I37" s="485"/>
    </row>
    <row r="38" spans="3:11" ht="17.25" customHeight="1" thickBot="1" x14ac:dyDescent="0.3">
      <c r="C38" s="76"/>
      <c r="D38" s="1435" t="s">
        <v>41</v>
      </c>
      <c r="E38" s="1435"/>
      <c r="F38" s="1436">
        <v>-6.4</v>
      </c>
      <c r="G38" s="1436"/>
      <c r="H38" s="1436"/>
      <c r="I38" s="485"/>
    </row>
    <row r="39" spans="3:11" ht="17.25" customHeight="1" thickTop="1" thickBot="1" x14ac:dyDescent="0.3">
      <c r="C39" s="1415" t="s">
        <v>0</v>
      </c>
      <c r="D39" s="1415"/>
      <c r="E39" s="1416"/>
      <c r="F39" s="1417">
        <f>SUM(F37:H38)</f>
        <v>4673.6000000000004</v>
      </c>
      <c r="G39" s="1418"/>
      <c r="H39" s="1419"/>
      <c r="I39" s="486"/>
    </row>
    <row r="40" spans="3:11" ht="15.75" thickTop="1" x14ac:dyDescent="0.25"/>
  </sheetData>
  <mergeCells count="18">
    <mergeCell ref="D38:E38"/>
    <mergeCell ref="F38:H38"/>
    <mergeCell ref="C39:E39"/>
    <mergeCell ref="F39:H39"/>
    <mergeCell ref="A31:A32"/>
    <mergeCell ref="A21:A30"/>
    <mergeCell ref="E18:F18"/>
    <mergeCell ref="D34:E34"/>
    <mergeCell ref="D35:E35"/>
    <mergeCell ref="D37:E37"/>
    <mergeCell ref="F37:H37"/>
    <mergeCell ref="A17:B17"/>
    <mergeCell ref="E17:F17"/>
    <mergeCell ref="A8:L8"/>
    <mergeCell ref="A11:B11"/>
    <mergeCell ref="A12:B12"/>
    <mergeCell ref="A13:B13"/>
    <mergeCell ref="A15:B15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43"/>
  <sheetViews>
    <sheetView topLeftCell="A12" zoomScaleNormal="100" workbookViewId="0">
      <selection activeCell="L22" sqref="L22:L23"/>
    </sheetView>
  </sheetViews>
  <sheetFormatPr defaultRowHeight="15" x14ac:dyDescent="0.25"/>
  <cols>
    <col min="3" max="3" width="12.140625" bestFit="1" customWidth="1"/>
    <col min="4" max="4" width="12.42578125" customWidth="1"/>
    <col min="5" max="7" width="10" customWidth="1"/>
    <col min="8" max="8" width="10.85546875" customWidth="1"/>
    <col min="9" max="11" width="10" customWidth="1"/>
    <col min="12" max="12" width="11.5703125" customWidth="1"/>
  </cols>
  <sheetData>
    <row r="1" spans="1:12" ht="21" x14ac:dyDescent="0.35">
      <c r="A1" s="63" t="s">
        <v>40</v>
      </c>
    </row>
    <row r="3" spans="1:12" ht="21" x14ac:dyDescent="0.35">
      <c r="A3" s="62" t="s">
        <v>412</v>
      </c>
    </row>
    <row r="4" spans="1:12" ht="12.6" customHeight="1" x14ac:dyDescent="0.35">
      <c r="A4" s="62"/>
    </row>
    <row r="5" spans="1:12" ht="17.25" x14ac:dyDescent="0.3">
      <c r="A5" s="500" t="s">
        <v>413</v>
      </c>
    </row>
    <row r="6" spans="1:12" ht="17.25" x14ac:dyDescent="0.3">
      <c r="A6" s="500" t="s">
        <v>414</v>
      </c>
    </row>
    <row r="8" spans="1:12" ht="20.25" customHeight="1" x14ac:dyDescent="0.25">
      <c r="A8" s="1425" t="s">
        <v>415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577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80</v>
      </c>
      <c r="B10" s="60"/>
      <c r="C10" s="59"/>
      <c r="D10" s="577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5000</v>
      </c>
      <c r="D11" s="577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300</v>
      </c>
      <c r="D12" s="487" t="s">
        <v>416</v>
      </c>
      <c r="E12" s="51"/>
      <c r="H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250</v>
      </c>
      <c r="D13" s="487" t="s">
        <v>238</v>
      </c>
      <c r="E13" s="51"/>
      <c r="H13" s="48"/>
      <c r="K13" s="48"/>
      <c r="L13" s="48"/>
    </row>
    <row r="14" spans="1:12" ht="20.25" customHeight="1" x14ac:dyDescent="0.25">
      <c r="A14" s="1426" t="s">
        <v>33</v>
      </c>
      <c r="B14" s="1426"/>
      <c r="C14" s="54">
        <v>300</v>
      </c>
      <c r="D14" s="330" t="s">
        <v>32</v>
      </c>
      <c r="E14" s="51"/>
      <c r="H14" s="48"/>
      <c r="K14" s="48"/>
      <c r="L14" s="48"/>
    </row>
    <row r="15" spans="1:12" ht="20.25" customHeight="1" x14ac:dyDescent="0.25">
      <c r="A15" s="575"/>
      <c r="B15" s="575"/>
      <c r="C15" s="50">
        <f>SUM(C11:C14)</f>
        <v>5850</v>
      </c>
      <c r="E15" s="51"/>
      <c r="H15" s="48"/>
      <c r="K15" s="48"/>
      <c r="L15" s="48"/>
    </row>
    <row r="16" spans="1:12" ht="20.25" customHeight="1" x14ac:dyDescent="0.25">
      <c r="A16" s="1426" t="s">
        <v>31</v>
      </c>
      <c r="B16" s="1426"/>
      <c r="C16" s="189">
        <v>2035.8</v>
      </c>
      <c r="D16" s="52" t="s">
        <v>250</v>
      </c>
      <c r="E16" s="51"/>
      <c r="H16" s="48"/>
      <c r="K16" s="48"/>
      <c r="L16" s="48"/>
    </row>
    <row r="17" spans="1:12" ht="20.25" customHeight="1" x14ac:dyDescent="0.25">
      <c r="A17" s="575"/>
      <c r="B17" s="575"/>
      <c r="C17" s="50">
        <f>SUM(C15:C16)</f>
        <v>7885.8</v>
      </c>
      <c r="D17" s="52"/>
      <c r="E17" s="51"/>
      <c r="H17" s="48"/>
      <c r="K17" s="48"/>
      <c r="L17" s="48"/>
    </row>
    <row r="18" spans="1:12" ht="20.25" customHeight="1" x14ac:dyDescent="0.25">
      <c r="A18" s="1426" t="s">
        <v>417</v>
      </c>
      <c r="B18" s="1426"/>
      <c r="C18" s="49">
        <v>90</v>
      </c>
      <c r="D18" s="52"/>
      <c r="E18" s="51"/>
      <c r="H18" s="48"/>
      <c r="K18" s="48"/>
      <c r="L18" s="48"/>
    </row>
    <row r="19" spans="1:12" ht="20.25" customHeight="1" thickBot="1" x14ac:dyDescent="0.3">
      <c r="A19" s="360"/>
      <c r="B19" s="360"/>
      <c r="C19" s="45">
        <f>SUM(C17:C18)</f>
        <v>7975.8</v>
      </c>
      <c r="D19" s="1437" t="s">
        <v>27</v>
      </c>
      <c r="E19" s="1437"/>
      <c r="F19" s="96"/>
      <c r="H19" s="48"/>
      <c r="K19" s="48"/>
      <c r="L19" s="48"/>
    </row>
    <row r="20" spans="1:12" ht="16.5" thickTop="1" x14ac:dyDescent="0.25">
      <c r="D20" s="1438">
        <f>C19/12</f>
        <v>664.65</v>
      </c>
      <c r="E20" s="1438"/>
      <c r="F20" s="94"/>
    </row>
    <row r="21" spans="1:12" s="93" customFormat="1" ht="15" customHeight="1" thickBot="1" x14ac:dyDescent="0.3">
      <c r="D21" s="95"/>
      <c r="E21" s="95"/>
      <c r="F21" s="94"/>
    </row>
    <row r="22" spans="1:12" ht="18" customHeight="1" x14ac:dyDescent="0.25">
      <c r="A22" s="1430" t="s">
        <v>26</v>
      </c>
      <c r="B22" s="1432" t="s">
        <v>25</v>
      </c>
      <c r="C22" s="1392" t="s">
        <v>24</v>
      </c>
      <c r="D22" s="1400" t="s">
        <v>23</v>
      </c>
      <c r="E22" s="1392" t="s">
        <v>22</v>
      </c>
      <c r="F22" s="1408" t="s">
        <v>21</v>
      </c>
      <c r="G22" s="1402" t="s">
        <v>20</v>
      </c>
      <c r="H22" s="1404"/>
      <c r="I22" s="1392" t="s">
        <v>19</v>
      </c>
      <c r="J22" s="1400" t="s">
        <v>18</v>
      </c>
      <c r="K22" s="1392" t="s">
        <v>17</v>
      </c>
      <c r="L22" s="1394" t="s">
        <v>15</v>
      </c>
    </row>
    <row r="23" spans="1:12" ht="35.25" customHeight="1" thickBot="1" x14ac:dyDescent="0.3">
      <c r="A23" s="1431"/>
      <c r="B23" s="1433"/>
      <c r="C23" s="1393"/>
      <c r="D23" s="1401"/>
      <c r="E23" s="1393"/>
      <c r="F23" s="1434"/>
      <c r="G23" s="576" t="s">
        <v>20</v>
      </c>
      <c r="H23" s="576" t="s">
        <v>16</v>
      </c>
      <c r="I23" s="1393"/>
      <c r="J23" s="1401"/>
      <c r="K23" s="1393"/>
      <c r="L23" s="1395"/>
    </row>
    <row r="24" spans="1:12" ht="20.25" customHeight="1" x14ac:dyDescent="0.25">
      <c r="A24" s="1389">
        <v>2023</v>
      </c>
      <c r="B24" s="37">
        <v>1</v>
      </c>
      <c r="C24" s="578" t="s">
        <v>12</v>
      </c>
      <c r="D24" s="35" t="str">
        <f t="array" ref="D24:D35">TRANSPOSE('[1]2022-2023'!$F$123:$Q$123)</f>
        <v>17/01/23</v>
      </c>
      <c r="E24" s="34">
        <f>C19</f>
        <v>7975.8</v>
      </c>
      <c r="F24" s="32">
        <v>462.85</v>
      </c>
      <c r="G24" s="32">
        <v>25</v>
      </c>
      <c r="H24" s="31">
        <v>7.5</v>
      </c>
      <c r="I24" s="32">
        <v>169.65</v>
      </c>
      <c r="J24" s="33">
        <f t="shared" ref="J24:J35" si="0">F24+I24+G24+H24</f>
        <v>665</v>
      </c>
      <c r="K24" s="32">
        <f>E24-I24-G24-F24-H24</f>
        <v>7310.8</v>
      </c>
      <c r="L24" s="30">
        <f>I24</f>
        <v>169.65</v>
      </c>
    </row>
    <row r="25" spans="1:12" ht="20.25" customHeight="1" x14ac:dyDescent="0.25">
      <c r="A25" s="1390"/>
      <c r="B25" s="29">
        <v>2</v>
      </c>
      <c r="C25" s="579" t="s">
        <v>11</v>
      </c>
      <c r="D25" s="27" t="str">
        <v>17/01/23</v>
      </c>
      <c r="E25" s="26">
        <f t="shared" ref="E25:E35" si="1">K24</f>
        <v>7310.8</v>
      </c>
      <c r="F25" s="24">
        <v>462.85</v>
      </c>
      <c r="G25" s="24">
        <v>25</v>
      </c>
      <c r="H25" s="23">
        <v>7.5</v>
      </c>
      <c r="I25" s="24">
        <v>169.65</v>
      </c>
      <c r="J25" s="25">
        <f t="shared" si="0"/>
        <v>665</v>
      </c>
      <c r="K25" s="24">
        <f t="shared" ref="K25:K35" si="2">E25-I25-G25-F25-H25</f>
        <v>6645.8</v>
      </c>
      <c r="L25" s="22">
        <f>L24+I25</f>
        <v>339.3</v>
      </c>
    </row>
    <row r="26" spans="1:12" ht="20.25" customHeight="1" x14ac:dyDescent="0.25">
      <c r="A26" s="1390"/>
      <c r="B26" s="29">
        <v>3</v>
      </c>
      <c r="C26" s="579" t="s">
        <v>10</v>
      </c>
      <c r="D26" s="27" t="str">
        <v>17/01/23</v>
      </c>
      <c r="E26" s="26">
        <f t="shared" si="1"/>
        <v>6645.8</v>
      </c>
      <c r="F26" s="24">
        <v>462.85</v>
      </c>
      <c r="G26" s="24">
        <v>25</v>
      </c>
      <c r="H26" s="23">
        <v>7.5</v>
      </c>
      <c r="I26" s="24">
        <v>169.65</v>
      </c>
      <c r="J26" s="25">
        <f t="shared" si="0"/>
        <v>665</v>
      </c>
      <c r="K26" s="24">
        <f t="shared" si="2"/>
        <v>5980.8</v>
      </c>
      <c r="L26" s="22">
        <f>L25+I26</f>
        <v>508.95000000000005</v>
      </c>
    </row>
    <row r="27" spans="1:12" ht="20.25" customHeight="1" x14ac:dyDescent="0.25">
      <c r="A27" s="1390"/>
      <c r="B27" s="29">
        <v>4</v>
      </c>
      <c r="C27" s="579" t="s">
        <v>9</v>
      </c>
      <c r="D27" s="27" t="str">
        <v>17/01/23</v>
      </c>
      <c r="E27" s="26">
        <f t="shared" si="1"/>
        <v>5980.8</v>
      </c>
      <c r="F27" s="24">
        <v>462.85</v>
      </c>
      <c r="G27" s="24">
        <v>25</v>
      </c>
      <c r="H27" s="23">
        <v>7.5</v>
      </c>
      <c r="I27" s="24">
        <v>169.65</v>
      </c>
      <c r="J27" s="25">
        <f t="shared" si="0"/>
        <v>665</v>
      </c>
      <c r="K27" s="24">
        <f t="shared" si="2"/>
        <v>5315.8</v>
      </c>
      <c r="L27" s="22">
        <f>L26+I27</f>
        <v>678.6</v>
      </c>
    </row>
    <row r="28" spans="1:12" ht="20.25" customHeight="1" x14ac:dyDescent="0.25">
      <c r="A28" s="1390"/>
      <c r="B28" s="29">
        <v>5</v>
      </c>
      <c r="C28" s="579" t="s">
        <v>8</v>
      </c>
      <c r="D28" s="27" t="str">
        <v>17/01/23</v>
      </c>
      <c r="E28" s="26">
        <f t="shared" si="1"/>
        <v>5315.8</v>
      </c>
      <c r="F28" s="24">
        <v>462.85</v>
      </c>
      <c r="G28" s="24">
        <v>25</v>
      </c>
      <c r="H28" s="23">
        <v>7.5</v>
      </c>
      <c r="I28" s="24">
        <v>169.65</v>
      </c>
      <c r="J28" s="25">
        <f t="shared" si="0"/>
        <v>665</v>
      </c>
      <c r="K28" s="24">
        <f t="shared" si="2"/>
        <v>4650.8</v>
      </c>
      <c r="L28" s="22">
        <f>L27+I28</f>
        <v>848.25</v>
      </c>
    </row>
    <row r="29" spans="1:12" ht="20.25" customHeight="1" x14ac:dyDescent="0.25">
      <c r="A29" s="1390"/>
      <c r="B29" s="29">
        <v>6</v>
      </c>
      <c r="C29" s="579" t="s">
        <v>7</v>
      </c>
      <c r="D29" s="27" t="str">
        <v>17/01/23</v>
      </c>
      <c r="E29" s="26">
        <f t="shared" si="1"/>
        <v>4650.8</v>
      </c>
      <c r="F29" s="24">
        <v>462.85</v>
      </c>
      <c r="G29" s="24">
        <v>25</v>
      </c>
      <c r="H29" s="23">
        <v>7.5</v>
      </c>
      <c r="I29" s="24">
        <v>169.65</v>
      </c>
      <c r="J29" s="25">
        <f t="shared" si="0"/>
        <v>665</v>
      </c>
      <c r="K29" s="24">
        <f t="shared" si="2"/>
        <v>3985.8000000000006</v>
      </c>
      <c r="L29" s="22">
        <f>L28+I29</f>
        <v>1017.9</v>
      </c>
    </row>
    <row r="30" spans="1:12" ht="20.25" customHeight="1" x14ac:dyDescent="0.25">
      <c r="A30" s="1390"/>
      <c r="B30" s="29">
        <v>7</v>
      </c>
      <c r="C30" s="579" t="s">
        <v>6</v>
      </c>
      <c r="D30" s="27" t="str">
        <v>17/01/23</v>
      </c>
      <c r="E30" s="26">
        <f t="shared" si="1"/>
        <v>3985.8000000000006</v>
      </c>
      <c r="F30" s="24">
        <v>462.85</v>
      </c>
      <c r="G30" s="24">
        <v>25</v>
      </c>
      <c r="H30" s="23">
        <v>7.5</v>
      </c>
      <c r="I30" s="24">
        <v>169.65</v>
      </c>
      <c r="J30" s="25">
        <f t="shared" si="0"/>
        <v>665</v>
      </c>
      <c r="K30" s="24">
        <f t="shared" si="2"/>
        <v>3320.8000000000006</v>
      </c>
      <c r="L30" s="22">
        <f t="shared" ref="L30:L35" si="3">L29+I30</f>
        <v>1187.55</v>
      </c>
    </row>
    <row r="31" spans="1:12" ht="20.25" customHeight="1" x14ac:dyDescent="0.25">
      <c r="A31" s="1390"/>
      <c r="B31" s="29">
        <v>8</v>
      </c>
      <c r="C31" s="579" t="s">
        <v>5</v>
      </c>
      <c r="D31" s="27" t="str">
        <v>17/01/23</v>
      </c>
      <c r="E31" s="26">
        <f t="shared" si="1"/>
        <v>3320.8000000000006</v>
      </c>
      <c r="F31" s="24">
        <v>462.85</v>
      </c>
      <c r="G31" s="24">
        <v>25</v>
      </c>
      <c r="H31" s="23">
        <v>7.5</v>
      </c>
      <c r="I31" s="24">
        <v>169.65</v>
      </c>
      <c r="J31" s="25">
        <f t="shared" si="0"/>
        <v>665</v>
      </c>
      <c r="K31" s="24">
        <f t="shared" si="2"/>
        <v>2655.8000000000006</v>
      </c>
      <c r="L31" s="22">
        <f t="shared" si="3"/>
        <v>1357.2</v>
      </c>
    </row>
    <row r="32" spans="1:12" ht="20.25" customHeight="1" x14ac:dyDescent="0.25">
      <c r="A32" s="1390"/>
      <c r="B32" s="29">
        <v>9</v>
      </c>
      <c r="C32" s="579" t="s">
        <v>4</v>
      </c>
      <c r="D32" s="27" t="str">
        <v>17/01/23</v>
      </c>
      <c r="E32" s="26">
        <f t="shared" si="1"/>
        <v>2655.8000000000006</v>
      </c>
      <c r="F32" s="24">
        <v>462.85</v>
      </c>
      <c r="G32" s="24">
        <v>25</v>
      </c>
      <c r="H32" s="23">
        <v>7.5</v>
      </c>
      <c r="I32" s="24">
        <v>169.65</v>
      </c>
      <c r="J32" s="25">
        <f t="shared" si="0"/>
        <v>665</v>
      </c>
      <c r="K32" s="24">
        <f t="shared" si="2"/>
        <v>1990.8000000000006</v>
      </c>
      <c r="L32" s="22">
        <f t="shared" si="3"/>
        <v>1526.8500000000001</v>
      </c>
    </row>
    <row r="33" spans="1:12" ht="20.25" customHeight="1" x14ac:dyDescent="0.25">
      <c r="A33" s="1390"/>
      <c r="B33" s="29">
        <v>10</v>
      </c>
      <c r="C33" s="579" t="s">
        <v>3</v>
      </c>
      <c r="D33" s="27" t="str">
        <v>17/01/23</v>
      </c>
      <c r="E33" s="26">
        <f t="shared" si="1"/>
        <v>1990.8000000000006</v>
      </c>
      <c r="F33" s="24">
        <v>462.85</v>
      </c>
      <c r="G33" s="24">
        <v>25</v>
      </c>
      <c r="H33" s="23">
        <v>7.5</v>
      </c>
      <c r="I33" s="24">
        <v>169.65</v>
      </c>
      <c r="J33" s="25">
        <f t="shared" si="0"/>
        <v>665</v>
      </c>
      <c r="K33" s="24">
        <f t="shared" si="2"/>
        <v>1325.8000000000006</v>
      </c>
      <c r="L33" s="22">
        <f t="shared" si="3"/>
        <v>1696.5000000000002</v>
      </c>
    </row>
    <row r="34" spans="1:12" ht="20.25" customHeight="1" x14ac:dyDescent="0.25">
      <c r="A34" s="1390"/>
      <c r="B34" s="29">
        <v>11</v>
      </c>
      <c r="C34" s="579" t="s">
        <v>14</v>
      </c>
      <c r="D34" s="27" t="str">
        <v>17/01/23</v>
      </c>
      <c r="E34" s="26">
        <f t="shared" si="1"/>
        <v>1325.8000000000006</v>
      </c>
      <c r="F34" s="24">
        <v>462.85</v>
      </c>
      <c r="G34" s="24">
        <v>25</v>
      </c>
      <c r="H34" s="23">
        <v>7.5</v>
      </c>
      <c r="I34" s="24">
        <v>169.65</v>
      </c>
      <c r="J34" s="25">
        <f t="shared" si="0"/>
        <v>665</v>
      </c>
      <c r="K34" s="24">
        <f t="shared" si="2"/>
        <v>660.80000000000052</v>
      </c>
      <c r="L34" s="22">
        <f t="shared" si="3"/>
        <v>1866.1500000000003</v>
      </c>
    </row>
    <row r="35" spans="1:12" ht="20.25" customHeight="1" thickBot="1" x14ac:dyDescent="0.3">
      <c r="A35" s="1391"/>
      <c r="B35" s="21">
        <v>12</v>
      </c>
      <c r="C35" s="580" t="s">
        <v>13</v>
      </c>
      <c r="D35" s="19" t="str">
        <v>17/01/23</v>
      </c>
      <c r="E35" s="18">
        <f t="shared" si="1"/>
        <v>660.80000000000052</v>
      </c>
      <c r="F35" s="16">
        <v>462.85</v>
      </c>
      <c r="G35" s="16">
        <v>25</v>
      </c>
      <c r="H35" s="15">
        <v>7.5</v>
      </c>
      <c r="I35" s="16">
        <v>169.65</v>
      </c>
      <c r="J35" s="17">
        <f t="shared" si="0"/>
        <v>665</v>
      </c>
      <c r="K35" s="16">
        <f t="shared" si="2"/>
        <v>-4.199999999999477</v>
      </c>
      <c r="L35" s="14">
        <f t="shared" si="3"/>
        <v>2035.8000000000004</v>
      </c>
    </row>
    <row r="36" spans="1:12" x14ac:dyDescent="0.25">
      <c r="D36" s="68"/>
      <c r="E36" s="68"/>
      <c r="F36" s="67">
        <f>SUM(F24:F35)</f>
        <v>5554.2000000000007</v>
      </c>
      <c r="G36" s="67">
        <f>SUM(G24:G35)</f>
        <v>300</v>
      </c>
      <c r="H36" s="67">
        <f>SUM(H24:H35)</f>
        <v>90</v>
      </c>
      <c r="I36" s="67">
        <f>SUM(I24:I35)</f>
        <v>2035.8000000000004</v>
      </c>
    </row>
    <row r="37" spans="1:12" x14ac:dyDescent="0.25">
      <c r="D37" s="1420" t="s">
        <v>2</v>
      </c>
      <c r="E37" s="1420"/>
      <c r="F37" s="79">
        <f>SUM(F24:F35)</f>
        <v>5554.2000000000007</v>
      </c>
      <c r="G37" s="79">
        <f t="shared" ref="G37:I37" si="4">SUM(G24:G35)</f>
        <v>300</v>
      </c>
      <c r="H37" s="79">
        <f t="shared" si="4"/>
        <v>90</v>
      </c>
      <c r="I37" s="79">
        <f t="shared" si="4"/>
        <v>2035.8000000000004</v>
      </c>
    </row>
    <row r="38" spans="1:12" x14ac:dyDescent="0.25">
      <c r="D38" s="1421" t="s">
        <v>1</v>
      </c>
      <c r="E38" s="1421"/>
      <c r="F38" s="78">
        <f>SUM(F36-F37)</f>
        <v>0</v>
      </c>
      <c r="G38" s="78">
        <f>SUM(G36-G37)</f>
        <v>0</v>
      </c>
      <c r="H38" s="78">
        <f t="shared" ref="H38:I38" si="5">SUM(H36-H37)</f>
        <v>0</v>
      </c>
      <c r="I38" s="78">
        <f t="shared" si="5"/>
        <v>0</v>
      </c>
    </row>
    <row r="40" spans="1:12" ht="15.75" x14ac:dyDescent="0.25">
      <c r="C40" s="76"/>
      <c r="D40" s="1435" t="s">
        <v>42</v>
      </c>
      <c r="E40" s="1435"/>
      <c r="F40" s="1423">
        <f>SUM(F38:I38)</f>
        <v>0</v>
      </c>
      <c r="G40" s="1423"/>
      <c r="H40" s="485"/>
    </row>
    <row r="41" spans="1:12" ht="16.5" thickBot="1" x14ac:dyDescent="0.3">
      <c r="C41" s="76"/>
      <c r="D41" s="1435" t="s">
        <v>41</v>
      </c>
      <c r="E41" s="1435"/>
      <c r="F41" s="1436">
        <v>-4.2</v>
      </c>
      <c r="G41" s="1436"/>
      <c r="H41" s="485"/>
    </row>
    <row r="42" spans="1:12" ht="17.25" thickTop="1" thickBot="1" x14ac:dyDescent="0.3">
      <c r="C42" s="1415" t="s">
        <v>0</v>
      </c>
      <c r="D42" s="1415"/>
      <c r="E42" s="1416"/>
      <c r="F42" s="1417">
        <f>SUM(F40:H41)</f>
        <v>-4.2</v>
      </c>
      <c r="G42" s="1419"/>
      <c r="H42" s="486"/>
    </row>
    <row r="43" spans="1:12" ht="15.75" thickTop="1" x14ac:dyDescent="0.25"/>
  </sheetData>
  <mergeCells count="29">
    <mergeCell ref="D41:E41"/>
    <mergeCell ref="F41:G41"/>
    <mergeCell ref="C42:E42"/>
    <mergeCell ref="F42:G42"/>
    <mergeCell ref="D37:E37"/>
    <mergeCell ref="D38:E38"/>
    <mergeCell ref="A24:A35"/>
    <mergeCell ref="D40:E40"/>
    <mergeCell ref="F40:G40"/>
    <mergeCell ref="L22:L23"/>
    <mergeCell ref="D19:E19"/>
    <mergeCell ref="D20:E20"/>
    <mergeCell ref="A22:A23"/>
    <mergeCell ref="B22:B23"/>
    <mergeCell ref="C22:C23"/>
    <mergeCell ref="D22:D23"/>
    <mergeCell ref="E22:E23"/>
    <mergeCell ref="F22:F23"/>
    <mergeCell ref="G22:H22"/>
    <mergeCell ref="I22:I23"/>
    <mergeCell ref="J22:J23"/>
    <mergeCell ref="K22:K23"/>
    <mergeCell ref="A18:B18"/>
    <mergeCell ref="A12:B12"/>
    <mergeCell ref="A8:L8"/>
    <mergeCell ref="A11:B11"/>
    <mergeCell ref="A13:B13"/>
    <mergeCell ref="A14:B14"/>
    <mergeCell ref="A16:B16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Q41"/>
  <sheetViews>
    <sheetView topLeftCell="A16" zoomScaleNormal="100" workbookViewId="0">
      <selection activeCell="L19" sqref="L19"/>
    </sheetView>
  </sheetViews>
  <sheetFormatPr defaultRowHeight="15" x14ac:dyDescent="0.25"/>
  <cols>
    <col min="3" max="3" width="12.140625" bestFit="1" customWidth="1"/>
    <col min="4" max="4" width="10" customWidth="1"/>
    <col min="5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127</v>
      </c>
    </row>
    <row r="4" spans="1:12" ht="12.75" customHeight="1" x14ac:dyDescent="0.35">
      <c r="A4" s="62"/>
    </row>
    <row r="5" spans="1:12" ht="17.25" x14ac:dyDescent="0.3">
      <c r="A5" s="500" t="s">
        <v>291</v>
      </c>
    </row>
    <row r="6" spans="1:12" ht="17.25" x14ac:dyDescent="0.3">
      <c r="A6" s="500" t="s">
        <v>292</v>
      </c>
    </row>
    <row r="8" spans="1:12" ht="18.75" x14ac:dyDescent="0.25">
      <c r="A8" s="1425" t="s">
        <v>130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19.5" customHeight="1" x14ac:dyDescent="0.25">
      <c r="A9" s="59" t="s">
        <v>37</v>
      </c>
      <c r="B9" s="60"/>
      <c r="C9" s="59"/>
      <c r="D9" s="227"/>
      <c r="E9" s="51"/>
      <c r="F9" s="58"/>
      <c r="G9" s="58"/>
    </row>
    <row r="10" spans="1:12" ht="19.5" customHeight="1" x14ac:dyDescent="0.25">
      <c r="A10" s="61" t="s">
        <v>80</v>
      </c>
      <c r="B10" s="60"/>
      <c r="C10" s="59"/>
      <c r="D10" s="227"/>
      <c r="E10" s="51"/>
      <c r="F10" s="58"/>
      <c r="G10" s="58"/>
    </row>
    <row r="11" spans="1:12" ht="18" customHeight="1" x14ac:dyDescent="0.25">
      <c r="A11" s="1426" t="s">
        <v>35</v>
      </c>
      <c r="B11" s="1426"/>
      <c r="C11" s="54">
        <v>1000</v>
      </c>
      <c r="D11" s="227"/>
      <c r="E11" s="51"/>
    </row>
    <row r="12" spans="1:12" ht="18" customHeight="1" x14ac:dyDescent="0.25">
      <c r="A12" s="1426" t="s">
        <v>33</v>
      </c>
      <c r="B12" s="1426"/>
      <c r="C12" s="54">
        <v>100</v>
      </c>
      <c r="E12" s="51"/>
    </row>
    <row r="13" spans="1:12" ht="18" customHeight="1" x14ac:dyDescent="0.25">
      <c r="A13" s="226"/>
      <c r="B13" s="226"/>
      <c r="C13" s="50">
        <f>SUM(C11:C12)</f>
        <v>1100</v>
      </c>
      <c r="E13" s="51"/>
    </row>
    <row r="14" spans="1:12" ht="18" customHeight="1" x14ac:dyDescent="0.25">
      <c r="A14" s="1426" t="s">
        <v>31</v>
      </c>
      <c r="B14" s="1426"/>
      <c r="C14" s="49">
        <v>726</v>
      </c>
      <c r="D14" s="52" t="s">
        <v>128</v>
      </c>
      <c r="E14" s="51"/>
    </row>
    <row r="15" spans="1:12" ht="19.5" customHeight="1" x14ac:dyDescent="0.25">
      <c r="A15" s="1481"/>
      <c r="B15" s="1481"/>
      <c r="C15" s="50">
        <f>SUM(C13:C14)</f>
        <v>1826</v>
      </c>
    </row>
    <row r="16" spans="1:12" ht="30" customHeight="1" x14ac:dyDescent="0.25">
      <c r="A16" s="1427" t="s">
        <v>129</v>
      </c>
      <c r="B16" s="1427"/>
      <c r="C16" s="49">
        <v>144</v>
      </c>
      <c r="D16" s="1437" t="s">
        <v>27</v>
      </c>
      <c r="E16" s="1437"/>
      <c r="F16" s="1437"/>
      <c r="G16" s="144"/>
    </row>
    <row r="17" spans="1:17" ht="19.5" customHeight="1" thickBot="1" x14ac:dyDescent="0.3">
      <c r="A17" s="47"/>
      <c r="B17" s="46"/>
      <c r="C17" s="45">
        <f>SUM(C15:C16)</f>
        <v>1970</v>
      </c>
      <c r="D17" s="1441">
        <f>C17/12+1</f>
        <v>165.16666666666666</v>
      </c>
      <c r="E17" s="1441"/>
      <c r="F17" s="1441"/>
      <c r="G17" s="143"/>
    </row>
    <row r="18" spans="1:17" ht="19.5" customHeight="1" thickTop="1" thickBot="1" x14ac:dyDescent="0.3">
      <c r="A18" s="133"/>
    </row>
    <row r="19" spans="1:17" ht="30.75" thickBot="1" x14ac:dyDescent="0.3">
      <c r="A19" s="43" t="s">
        <v>26</v>
      </c>
      <c r="B19" s="42" t="s">
        <v>25</v>
      </c>
      <c r="C19" s="194" t="s">
        <v>24</v>
      </c>
      <c r="D19" s="41" t="s">
        <v>23</v>
      </c>
      <c r="E19" s="228" t="s">
        <v>22</v>
      </c>
      <c r="F19" s="39" t="s">
        <v>57</v>
      </c>
      <c r="G19" s="39" t="s">
        <v>20</v>
      </c>
      <c r="H19" s="228" t="s">
        <v>56</v>
      </c>
      <c r="I19" s="41" t="s">
        <v>18</v>
      </c>
      <c r="J19" s="228" t="s">
        <v>17</v>
      </c>
      <c r="K19" s="39" t="s">
        <v>16</v>
      </c>
      <c r="L19" s="38" t="s">
        <v>15</v>
      </c>
      <c r="N19" s="39" t="s">
        <v>57</v>
      </c>
      <c r="O19" s="39" t="s">
        <v>20</v>
      </c>
      <c r="P19" s="397" t="s">
        <v>56</v>
      </c>
      <c r="Q19" s="39" t="s">
        <v>16</v>
      </c>
    </row>
    <row r="20" spans="1:17" ht="20.25" customHeight="1" thickBot="1" x14ac:dyDescent="0.3">
      <c r="A20" s="92">
        <v>2021</v>
      </c>
      <c r="B20" s="91">
        <v>1</v>
      </c>
      <c r="C20" s="229" t="s">
        <v>13</v>
      </c>
      <c r="D20" s="230" t="str">
        <f t="array" ref="D20:D31">TRANSPOSE('[1]2021-2022'!$F$73:$Q$73)</f>
        <v>07/01/22</v>
      </c>
      <c r="E20" s="231">
        <f>C15</f>
        <v>1826</v>
      </c>
      <c r="F20" s="86">
        <v>84.17</v>
      </c>
      <c r="G20" s="86">
        <v>8.33</v>
      </c>
      <c r="H20" s="86">
        <v>60.5</v>
      </c>
      <c r="I20" s="232">
        <f>F20+H20+K20+G20</f>
        <v>165.00000000000003</v>
      </c>
      <c r="J20" s="86">
        <f>E20-H20-F20-G20</f>
        <v>1673</v>
      </c>
      <c r="K20" s="86">
        <v>12</v>
      </c>
      <c r="L20" s="84">
        <f>H20</f>
        <v>60.5</v>
      </c>
      <c r="N20" s="400">
        <v>0</v>
      </c>
      <c r="O20" s="401">
        <v>0</v>
      </c>
      <c r="P20" s="401">
        <v>0</v>
      </c>
      <c r="Q20" s="402">
        <v>0</v>
      </c>
    </row>
    <row r="21" spans="1:17" ht="20.25" customHeight="1" x14ac:dyDescent="0.25">
      <c r="A21" s="1389">
        <v>2022</v>
      </c>
      <c r="B21" s="37">
        <v>2</v>
      </c>
      <c r="C21" s="106" t="s">
        <v>12</v>
      </c>
      <c r="D21" s="141" t="str">
        <v>08/02/22</v>
      </c>
      <c r="E21" s="105">
        <f t="shared" ref="E21:E31" si="0">J20</f>
        <v>1673</v>
      </c>
      <c r="F21" s="32">
        <v>84.17</v>
      </c>
      <c r="G21" s="32">
        <v>8.33</v>
      </c>
      <c r="H21" s="32">
        <v>60.5</v>
      </c>
      <c r="I21" s="104">
        <f t="shared" ref="I21:I31" si="1">F21+H21+K21+G21</f>
        <v>165.00000000000003</v>
      </c>
      <c r="J21" s="32">
        <f t="shared" ref="J21:J31" si="2">E21-H21-F21-G21</f>
        <v>1520</v>
      </c>
      <c r="K21" s="32">
        <v>12</v>
      </c>
      <c r="L21" s="30">
        <f t="shared" ref="L21:L31" si="3">L20+H21</f>
        <v>121</v>
      </c>
      <c r="N21" s="387">
        <v>0</v>
      </c>
      <c r="O21" s="256">
        <v>0</v>
      </c>
      <c r="P21" s="256">
        <v>0</v>
      </c>
      <c r="Q21" s="388">
        <v>0</v>
      </c>
    </row>
    <row r="22" spans="1:17" ht="20.25" customHeight="1" x14ac:dyDescent="0.25">
      <c r="A22" s="1390"/>
      <c r="B22" s="29">
        <v>3</v>
      </c>
      <c r="C22" s="110" t="s">
        <v>11</v>
      </c>
      <c r="D22" s="124" t="str">
        <v>08/03/22</v>
      </c>
      <c r="E22" s="108">
        <f t="shared" si="0"/>
        <v>1520</v>
      </c>
      <c r="F22" s="24">
        <v>84.17</v>
      </c>
      <c r="G22" s="24">
        <v>8.33</v>
      </c>
      <c r="H22" s="24">
        <v>60.5</v>
      </c>
      <c r="I22" s="107">
        <f t="shared" si="1"/>
        <v>165.00000000000003</v>
      </c>
      <c r="J22" s="24">
        <f t="shared" si="2"/>
        <v>1367</v>
      </c>
      <c r="K22" s="24">
        <v>12</v>
      </c>
      <c r="L22" s="22">
        <f t="shared" si="3"/>
        <v>181.5</v>
      </c>
      <c r="N22" s="403">
        <v>0</v>
      </c>
      <c r="O22" s="404">
        <v>0</v>
      </c>
      <c r="P22" s="404">
        <v>0</v>
      </c>
      <c r="Q22" s="405">
        <v>0</v>
      </c>
    </row>
    <row r="23" spans="1:17" ht="20.25" customHeight="1" x14ac:dyDescent="0.25">
      <c r="A23" s="1390"/>
      <c r="B23" s="29">
        <v>4</v>
      </c>
      <c r="C23" s="110" t="s">
        <v>10</v>
      </c>
      <c r="D23" s="124" t="str">
        <v>07/04/22</v>
      </c>
      <c r="E23" s="108">
        <f t="shared" si="0"/>
        <v>1367</v>
      </c>
      <c r="F23" s="24">
        <v>84.17</v>
      </c>
      <c r="G23" s="24">
        <v>8.33</v>
      </c>
      <c r="H23" s="24">
        <v>60.5</v>
      </c>
      <c r="I23" s="107">
        <f t="shared" si="1"/>
        <v>165.00000000000003</v>
      </c>
      <c r="J23" s="24">
        <f t="shared" si="2"/>
        <v>1214</v>
      </c>
      <c r="K23" s="24">
        <v>12</v>
      </c>
      <c r="L23" s="22">
        <f t="shared" si="3"/>
        <v>242</v>
      </c>
      <c r="N23" s="403">
        <v>0</v>
      </c>
      <c r="O23" s="404">
        <v>0</v>
      </c>
      <c r="P23" s="404">
        <v>0</v>
      </c>
      <c r="Q23" s="405">
        <v>0</v>
      </c>
    </row>
    <row r="24" spans="1:17" ht="60" x14ac:dyDescent="0.25">
      <c r="A24" s="1390"/>
      <c r="B24" s="29">
        <v>5</v>
      </c>
      <c r="C24" s="110" t="s">
        <v>9</v>
      </c>
      <c r="D24" s="124" t="str">
        <v>09/06/22
-rm10
16/10/25
-rm155</v>
      </c>
      <c r="E24" s="108">
        <f t="shared" si="0"/>
        <v>1214</v>
      </c>
      <c r="F24" s="24">
        <v>84.17</v>
      </c>
      <c r="G24" s="24">
        <v>8.33</v>
      </c>
      <c r="H24" s="24">
        <v>60.5</v>
      </c>
      <c r="I24" s="107">
        <f t="shared" si="1"/>
        <v>165.00000000000003</v>
      </c>
      <c r="J24" s="24">
        <f t="shared" si="2"/>
        <v>1061</v>
      </c>
      <c r="K24" s="24">
        <v>12</v>
      </c>
      <c r="L24" s="22">
        <f t="shared" si="3"/>
        <v>302.5</v>
      </c>
      <c r="N24" s="345" t="s">
        <v>1925</v>
      </c>
      <c r="O24" s="346" t="s">
        <v>1926</v>
      </c>
      <c r="P24" s="346" t="s">
        <v>1927</v>
      </c>
      <c r="Q24" s="303" t="s">
        <v>1928</v>
      </c>
    </row>
    <row r="25" spans="1:17" ht="20.25" customHeight="1" x14ac:dyDescent="0.25">
      <c r="A25" s="1390"/>
      <c r="B25" s="29">
        <v>6</v>
      </c>
      <c r="C25" s="110" t="s">
        <v>8</v>
      </c>
      <c r="D25" s="27" t="str">
        <v>16/10/25</v>
      </c>
      <c r="E25" s="108">
        <f t="shared" si="0"/>
        <v>1061</v>
      </c>
      <c r="F25" s="24">
        <v>84.17</v>
      </c>
      <c r="G25" s="24">
        <v>8.33</v>
      </c>
      <c r="H25" s="24">
        <v>60.5</v>
      </c>
      <c r="I25" s="107">
        <f t="shared" si="1"/>
        <v>165.00000000000003</v>
      </c>
      <c r="J25" s="24">
        <f t="shared" si="2"/>
        <v>908</v>
      </c>
      <c r="K25" s="24">
        <v>12</v>
      </c>
      <c r="L25" s="22">
        <f t="shared" si="3"/>
        <v>363</v>
      </c>
      <c r="N25" s="260"/>
      <c r="O25" s="261"/>
      <c r="P25" s="261"/>
      <c r="Q25" s="262"/>
    </row>
    <row r="26" spans="1:17" ht="20.25" customHeight="1" x14ac:dyDescent="0.25">
      <c r="A26" s="1390"/>
      <c r="B26" s="29">
        <v>7</v>
      </c>
      <c r="C26" s="110" t="s">
        <v>7</v>
      </c>
      <c r="D26" s="27" t="str">
        <v>16/10/25</v>
      </c>
      <c r="E26" s="108">
        <f t="shared" si="0"/>
        <v>908</v>
      </c>
      <c r="F26" s="24">
        <v>84.17</v>
      </c>
      <c r="G26" s="24">
        <v>8.33</v>
      </c>
      <c r="H26" s="24">
        <v>60.5</v>
      </c>
      <c r="I26" s="107">
        <f t="shared" si="1"/>
        <v>165.00000000000003</v>
      </c>
      <c r="J26" s="24">
        <f t="shared" si="2"/>
        <v>755</v>
      </c>
      <c r="K26" s="24">
        <v>12</v>
      </c>
      <c r="L26" s="22">
        <f t="shared" si="3"/>
        <v>423.5</v>
      </c>
      <c r="N26" s="260"/>
      <c r="O26" s="261"/>
      <c r="P26" s="261"/>
      <c r="Q26" s="262"/>
    </row>
    <row r="27" spans="1:17" ht="20.25" customHeight="1" x14ac:dyDescent="0.25">
      <c r="A27" s="1390"/>
      <c r="B27" s="29">
        <v>8</v>
      </c>
      <c r="C27" s="110" t="s">
        <v>6</v>
      </c>
      <c r="D27" s="27" t="str">
        <v>16/10/25</v>
      </c>
      <c r="E27" s="108">
        <f t="shared" si="0"/>
        <v>755</v>
      </c>
      <c r="F27" s="24">
        <v>84.17</v>
      </c>
      <c r="G27" s="24">
        <v>8.33</v>
      </c>
      <c r="H27" s="24">
        <v>60.5</v>
      </c>
      <c r="I27" s="107">
        <f t="shared" si="1"/>
        <v>165.00000000000003</v>
      </c>
      <c r="J27" s="24">
        <f t="shared" si="2"/>
        <v>602</v>
      </c>
      <c r="K27" s="24">
        <v>12</v>
      </c>
      <c r="L27" s="22">
        <f t="shared" si="3"/>
        <v>484</v>
      </c>
      <c r="N27" s="260"/>
      <c r="O27" s="261"/>
      <c r="P27" s="261"/>
      <c r="Q27" s="262"/>
    </row>
    <row r="28" spans="1:17" ht="20.25" customHeight="1" x14ac:dyDescent="0.25">
      <c r="A28" s="1390"/>
      <c r="B28" s="29">
        <v>9</v>
      </c>
      <c r="C28" s="110" t="s">
        <v>5</v>
      </c>
      <c r="D28" s="27" t="str">
        <v>16/10/25</v>
      </c>
      <c r="E28" s="108">
        <f t="shared" si="0"/>
        <v>602</v>
      </c>
      <c r="F28" s="24">
        <v>84.17</v>
      </c>
      <c r="G28" s="24">
        <v>8.33</v>
      </c>
      <c r="H28" s="24">
        <v>60.5</v>
      </c>
      <c r="I28" s="107">
        <f t="shared" si="1"/>
        <v>165.00000000000003</v>
      </c>
      <c r="J28" s="24">
        <f t="shared" si="2"/>
        <v>449</v>
      </c>
      <c r="K28" s="24">
        <v>12</v>
      </c>
      <c r="L28" s="22">
        <f t="shared" si="3"/>
        <v>544.5</v>
      </c>
      <c r="N28" s="260"/>
      <c r="O28" s="261"/>
      <c r="P28" s="261"/>
      <c r="Q28" s="262"/>
    </row>
    <row r="29" spans="1:17" ht="20.25" customHeight="1" x14ac:dyDescent="0.25">
      <c r="A29" s="1390"/>
      <c r="B29" s="29">
        <v>10</v>
      </c>
      <c r="C29" s="110" t="s">
        <v>4</v>
      </c>
      <c r="D29" s="27" t="str">
        <v>16/10/25</v>
      </c>
      <c r="E29" s="108">
        <f t="shared" si="0"/>
        <v>449</v>
      </c>
      <c r="F29" s="24">
        <v>84.17</v>
      </c>
      <c r="G29" s="24">
        <v>8.33</v>
      </c>
      <c r="H29" s="24">
        <v>60.5</v>
      </c>
      <c r="I29" s="107">
        <f t="shared" si="1"/>
        <v>165.00000000000003</v>
      </c>
      <c r="J29" s="24">
        <f t="shared" si="2"/>
        <v>296</v>
      </c>
      <c r="K29" s="24">
        <v>12</v>
      </c>
      <c r="L29" s="22">
        <f t="shared" si="3"/>
        <v>605</v>
      </c>
      <c r="N29" s="260"/>
      <c r="O29" s="261"/>
      <c r="P29" s="261"/>
      <c r="Q29" s="262"/>
    </row>
    <row r="30" spans="1:17" ht="20.25" customHeight="1" x14ac:dyDescent="0.25">
      <c r="A30" s="1390"/>
      <c r="B30" s="29">
        <v>11</v>
      </c>
      <c r="C30" s="110" t="s">
        <v>3</v>
      </c>
      <c r="D30" s="112" t="str">
        <v>16/10/25</v>
      </c>
      <c r="E30" s="108">
        <f t="shared" si="0"/>
        <v>296</v>
      </c>
      <c r="F30" s="24">
        <v>84.17</v>
      </c>
      <c r="G30" s="24">
        <v>8.33</v>
      </c>
      <c r="H30" s="24">
        <v>60.5</v>
      </c>
      <c r="I30" s="107">
        <f t="shared" si="1"/>
        <v>165.00000000000003</v>
      </c>
      <c r="J30" s="24">
        <f t="shared" si="2"/>
        <v>142.99999999999997</v>
      </c>
      <c r="K30" s="24">
        <v>12</v>
      </c>
      <c r="L30" s="22">
        <f t="shared" si="3"/>
        <v>665.5</v>
      </c>
      <c r="N30" s="260"/>
      <c r="O30" s="261"/>
      <c r="P30" s="261"/>
      <c r="Q30" s="262"/>
    </row>
    <row r="31" spans="1:17" ht="20.25" customHeight="1" thickBot="1" x14ac:dyDescent="0.3">
      <c r="A31" s="1391"/>
      <c r="B31" s="21">
        <v>12</v>
      </c>
      <c r="C31" s="103" t="s">
        <v>14</v>
      </c>
      <c r="D31" s="122" t="str">
        <v>16/10/25</v>
      </c>
      <c r="E31" s="101">
        <f t="shared" si="0"/>
        <v>142.99999999999997</v>
      </c>
      <c r="F31" s="16">
        <v>84.13</v>
      </c>
      <c r="G31" s="16">
        <v>8.3699999999999992</v>
      </c>
      <c r="H31" s="16">
        <v>60.5</v>
      </c>
      <c r="I31" s="100">
        <f t="shared" si="1"/>
        <v>165</v>
      </c>
      <c r="J31" s="16">
        <f t="shared" si="2"/>
        <v>-10.000000000000023</v>
      </c>
      <c r="K31" s="16">
        <v>12</v>
      </c>
      <c r="L31" s="14">
        <f t="shared" si="3"/>
        <v>726</v>
      </c>
      <c r="N31" s="263"/>
      <c r="O31" s="264"/>
      <c r="P31" s="264"/>
      <c r="Q31" s="265"/>
    </row>
    <row r="32" spans="1:17" ht="15.75" x14ac:dyDescent="0.25">
      <c r="D32" s="68"/>
      <c r="E32" s="68"/>
      <c r="F32" s="67">
        <f>SUM(F20:F31)</f>
        <v>1009.9999999999999</v>
      </c>
      <c r="G32" s="67">
        <f>SUM(G20:G31)</f>
        <v>100</v>
      </c>
      <c r="H32" s="67">
        <f>SUM(H20:H31)</f>
        <v>726</v>
      </c>
      <c r="I32" s="64"/>
      <c r="J32" s="64"/>
      <c r="K32" s="67">
        <f>SUM(K20:K31)</f>
        <v>144</v>
      </c>
    </row>
    <row r="33" spans="3:11" ht="15.75" x14ac:dyDescent="0.25">
      <c r="D33" s="1420" t="s">
        <v>2</v>
      </c>
      <c r="E33" s="1420"/>
      <c r="F33" s="222">
        <f>SUM(F20:F23)</f>
        <v>336.68</v>
      </c>
      <c r="G33" s="222">
        <f t="shared" ref="G33:H33" si="4">SUM(G20:G23)</f>
        <v>33.32</v>
      </c>
      <c r="H33" s="222">
        <f t="shared" si="4"/>
        <v>242</v>
      </c>
      <c r="I33" s="64"/>
      <c r="J33" s="64"/>
      <c r="K33" s="211">
        <f>SUM(K20:K23)</f>
        <v>48</v>
      </c>
    </row>
    <row r="34" spans="3:11" ht="15.75" x14ac:dyDescent="0.25">
      <c r="D34" s="1072"/>
      <c r="E34" s="1072"/>
      <c r="F34" s="222">
        <v>5.0999999999999996</v>
      </c>
      <c r="G34" s="222">
        <v>0.5</v>
      </c>
      <c r="H34" s="222">
        <v>3.67</v>
      </c>
      <c r="I34" s="64"/>
      <c r="J34" s="64"/>
      <c r="K34" s="211">
        <v>0.73</v>
      </c>
    </row>
    <row r="35" spans="3:11" ht="15.75" x14ac:dyDescent="0.25">
      <c r="D35" s="1421" t="s">
        <v>1</v>
      </c>
      <c r="E35" s="1421"/>
      <c r="F35" s="65">
        <f>SUM(F32-F33-F34)</f>
        <v>668.21999999999991</v>
      </c>
      <c r="G35" s="65">
        <f t="shared" ref="G35:H35" si="5">SUM(G32-G33-G34)</f>
        <v>66.180000000000007</v>
      </c>
      <c r="H35" s="65">
        <f t="shared" si="5"/>
        <v>480.33</v>
      </c>
      <c r="I35" s="64"/>
      <c r="J35" s="64"/>
      <c r="K35" s="74">
        <f>SUM(K32-K33-K34)</f>
        <v>95.27</v>
      </c>
    </row>
    <row r="36" spans="3:11" ht="15.75" x14ac:dyDescent="0.25">
      <c r="E36" s="64"/>
      <c r="F36" s="64"/>
      <c r="G36" s="64"/>
      <c r="H36" s="64"/>
      <c r="I36" s="64"/>
      <c r="J36" s="64"/>
      <c r="K36" s="64"/>
    </row>
    <row r="37" spans="3:11" ht="15.75" x14ac:dyDescent="0.25">
      <c r="C37" s="76"/>
      <c r="D37" s="1435" t="s">
        <v>42</v>
      </c>
      <c r="E37" s="1435"/>
      <c r="F37" s="1423">
        <f>SUM(F35:H35)</f>
        <v>1214.7299999999998</v>
      </c>
      <c r="G37" s="1423"/>
      <c r="H37" s="233"/>
      <c r="J37" s="64"/>
    </row>
    <row r="38" spans="3:11" ht="16.5" thickBot="1" x14ac:dyDescent="0.3">
      <c r="C38" s="76"/>
      <c r="D38" s="1435" t="s">
        <v>41</v>
      </c>
      <c r="E38" s="1435"/>
      <c r="F38" s="1436">
        <v>-10</v>
      </c>
      <c r="G38" s="1436"/>
      <c r="H38" s="233"/>
      <c r="J38" s="64"/>
    </row>
    <row r="39" spans="3:11" ht="17.25" thickTop="1" thickBot="1" x14ac:dyDescent="0.3">
      <c r="C39" s="1415" t="s">
        <v>0</v>
      </c>
      <c r="D39" s="1415"/>
      <c r="E39" s="1416"/>
      <c r="F39" s="1417">
        <f>SUM(F37:H38)</f>
        <v>1204.7299999999998</v>
      </c>
      <c r="G39" s="1419"/>
      <c r="H39" s="234"/>
      <c r="J39" s="64"/>
    </row>
    <row r="40" spans="3:11" ht="16.5" thickTop="1" x14ac:dyDescent="0.25">
      <c r="E40" s="64"/>
      <c r="F40" s="64"/>
      <c r="G40" s="64"/>
      <c r="H40" s="235"/>
      <c r="I40" s="64"/>
      <c r="J40" s="64"/>
      <c r="K40" s="64"/>
    </row>
    <row r="41" spans="3:11" ht="15.75" x14ac:dyDescent="0.25">
      <c r="E41" s="64"/>
      <c r="F41" s="64"/>
      <c r="G41" s="64"/>
      <c r="H41" s="64"/>
      <c r="I41" s="64"/>
      <c r="J41" s="64"/>
      <c r="K41" s="64"/>
    </row>
  </sheetData>
  <mergeCells count="17">
    <mergeCell ref="D17:F17"/>
    <mergeCell ref="D33:E33"/>
    <mergeCell ref="D35:E35"/>
    <mergeCell ref="D37:E37"/>
    <mergeCell ref="A8:L8"/>
    <mergeCell ref="A11:B11"/>
    <mergeCell ref="A12:B12"/>
    <mergeCell ref="A14:B14"/>
    <mergeCell ref="A15:B15"/>
    <mergeCell ref="A16:B16"/>
    <mergeCell ref="D16:F16"/>
    <mergeCell ref="D38:E38"/>
    <mergeCell ref="C39:E39"/>
    <mergeCell ref="A21:A31"/>
    <mergeCell ref="F39:G39"/>
    <mergeCell ref="F38:G38"/>
    <mergeCell ref="F37:G37"/>
  </mergeCells>
  <printOptions horizontalCentered="1"/>
  <pageMargins left="0" right="0" top="0.35433070866141736" bottom="0.35433070866141736" header="0.31496062992125984" footer="0.31496062992125984"/>
  <pageSetup scale="64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40"/>
  <sheetViews>
    <sheetView topLeftCell="A14" zoomScaleNormal="100" workbookViewId="0">
      <selection activeCell="L19" sqref="L19"/>
    </sheetView>
  </sheetViews>
  <sheetFormatPr defaultRowHeight="15" x14ac:dyDescent="0.25"/>
  <cols>
    <col min="3" max="3" width="12.140625" bestFit="1" customWidth="1"/>
    <col min="4" max="4" width="10" customWidth="1"/>
    <col min="5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127</v>
      </c>
    </row>
    <row r="4" spans="1:12" ht="12.75" customHeight="1" x14ac:dyDescent="0.35">
      <c r="A4" s="62"/>
    </row>
    <row r="5" spans="1:12" ht="17.25" x14ac:dyDescent="0.3">
      <c r="A5" s="500" t="s">
        <v>291</v>
      </c>
    </row>
    <row r="6" spans="1:12" ht="17.25" x14ac:dyDescent="0.3">
      <c r="A6" s="500" t="s">
        <v>292</v>
      </c>
    </row>
    <row r="8" spans="1:12" ht="18.75" x14ac:dyDescent="0.25">
      <c r="A8" s="1425" t="s">
        <v>176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19.5" customHeight="1" x14ac:dyDescent="0.25">
      <c r="A9" s="59" t="s">
        <v>37</v>
      </c>
      <c r="B9" s="60"/>
      <c r="C9" s="59"/>
      <c r="D9" s="348"/>
      <c r="E9" s="51"/>
      <c r="F9" s="58"/>
      <c r="G9" s="58"/>
    </row>
    <row r="10" spans="1:12" ht="19.5" customHeight="1" x14ac:dyDescent="0.25">
      <c r="A10" s="61" t="s">
        <v>80</v>
      </c>
      <c r="B10" s="60"/>
      <c r="C10" s="59"/>
      <c r="D10" s="348"/>
      <c r="E10" s="51"/>
      <c r="F10" s="58"/>
      <c r="G10" s="58"/>
    </row>
    <row r="11" spans="1:12" ht="18" customHeight="1" x14ac:dyDescent="0.25">
      <c r="A11" s="1426" t="s">
        <v>35</v>
      </c>
      <c r="B11" s="1426"/>
      <c r="C11" s="54">
        <v>500</v>
      </c>
      <c r="D11" s="348"/>
      <c r="E11" s="51"/>
    </row>
    <row r="12" spans="1:12" ht="18" customHeight="1" x14ac:dyDescent="0.25">
      <c r="A12" s="1426" t="s">
        <v>33</v>
      </c>
      <c r="B12" s="1426"/>
      <c r="C12" s="54">
        <v>50</v>
      </c>
      <c r="E12" s="51"/>
    </row>
    <row r="13" spans="1:12" ht="18" customHeight="1" x14ac:dyDescent="0.25">
      <c r="A13" s="347"/>
      <c r="B13" s="347"/>
      <c r="C13" s="50">
        <f>SUM(C11:C12)</f>
        <v>550</v>
      </c>
      <c r="E13" s="51"/>
    </row>
    <row r="14" spans="1:12" ht="18" customHeight="1" x14ac:dyDescent="0.25">
      <c r="A14" s="1426" t="s">
        <v>31</v>
      </c>
      <c r="B14" s="1426"/>
      <c r="C14" s="49">
        <v>369.6</v>
      </c>
      <c r="D14" s="52" t="s">
        <v>177</v>
      </c>
      <c r="E14" s="51"/>
    </row>
    <row r="15" spans="1:12" ht="19.5" customHeight="1" x14ac:dyDescent="0.25">
      <c r="A15" s="1481"/>
      <c r="B15" s="1481"/>
      <c r="C15" s="50">
        <f>SUM(C13:C14)</f>
        <v>919.6</v>
      </c>
    </row>
    <row r="16" spans="1:12" ht="30" customHeight="1" x14ac:dyDescent="0.25">
      <c r="A16" s="1427" t="s">
        <v>129</v>
      </c>
      <c r="B16" s="1427"/>
      <c r="C16" s="49">
        <v>144</v>
      </c>
      <c r="D16" s="1437" t="s">
        <v>27</v>
      </c>
      <c r="E16" s="1437"/>
      <c r="F16" s="1437"/>
      <c r="G16" s="144"/>
    </row>
    <row r="17" spans="1:12" ht="19.5" customHeight="1" thickBot="1" x14ac:dyDescent="0.3">
      <c r="A17" s="47"/>
      <c r="B17" s="46"/>
      <c r="C17" s="45">
        <f>SUM(C15:C16)</f>
        <v>1063.5999999999999</v>
      </c>
      <c r="D17" s="1441">
        <f>C17/12+1</f>
        <v>89.633333333333326</v>
      </c>
      <c r="E17" s="1441"/>
      <c r="F17" s="1441"/>
      <c r="G17" s="143"/>
    </row>
    <row r="18" spans="1:12" ht="19.5" customHeight="1" thickTop="1" thickBot="1" x14ac:dyDescent="0.3">
      <c r="A18" s="133"/>
    </row>
    <row r="19" spans="1:12" ht="30.75" thickBot="1" x14ac:dyDescent="0.3">
      <c r="A19" s="43" t="s">
        <v>26</v>
      </c>
      <c r="B19" s="42" t="s">
        <v>25</v>
      </c>
      <c r="C19" s="194" t="s">
        <v>24</v>
      </c>
      <c r="D19" s="41" t="s">
        <v>23</v>
      </c>
      <c r="E19" s="349" t="s">
        <v>22</v>
      </c>
      <c r="F19" s="39" t="s">
        <v>57</v>
      </c>
      <c r="G19" s="39" t="s">
        <v>20</v>
      </c>
      <c r="H19" s="349" t="s">
        <v>56</v>
      </c>
      <c r="I19" s="41" t="s">
        <v>18</v>
      </c>
      <c r="J19" s="349" t="s">
        <v>17</v>
      </c>
      <c r="K19" s="39" t="s">
        <v>16</v>
      </c>
      <c r="L19" s="38" t="s">
        <v>15</v>
      </c>
    </row>
    <row r="20" spans="1:12" ht="20.25" customHeight="1" x14ac:dyDescent="0.25">
      <c r="A20" s="1389">
        <v>2022</v>
      </c>
      <c r="B20" s="37">
        <v>1</v>
      </c>
      <c r="C20" s="106" t="s">
        <v>8</v>
      </c>
      <c r="D20" s="141" t="str">
        <f t="array" ref="D20:D31">TRANSPOSE('[1]2021-2022'!$F$133:$Q$133)</f>
        <v>09/06/22</v>
      </c>
      <c r="E20" s="105">
        <f>C15</f>
        <v>919.6</v>
      </c>
      <c r="F20" s="32">
        <v>43.03</v>
      </c>
      <c r="G20" s="32">
        <v>4.17</v>
      </c>
      <c r="H20" s="32">
        <v>30.8</v>
      </c>
      <c r="I20" s="104">
        <f>F20+H20+K20+G20</f>
        <v>90</v>
      </c>
      <c r="J20" s="32">
        <f>E20-H20-F20-G20</f>
        <v>841.60000000000014</v>
      </c>
      <c r="K20" s="32">
        <v>12</v>
      </c>
      <c r="L20" s="30">
        <f>H20</f>
        <v>30.8</v>
      </c>
    </row>
    <row r="21" spans="1:12" ht="20.25" customHeight="1" x14ac:dyDescent="0.25">
      <c r="A21" s="1390"/>
      <c r="B21" s="29">
        <v>2</v>
      </c>
      <c r="C21" s="110" t="s">
        <v>7</v>
      </c>
      <c r="D21" s="124" t="str">
        <v>16/10/25</v>
      </c>
      <c r="E21" s="108">
        <f t="shared" ref="E21:E31" si="0">J20</f>
        <v>841.60000000000014</v>
      </c>
      <c r="F21" s="24">
        <v>43.03</v>
      </c>
      <c r="G21" s="24">
        <v>4.17</v>
      </c>
      <c r="H21" s="24">
        <v>30.8</v>
      </c>
      <c r="I21" s="107">
        <f t="shared" ref="I21:I31" si="1">F21+H21+K21+G21</f>
        <v>90</v>
      </c>
      <c r="J21" s="24">
        <f t="shared" ref="J21:J31" si="2">E21-H21-F21-G21</f>
        <v>763.60000000000025</v>
      </c>
      <c r="K21" s="24">
        <v>12</v>
      </c>
      <c r="L21" s="22">
        <f t="shared" ref="L21:L31" si="3">L20+H21</f>
        <v>61.6</v>
      </c>
    </row>
    <row r="22" spans="1:12" ht="20.25" customHeight="1" x14ac:dyDescent="0.25">
      <c r="A22" s="1390"/>
      <c r="B22" s="29">
        <v>3</v>
      </c>
      <c r="C22" s="110" t="s">
        <v>6</v>
      </c>
      <c r="D22" s="124" t="str">
        <v>16/10/25</v>
      </c>
      <c r="E22" s="108">
        <f t="shared" si="0"/>
        <v>763.60000000000025</v>
      </c>
      <c r="F22" s="24">
        <v>43.03</v>
      </c>
      <c r="G22" s="24">
        <v>4.17</v>
      </c>
      <c r="H22" s="24">
        <v>30.8</v>
      </c>
      <c r="I22" s="107">
        <f t="shared" si="1"/>
        <v>90</v>
      </c>
      <c r="J22" s="24">
        <f t="shared" si="2"/>
        <v>685.60000000000036</v>
      </c>
      <c r="K22" s="24">
        <v>12</v>
      </c>
      <c r="L22" s="22">
        <f t="shared" si="3"/>
        <v>92.4</v>
      </c>
    </row>
    <row r="23" spans="1:12" ht="20.25" customHeight="1" x14ac:dyDescent="0.25">
      <c r="A23" s="1390"/>
      <c r="B23" s="29">
        <v>4</v>
      </c>
      <c r="C23" s="110" t="s">
        <v>5</v>
      </c>
      <c r="D23" s="124" t="str">
        <v>16/10/25</v>
      </c>
      <c r="E23" s="108">
        <f t="shared" si="0"/>
        <v>685.60000000000036</v>
      </c>
      <c r="F23" s="24">
        <v>43.03</v>
      </c>
      <c r="G23" s="24">
        <v>4.17</v>
      </c>
      <c r="H23" s="24">
        <v>30.8</v>
      </c>
      <c r="I23" s="107">
        <f t="shared" si="1"/>
        <v>90</v>
      </c>
      <c r="J23" s="24">
        <f t="shared" si="2"/>
        <v>607.60000000000048</v>
      </c>
      <c r="K23" s="24">
        <v>12</v>
      </c>
      <c r="L23" s="22">
        <f t="shared" si="3"/>
        <v>123.2</v>
      </c>
    </row>
    <row r="24" spans="1:12" ht="20.25" customHeight="1" x14ac:dyDescent="0.25">
      <c r="A24" s="1390"/>
      <c r="B24" s="29">
        <v>5</v>
      </c>
      <c r="C24" s="110" t="s">
        <v>4</v>
      </c>
      <c r="D24" s="124" t="str">
        <v>16/10/25</v>
      </c>
      <c r="E24" s="108">
        <f t="shared" si="0"/>
        <v>607.60000000000048</v>
      </c>
      <c r="F24" s="24">
        <v>43.03</v>
      </c>
      <c r="G24" s="24">
        <v>4.17</v>
      </c>
      <c r="H24" s="24">
        <v>30.8</v>
      </c>
      <c r="I24" s="107">
        <f t="shared" si="1"/>
        <v>90</v>
      </c>
      <c r="J24" s="24">
        <f t="shared" si="2"/>
        <v>529.60000000000059</v>
      </c>
      <c r="K24" s="24">
        <v>12</v>
      </c>
      <c r="L24" s="22">
        <f t="shared" si="3"/>
        <v>154</v>
      </c>
    </row>
    <row r="25" spans="1:12" ht="20.25" customHeight="1" x14ac:dyDescent="0.25">
      <c r="A25" s="1390"/>
      <c r="B25" s="29">
        <v>6</v>
      </c>
      <c r="C25" s="110" t="s">
        <v>3</v>
      </c>
      <c r="D25" s="27" t="str">
        <v>16/10/25</v>
      </c>
      <c r="E25" s="108">
        <f t="shared" si="0"/>
        <v>529.60000000000059</v>
      </c>
      <c r="F25" s="24">
        <v>43.03</v>
      </c>
      <c r="G25" s="24">
        <v>4.17</v>
      </c>
      <c r="H25" s="24">
        <v>30.8</v>
      </c>
      <c r="I25" s="107">
        <f t="shared" si="1"/>
        <v>90</v>
      </c>
      <c r="J25" s="24">
        <f t="shared" si="2"/>
        <v>451.60000000000053</v>
      </c>
      <c r="K25" s="24">
        <v>12</v>
      </c>
      <c r="L25" s="22">
        <f t="shared" si="3"/>
        <v>184.8</v>
      </c>
    </row>
    <row r="26" spans="1:12" ht="20.25" customHeight="1" x14ac:dyDescent="0.25">
      <c r="A26" s="1390"/>
      <c r="B26" s="29">
        <v>7</v>
      </c>
      <c r="C26" s="110" t="s">
        <v>14</v>
      </c>
      <c r="D26" s="27" t="str">
        <v>16/10/25</v>
      </c>
      <c r="E26" s="108">
        <f t="shared" si="0"/>
        <v>451.60000000000053</v>
      </c>
      <c r="F26" s="24">
        <v>43.03</v>
      </c>
      <c r="G26" s="24">
        <v>4.17</v>
      </c>
      <c r="H26" s="24">
        <v>30.8</v>
      </c>
      <c r="I26" s="107">
        <f t="shared" si="1"/>
        <v>90</v>
      </c>
      <c r="J26" s="24">
        <f t="shared" si="2"/>
        <v>373.60000000000053</v>
      </c>
      <c r="K26" s="24">
        <v>12</v>
      </c>
      <c r="L26" s="22">
        <f t="shared" si="3"/>
        <v>215.60000000000002</v>
      </c>
    </row>
    <row r="27" spans="1:12" ht="20.25" customHeight="1" thickBot="1" x14ac:dyDescent="0.3">
      <c r="A27" s="1391"/>
      <c r="B27" s="21">
        <v>8</v>
      </c>
      <c r="C27" s="103" t="s">
        <v>13</v>
      </c>
      <c r="D27" s="19" t="str">
        <v>16/10/25</v>
      </c>
      <c r="E27" s="101">
        <f t="shared" si="0"/>
        <v>373.60000000000053</v>
      </c>
      <c r="F27" s="16">
        <v>43.03</v>
      </c>
      <c r="G27" s="16">
        <v>4.17</v>
      </c>
      <c r="H27" s="16">
        <v>30.8</v>
      </c>
      <c r="I27" s="100">
        <f t="shared" si="1"/>
        <v>90</v>
      </c>
      <c r="J27" s="16">
        <f t="shared" si="2"/>
        <v>295.60000000000053</v>
      </c>
      <c r="K27" s="16">
        <v>12</v>
      </c>
      <c r="L27" s="14">
        <f t="shared" si="3"/>
        <v>246.40000000000003</v>
      </c>
    </row>
    <row r="28" spans="1:12" ht="20.25" customHeight="1" x14ac:dyDescent="0.25">
      <c r="A28" s="1389">
        <v>2023</v>
      </c>
      <c r="B28" s="37">
        <v>9</v>
      </c>
      <c r="C28" s="106" t="s">
        <v>12</v>
      </c>
      <c r="D28" s="35" t="str">
        <v>16/10/25</v>
      </c>
      <c r="E28" s="105">
        <f t="shared" si="0"/>
        <v>295.60000000000053</v>
      </c>
      <c r="F28" s="32">
        <v>43.03</v>
      </c>
      <c r="G28" s="32">
        <v>4.17</v>
      </c>
      <c r="H28" s="32">
        <v>30.8</v>
      </c>
      <c r="I28" s="104">
        <f t="shared" si="1"/>
        <v>90</v>
      </c>
      <c r="J28" s="32">
        <f t="shared" si="2"/>
        <v>217.60000000000053</v>
      </c>
      <c r="K28" s="32">
        <v>12</v>
      </c>
      <c r="L28" s="30">
        <f t="shared" si="3"/>
        <v>277.20000000000005</v>
      </c>
    </row>
    <row r="29" spans="1:12" ht="20.25" customHeight="1" x14ac:dyDescent="0.25">
      <c r="A29" s="1390"/>
      <c r="B29" s="29">
        <v>10</v>
      </c>
      <c r="C29" s="110" t="s">
        <v>11</v>
      </c>
      <c r="D29" s="27" t="str">
        <v>16/10/25</v>
      </c>
      <c r="E29" s="108">
        <f t="shared" si="0"/>
        <v>217.60000000000053</v>
      </c>
      <c r="F29" s="24">
        <v>43.03</v>
      </c>
      <c r="G29" s="24">
        <v>4.17</v>
      </c>
      <c r="H29" s="24">
        <v>30.8</v>
      </c>
      <c r="I29" s="107">
        <f t="shared" si="1"/>
        <v>90</v>
      </c>
      <c r="J29" s="24">
        <f t="shared" si="2"/>
        <v>139.60000000000053</v>
      </c>
      <c r="K29" s="24">
        <v>12</v>
      </c>
      <c r="L29" s="22">
        <f t="shared" si="3"/>
        <v>308.00000000000006</v>
      </c>
    </row>
    <row r="30" spans="1:12" ht="20.25" customHeight="1" x14ac:dyDescent="0.25">
      <c r="A30" s="1390"/>
      <c r="B30" s="29">
        <v>11</v>
      </c>
      <c r="C30" s="110" t="s">
        <v>10</v>
      </c>
      <c r="D30" s="112" t="str">
        <v>16/10/25</v>
      </c>
      <c r="E30" s="108">
        <f t="shared" si="0"/>
        <v>139.60000000000053</v>
      </c>
      <c r="F30" s="24">
        <v>43.03</v>
      </c>
      <c r="G30" s="24">
        <v>4.17</v>
      </c>
      <c r="H30" s="24">
        <v>30.8</v>
      </c>
      <c r="I30" s="107">
        <f t="shared" si="1"/>
        <v>90</v>
      </c>
      <c r="J30" s="24">
        <f t="shared" si="2"/>
        <v>61.600000000000534</v>
      </c>
      <c r="K30" s="24">
        <v>12</v>
      </c>
      <c r="L30" s="22">
        <f t="shared" si="3"/>
        <v>338.80000000000007</v>
      </c>
    </row>
    <row r="31" spans="1:12" ht="20.25" customHeight="1" thickBot="1" x14ac:dyDescent="0.3">
      <c r="A31" s="1391"/>
      <c r="B31" s="21">
        <v>12</v>
      </c>
      <c r="C31" s="103" t="s">
        <v>9</v>
      </c>
      <c r="D31" s="122" t="str">
        <v>16/10/25</v>
      </c>
      <c r="E31" s="101">
        <f t="shared" si="0"/>
        <v>61.600000000000534</v>
      </c>
      <c r="F31" s="16">
        <v>43.07</v>
      </c>
      <c r="G31" s="16">
        <v>4.13</v>
      </c>
      <c r="H31" s="16">
        <v>30.8</v>
      </c>
      <c r="I31" s="100">
        <f t="shared" si="1"/>
        <v>90</v>
      </c>
      <c r="J31" s="16">
        <f t="shared" si="2"/>
        <v>-16.399999999999466</v>
      </c>
      <c r="K31" s="16">
        <v>12</v>
      </c>
      <c r="L31" s="14">
        <f t="shared" si="3"/>
        <v>369.60000000000008</v>
      </c>
    </row>
    <row r="32" spans="1:12" ht="15.75" x14ac:dyDescent="0.25">
      <c r="D32" s="68"/>
      <c r="E32" s="68"/>
      <c r="F32" s="67">
        <f>SUM(F20:F31)</f>
        <v>516.4</v>
      </c>
      <c r="G32" s="67">
        <f>SUM(G20:G31)</f>
        <v>50.000000000000014</v>
      </c>
      <c r="H32" s="67">
        <f>SUM(H20:H31)</f>
        <v>369.60000000000008</v>
      </c>
      <c r="I32" s="64"/>
      <c r="J32" s="64"/>
      <c r="K32" s="67">
        <f>SUM(K20:K31)</f>
        <v>144</v>
      </c>
    </row>
    <row r="33" spans="3:11" ht="15.75" x14ac:dyDescent="0.25">
      <c r="D33" s="1420" t="s">
        <v>2</v>
      </c>
      <c r="E33" s="1420"/>
      <c r="F33" s="222">
        <f>SUM(F20)</f>
        <v>43.03</v>
      </c>
      <c r="G33" s="222">
        <f t="shared" ref="G33:H33" si="4">SUM(G20)</f>
        <v>4.17</v>
      </c>
      <c r="H33" s="222">
        <f t="shared" si="4"/>
        <v>30.8</v>
      </c>
      <c r="I33" s="64"/>
      <c r="J33" s="64"/>
      <c r="K33" s="211">
        <f>SUM(K20)</f>
        <v>12</v>
      </c>
    </row>
    <row r="34" spans="3:11" ht="15.75" x14ac:dyDescent="0.25">
      <c r="D34" s="1421" t="s">
        <v>1</v>
      </c>
      <c r="E34" s="1421"/>
      <c r="F34" s="65">
        <f>SUM(F32-F33)</f>
        <v>473.37</v>
      </c>
      <c r="G34" s="65">
        <f t="shared" ref="G34:H34" si="5">SUM(G32-G33)</f>
        <v>45.830000000000013</v>
      </c>
      <c r="H34" s="65">
        <f t="shared" si="5"/>
        <v>338.80000000000007</v>
      </c>
      <c r="I34" s="64"/>
      <c r="J34" s="64"/>
      <c r="K34" s="74">
        <f>SUM(K32-K33)</f>
        <v>132</v>
      </c>
    </row>
    <row r="35" spans="3:11" ht="15.75" x14ac:dyDescent="0.25">
      <c r="E35" s="64"/>
      <c r="F35" s="64"/>
      <c r="G35" s="64"/>
      <c r="H35" s="64"/>
      <c r="I35" s="64"/>
      <c r="J35" s="64"/>
      <c r="K35" s="64"/>
    </row>
    <row r="36" spans="3:11" ht="15.75" x14ac:dyDescent="0.25">
      <c r="C36" s="76"/>
      <c r="D36" s="1435" t="s">
        <v>42</v>
      </c>
      <c r="E36" s="1435"/>
      <c r="F36" s="1423">
        <f>SUM(F34:H34)</f>
        <v>858.00000000000011</v>
      </c>
      <c r="G36" s="1423"/>
      <c r="H36" s="233"/>
      <c r="J36" s="64"/>
    </row>
    <row r="37" spans="3:11" ht="16.5" thickBot="1" x14ac:dyDescent="0.3">
      <c r="C37" s="76"/>
      <c r="D37" s="1435" t="s">
        <v>41</v>
      </c>
      <c r="E37" s="1435"/>
      <c r="F37" s="1436">
        <v>-16.399999999999999</v>
      </c>
      <c r="G37" s="1436"/>
      <c r="H37" s="233"/>
      <c r="J37" s="64"/>
    </row>
    <row r="38" spans="3:11" ht="17.25" thickTop="1" thickBot="1" x14ac:dyDescent="0.3">
      <c r="C38" s="1415" t="s">
        <v>0</v>
      </c>
      <c r="D38" s="1415"/>
      <c r="E38" s="1416"/>
      <c r="F38" s="1417">
        <f>SUM(F36:H37)</f>
        <v>841.60000000000014</v>
      </c>
      <c r="G38" s="1419"/>
      <c r="H38" s="234"/>
      <c r="J38" s="64"/>
    </row>
    <row r="39" spans="3:11" ht="16.5" thickTop="1" x14ac:dyDescent="0.25">
      <c r="E39" s="64"/>
      <c r="F39" s="64"/>
      <c r="G39" s="64"/>
      <c r="H39" s="235"/>
      <c r="I39" s="64"/>
      <c r="J39" s="64"/>
      <c r="K39" s="64"/>
    </row>
    <row r="40" spans="3:11" ht="15.75" x14ac:dyDescent="0.25">
      <c r="E40" s="64"/>
      <c r="F40" s="64"/>
      <c r="G40" s="64"/>
      <c r="H40" s="64"/>
      <c r="I40" s="64"/>
      <c r="J40" s="64"/>
      <c r="K40" s="64"/>
    </row>
  </sheetData>
  <mergeCells count="18">
    <mergeCell ref="A16:B16"/>
    <mergeCell ref="D16:F16"/>
    <mergeCell ref="A8:L8"/>
    <mergeCell ref="A11:B11"/>
    <mergeCell ref="A12:B12"/>
    <mergeCell ref="A14:B14"/>
    <mergeCell ref="A15:B15"/>
    <mergeCell ref="A20:A27"/>
    <mergeCell ref="D17:F17"/>
    <mergeCell ref="D33:E33"/>
    <mergeCell ref="D34:E34"/>
    <mergeCell ref="D36:E36"/>
    <mergeCell ref="F36:G36"/>
    <mergeCell ref="D37:E37"/>
    <mergeCell ref="F37:G37"/>
    <mergeCell ref="C38:E38"/>
    <mergeCell ref="F38:G38"/>
    <mergeCell ref="A28:A31"/>
  </mergeCells>
  <printOptions horizontalCentered="1"/>
  <pageMargins left="0" right="0" top="0.35433070866141736" bottom="0.35433070866141736" header="0.31496062992125984" footer="0.31496062992125984"/>
  <pageSetup scale="64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Q80"/>
  <sheetViews>
    <sheetView topLeftCell="A37" zoomScale="90" zoomScaleNormal="90" workbookViewId="0">
      <selection activeCell="Q41" sqref="Q41"/>
    </sheetView>
  </sheetViews>
  <sheetFormatPr defaultRowHeight="15" x14ac:dyDescent="0.25"/>
  <cols>
    <col min="3" max="3" width="12.140625" bestFit="1" customWidth="1"/>
    <col min="4" max="4" width="11.42578125" customWidth="1"/>
    <col min="5" max="11" width="10.85546875" customWidth="1"/>
    <col min="12" max="12" width="12.85546875" customWidth="1"/>
    <col min="14" max="17" width="10.42578125" customWidth="1"/>
  </cols>
  <sheetData>
    <row r="1" spans="1:12" ht="21" x14ac:dyDescent="0.35">
      <c r="A1" s="63" t="s">
        <v>40</v>
      </c>
    </row>
    <row r="3" spans="1:12" ht="21" x14ac:dyDescent="0.35">
      <c r="A3" s="62" t="s">
        <v>107</v>
      </c>
    </row>
    <row r="4" spans="1:12" ht="12.75" customHeight="1" x14ac:dyDescent="0.35">
      <c r="A4" s="62"/>
    </row>
    <row r="5" spans="1:12" ht="17.25" x14ac:dyDescent="0.3">
      <c r="A5" s="500" t="s">
        <v>293</v>
      </c>
    </row>
    <row r="6" spans="1:12" ht="17.25" x14ac:dyDescent="0.3">
      <c r="A6" s="500" t="s">
        <v>294</v>
      </c>
    </row>
    <row r="8" spans="1:12" ht="18.75" x14ac:dyDescent="0.25">
      <c r="A8" s="1425" t="s">
        <v>108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19.5" customHeight="1" x14ac:dyDescent="0.25">
      <c r="A9" s="59" t="s">
        <v>37</v>
      </c>
      <c r="B9" s="60"/>
      <c r="C9" s="59"/>
      <c r="D9" s="192"/>
      <c r="E9" s="51"/>
      <c r="F9" s="58"/>
      <c r="G9" s="58"/>
    </row>
    <row r="10" spans="1:12" ht="19.5" customHeight="1" x14ac:dyDescent="0.25">
      <c r="A10" s="61" t="s">
        <v>60</v>
      </c>
      <c r="B10" s="60"/>
      <c r="C10" s="59"/>
      <c r="D10" s="192"/>
      <c r="E10" s="51"/>
      <c r="F10" s="58"/>
      <c r="G10" s="58"/>
    </row>
    <row r="11" spans="1:12" ht="18" customHeight="1" x14ac:dyDescent="0.25">
      <c r="A11" s="1426" t="s">
        <v>35</v>
      </c>
      <c r="B11" s="1426"/>
      <c r="C11" s="54">
        <v>6000</v>
      </c>
      <c r="D11" s="192"/>
      <c r="E11" s="51"/>
    </row>
    <row r="12" spans="1:12" ht="18" customHeight="1" x14ac:dyDescent="0.25">
      <c r="A12" s="1426" t="s">
        <v>33</v>
      </c>
      <c r="B12" s="1426"/>
      <c r="C12" s="54">
        <v>480</v>
      </c>
      <c r="D12" t="s">
        <v>72</v>
      </c>
      <c r="E12" s="51"/>
    </row>
    <row r="13" spans="1:12" ht="18" customHeight="1" x14ac:dyDescent="0.25">
      <c r="A13" s="1426" t="s">
        <v>33</v>
      </c>
      <c r="B13" s="1426"/>
      <c r="C13" s="54">
        <v>120</v>
      </c>
      <c r="D13" t="s">
        <v>32</v>
      </c>
      <c r="E13" s="51"/>
    </row>
    <row r="14" spans="1:12" ht="15" customHeight="1" x14ac:dyDescent="0.25">
      <c r="A14" s="191"/>
      <c r="B14" s="191"/>
      <c r="C14" s="50">
        <f>SUM(C11:C13)</f>
        <v>6600</v>
      </c>
      <c r="E14" s="51"/>
    </row>
    <row r="15" spans="1:12" ht="33.75" customHeight="1" x14ac:dyDescent="0.25">
      <c r="A15" s="1426" t="s">
        <v>31</v>
      </c>
      <c r="B15" s="1426"/>
      <c r="C15" s="49">
        <v>9504</v>
      </c>
      <c r="D15" s="52" t="s">
        <v>30</v>
      </c>
      <c r="E15" s="51"/>
    </row>
    <row r="16" spans="1:12" ht="19.5" customHeight="1" x14ac:dyDescent="0.25">
      <c r="A16" s="1442" t="s">
        <v>29</v>
      </c>
      <c r="B16" s="1442"/>
      <c r="C16" s="50">
        <f>SUM(C14:C15)</f>
        <v>16104</v>
      </c>
    </row>
    <row r="17" spans="1:17" ht="30" customHeight="1" x14ac:dyDescent="0.25">
      <c r="A17" s="1427" t="s">
        <v>59</v>
      </c>
      <c r="B17" s="1427"/>
      <c r="C17" s="49">
        <v>480</v>
      </c>
      <c r="D17" s="1437" t="s">
        <v>27</v>
      </c>
      <c r="E17" s="1437"/>
      <c r="F17" s="1437"/>
      <c r="G17" s="144"/>
    </row>
    <row r="18" spans="1:17" ht="19.5" customHeight="1" thickBot="1" x14ac:dyDescent="0.3">
      <c r="A18" s="47"/>
      <c r="B18" s="46"/>
      <c r="C18" s="45">
        <f>SUM(C16:C17)</f>
        <v>16584</v>
      </c>
      <c r="D18" s="1441">
        <f>C18/48+4</f>
        <v>349.5</v>
      </c>
      <c r="E18" s="1441"/>
      <c r="F18" s="1441"/>
      <c r="G18" s="143"/>
    </row>
    <row r="19" spans="1:17" ht="19.5" customHeight="1" thickTop="1" thickBot="1" x14ac:dyDescent="0.3">
      <c r="A19" s="133"/>
    </row>
    <row r="20" spans="1:17" ht="30.75" thickBot="1" x14ac:dyDescent="0.3">
      <c r="A20" s="43" t="s">
        <v>26</v>
      </c>
      <c r="B20" s="42" t="s">
        <v>25</v>
      </c>
      <c r="C20" s="194" t="s">
        <v>24</v>
      </c>
      <c r="D20" s="41" t="s">
        <v>23</v>
      </c>
      <c r="E20" s="193" t="s">
        <v>22</v>
      </c>
      <c r="F20" s="39" t="s">
        <v>57</v>
      </c>
      <c r="G20" s="39" t="s">
        <v>20</v>
      </c>
      <c r="H20" s="193" t="s">
        <v>56</v>
      </c>
      <c r="I20" s="41" t="s">
        <v>18</v>
      </c>
      <c r="J20" s="193" t="s">
        <v>17</v>
      </c>
      <c r="K20" s="39" t="s">
        <v>16</v>
      </c>
      <c r="L20" s="38" t="s">
        <v>15</v>
      </c>
      <c r="N20" s="39" t="s">
        <v>57</v>
      </c>
      <c r="O20" s="39" t="s">
        <v>20</v>
      </c>
      <c r="P20" s="439" t="s">
        <v>56</v>
      </c>
      <c r="Q20" s="39" t="s">
        <v>16</v>
      </c>
    </row>
    <row r="21" spans="1:17" ht="20.25" customHeight="1" x14ac:dyDescent="0.25">
      <c r="A21" s="1389">
        <v>2021</v>
      </c>
      <c r="B21" s="37">
        <v>1</v>
      </c>
      <c r="C21" s="106" t="s">
        <v>4</v>
      </c>
      <c r="D21" s="141" t="str">
        <f t="array" ref="D21:D68">TRANSPOSE('[1]2021-2022'!$F$41:$BA$41)</f>
        <v>07/10/21</v>
      </c>
      <c r="E21" s="105">
        <f>C16</f>
        <v>16104</v>
      </c>
      <c r="F21" s="32">
        <v>139.5</v>
      </c>
      <c r="G21" s="32">
        <v>2.5</v>
      </c>
      <c r="H21" s="32">
        <v>198</v>
      </c>
      <c r="I21" s="104">
        <f>F21+H21+K21+G21</f>
        <v>350</v>
      </c>
      <c r="J21" s="32">
        <f>E21-H21-F21-G21</f>
        <v>15764</v>
      </c>
      <c r="K21" s="32">
        <v>10</v>
      </c>
      <c r="L21" s="30">
        <f>H21</f>
        <v>198</v>
      </c>
      <c r="N21" s="309">
        <v>0</v>
      </c>
      <c r="O21" s="310">
        <v>0</v>
      </c>
      <c r="P21" s="310">
        <v>0</v>
      </c>
      <c r="Q21" s="311">
        <v>0</v>
      </c>
    </row>
    <row r="22" spans="1:17" ht="20.25" customHeight="1" x14ac:dyDescent="0.25">
      <c r="A22" s="1390"/>
      <c r="B22" s="29">
        <v>2</v>
      </c>
      <c r="C22" s="110" t="s">
        <v>3</v>
      </c>
      <c r="D22" s="124" t="str">
        <v>08/11/21</v>
      </c>
      <c r="E22" s="108">
        <f>J21</f>
        <v>15764</v>
      </c>
      <c r="F22" s="24">
        <v>139.5</v>
      </c>
      <c r="G22" s="24">
        <v>2.5</v>
      </c>
      <c r="H22" s="24">
        <v>198</v>
      </c>
      <c r="I22" s="107">
        <f t="shared" ref="I22:I68" si="0">F22+H22+K22+G22</f>
        <v>350</v>
      </c>
      <c r="J22" s="24">
        <f t="shared" ref="J22:J68" si="1">E22-H22-F22-G22</f>
        <v>15424</v>
      </c>
      <c r="K22" s="24">
        <v>10</v>
      </c>
      <c r="L22" s="22">
        <f t="shared" ref="L22:L68" si="2">L21+H22</f>
        <v>396</v>
      </c>
      <c r="N22" s="312">
        <v>0</v>
      </c>
      <c r="O22" s="313">
        <v>0</v>
      </c>
      <c r="P22" s="313">
        <v>0</v>
      </c>
      <c r="Q22" s="314">
        <v>0</v>
      </c>
    </row>
    <row r="23" spans="1:17" ht="20.25" customHeight="1" x14ac:dyDescent="0.25">
      <c r="A23" s="1390"/>
      <c r="B23" s="29">
        <v>3</v>
      </c>
      <c r="C23" s="110" t="s">
        <v>14</v>
      </c>
      <c r="D23" s="124" t="str">
        <v>06/01/22</v>
      </c>
      <c r="E23" s="108">
        <f t="shared" ref="E23:E68" si="3">J22</f>
        <v>15424</v>
      </c>
      <c r="F23" s="24">
        <v>139.5</v>
      </c>
      <c r="G23" s="24">
        <v>2.5</v>
      </c>
      <c r="H23" s="24">
        <v>198</v>
      </c>
      <c r="I23" s="107">
        <f t="shared" si="0"/>
        <v>350</v>
      </c>
      <c r="J23" s="24">
        <f t="shared" si="1"/>
        <v>15084</v>
      </c>
      <c r="K23" s="24">
        <v>10</v>
      </c>
      <c r="L23" s="22">
        <f t="shared" si="2"/>
        <v>594</v>
      </c>
      <c r="N23" s="312">
        <v>0</v>
      </c>
      <c r="O23" s="313">
        <v>0</v>
      </c>
      <c r="P23" s="313">
        <v>0</v>
      </c>
      <c r="Q23" s="314">
        <v>0</v>
      </c>
    </row>
    <row r="24" spans="1:17" ht="20.25" customHeight="1" thickBot="1" x14ac:dyDescent="0.3">
      <c r="A24" s="1391"/>
      <c r="B24" s="21">
        <v>4</v>
      </c>
      <c r="C24" s="103" t="s">
        <v>13</v>
      </c>
      <c r="D24" s="195" t="str">
        <v>07/02/22</v>
      </c>
      <c r="E24" s="101">
        <f t="shared" si="3"/>
        <v>15084</v>
      </c>
      <c r="F24" s="16">
        <v>139.5</v>
      </c>
      <c r="G24" s="16">
        <v>2.5</v>
      </c>
      <c r="H24" s="16">
        <v>198</v>
      </c>
      <c r="I24" s="100">
        <f t="shared" si="0"/>
        <v>350</v>
      </c>
      <c r="J24" s="16">
        <f t="shared" si="1"/>
        <v>14744</v>
      </c>
      <c r="K24" s="16">
        <v>10</v>
      </c>
      <c r="L24" s="14">
        <f t="shared" si="2"/>
        <v>792</v>
      </c>
      <c r="N24" s="441">
        <v>0</v>
      </c>
      <c r="O24" s="382">
        <v>0</v>
      </c>
      <c r="P24" s="382">
        <v>0</v>
      </c>
      <c r="Q24" s="384">
        <v>0</v>
      </c>
    </row>
    <row r="25" spans="1:17" ht="20.25" customHeight="1" x14ac:dyDescent="0.25">
      <c r="A25" s="1389">
        <v>2022</v>
      </c>
      <c r="B25" s="37">
        <v>5</v>
      </c>
      <c r="C25" s="106" t="s">
        <v>12</v>
      </c>
      <c r="D25" s="141" t="str">
        <v>07/03/22</v>
      </c>
      <c r="E25" s="105">
        <f t="shared" si="3"/>
        <v>14744</v>
      </c>
      <c r="F25" s="32">
        <v>139.5</v>
      </c>
      <c r="G25" s="32">
        <v>2.5</v>
      </c>
      <c r="H25" s="32">
        <v>198</v>
      </c>
      <c r="I25" s="104">
        <f t="shared" si="0"/>
        <v>350</v>
      </c>
      <c r="J25" s="32">
        <f t="shared" si="1"/>
        <v>14404</v>
      </c>
      <c r="K25" s="32">
        <v>10</v>
      </c>
      <c r="L25" s="30">
        <f t="shared" si="2"/>
        <v>990</v>
      </c>
      <c r="N25" s="309">
        <v>0</v>
      </c>
      <c r="O25" s="310">
        <v>0</v>
      </c>
      <c r="P25" s="310">
        <v>0</v>
      </c>
      <c r="Q25" s="311">
        <v>0</v>
      </c>
    </row>
    <row r="26" spans="1:17" ht="20.25" customHeight="1" x14ac:dyDescent="0.25">
      <c r="A26" s="1390"/>
      <c r="B26" s="29">
        <v>6</v>
      </c>
      <c r="C26" s="110" t="s">
        <v>11</v>
      </c>
      <c r="D26" s="27" t="str">
        <v>07/04/22</v>
      </c>
      <c r="E26" s="108">
        <f t="shared" si="3"/>
        <v>14404</v>
      </c>
      <c r="F26" s="24">
        <v>139.5</v>
      </c>
      <c r="G26" s="24">
        <v>2.5</v>
      </c>
      <c r="H26" s="24">
        <v>198</v>
      </c>
      <c r="I26" s="107">
        <f t="shared" si="0"/>
        <v>350</v>
      </c>
      <c r="J26" s="24">
        <f t="shared" si="1"/>
        <v>14064</v>
      </c>
      <c r="K26" s="24">
        <v>10</v>
      </c>
      <c r="L26" s="22">
        <f t="shared" si="2"/>
        <v>1188</v>
      </c>
      <c r="N26" s="312">
        <v>0</v>
      </c>
      <c r="O26" s="313">
        <v>0</v>
      </c>
      <c r="P26" s="313">
        <v>0</v>
      </c>
      <c r="Q26" s="314">
        <v>0</v>
      </c>
    </row>
    <row r="27" spans="1:17" ht="20.25" customHeight="1" x14ac:dyDescent="0.25">
      <c r="A27" s="1390"/>
      <c r="B27" s="29">
        <v>7</v>
      </c>
      <c r="C27" s="110" t="s">
        <v>10</v>
      </c>
      <c r="D27" s="27" t="str">
        <v>25/04/22</v>
      </c>
      <c r="E27" s="108">
        <f t="shared" si="3"/>
        <v>14064</v>
      </c>
      <c r="F27" s="24">
        <v>139.5</v>
      </c>
      <c r="G27" s="24">
        <v>2.5</v>
      </c>
      <c r="H27" s="24">
        <v>198</v>
      </c>
      <c r="I27" s="107">
        <f t="shared" si="0"/>
        <v>350</v>
      </c>
      <c r="J27" s="24">
        <f t="shared" si="1"/>
        <v>13724</v>
      </c>
      <c r="K27" s="24">
        <v>10</v>
      </c>
      <c r="L27" s="22">
        <f t="shared" si="2"/>
        <v>1386</v>
      </c>
      <c r="N27" s="312">
        <v>0</v>
      </c>
      <c r="O27" s="313">
        <v>0</v>
      </c>
      <c r="P27" s="313">
        <v>0</v>
      </c>
      <c r="Q27" s="314">
        <v>0</v>
      </c>
    </row>
    <row r="28" spans="1:17" ht="42" customHeight="1" x14ac:dyDescent="0.25">
      <c r="A28" s="1390"/>
      <c r="B28" s="29">
        <v>8</v>
      </c>
      <c r="C28" s="110" t="s">
        <v>9</v>
      </c>
      <c r="D28" s="83" t="str">
        <v>07/06/22
-late pay chg</v>
      </c>
      <c r="E28" s="108">
        <f t="shared" si="3"/>
        <v>13724</v>
      </c>
      <c r="F28" s="24">
        <v>139.5</v>
      </c>
      <c r="G28" s="24">
        <v>2.5</v>
      </c>
      <c r="H28" s="24">
        <v>198</v>
      </c>
      <c r="I28" s="107">
        <f t="shared" si="0"/>
        <v>350</v>
      </c>
      <c r="J28" s="24">
        <f t="shared" si="1"/>
        <v>13384</v>
      </c>
      <c r="K28" s="24">
        <v>10</v>
      </c>
      <c r="L28" s="22">
        <f t="shared" si="2"/>
        <v>1584</v>
      </c>
      <c r="N28" s="312">
        <v>0</v>
      </c>
      <c r="O28" s="313">
        <v>0</v>
      </c>
      <c r="P28" s="313">
        <v>0</v>
      </c>
      <c r="Q28" s="314">
        <v>0</v>
      </c>
    </row>
    <row r="29" spans="1:17" ht="20.25" customHeight="1" x14ac:dyDescent="0.25">
      <c r="A29" s="1390"/>
      <c r="B29" s="29">
        <v>9</v>
      </c>
      <c r="C29" s="110" t="s">
        <v>8</v>
      </c>
      <c r="D29" s="27" t="str">
        <v>13/07/22</v>
      </c>
      <c r="E29" s="108">
        <f t="shared" si="3"/>
        <v>13384</v>
      </c>
      <c r="F29" s="24">
        <v>139.5</v>
      </c>
      <c r="G29" s="24">
        <v>2.5</v>
      </c>
      <c r="H29" s="24">
        <v>198</v>
      </c>
      <c r="I29" s="107">
        <f t="shared" si="0"/>
        <v>350</v>
      </c>
      <c r="J29" s="24">
        <f t="shared" si="1"/>
        <v>13044</v>
      </c>
      <c r="K29" s="24">
        <v>10</v>
      </c>
      <c r="L29" s="22">
        <f t="shared" si="2"/>
        <v>1782</v>
      </c>
      <c r="N29" s="312">
        <v>0</v>
      </c>
      <c r="O29" s="313">
        <v>0</v>
      </c>
      <c r="P29" s="313">
        <v>0</v>
      </c>
      <c r="Q29" s="314">
        <v>0</v>
      </c>
    </row>
    <row r="30" spans="1:17" ht="60" customHeight="1" x14ac:dyDescent="0.25">
      <c r="A30" s="1390"/>
      <c r="B30" s="29">
        <v>10</v>
      </c>
      <c r="C30" s="110" t="s">
        <v>7</v>
      </c>
      <c r="D30" s="83" t="str">
        <v>09/08/22
-rm241
14/09/22
-rm109</v>
      </c>
      <c r="E30" s="108">
        <f t="shared" si="3"/>
        <v>13044</v>
      </c>
      <c r="F30" s="24">
        <v>139.5</v>
      </c>
      <c r="G30" s="24">
        <v>2.5</v>
      </c>
      <c r="H30" s="24">
        <v>198</v>
      </c>
      <c r="I30" s="107">
        <f t="shared" si="0"/>
        <v>350</v>
      </c>
      <c r="J30" s="24">
        <f t="shared" si="1"/>
        <v>12704</v>
      </c>
      <c r="K30" s="24">
        <v>10</v>
      </c>
      <c r="L30" s="22">
        <f t="shared" si="2"/>
        <v>1980</v>
      </c>
      <c r="N30" s="345" t="s">
        <v>229</v>
      </c>
      <c r="O30" s="346" t="s">
        <v>230</v>
      </c>
      <c r="P30" s="346" t="s">
        <v>231</v>
      </c>
      <c r="Q30" s="303" t="s">
        <v>232</v>
      </c>
    </row>
    <row r="31" spans="1:17" ht="61.5" customHeight="1" x14ac:dyDescent="0.25">
      <c r="A31" s="1390"/>
      <c r="B31" s="29">
        <v>11</v>
      </c>
      <c r="C31" s="110" t="s">
        <v>6</v>
      </c>
      <c r="D31" s="124" t="str">
        <v>14/09/22
-rm186
10/10/22
-rm164</v>
      </c>
      <c r="E31" s="108">
        <f t="shared" si="3"/>
        <v>12704</v>
      </c>
      <c r="F31" s="24">
        <v>139.5</v>
      </c>
      <c r="G31" s="24">
        <v>2.5</v>
      </c>
      <c r="H31" s="24">
        <v>198</v>
      </c>
      <c r="I31" s="107">
        <f t="shared" si="0"/>
        <v>350</v>
      </c>
      <c r="J31" s="24">
        <f t="shared" si="1"/>
        <v>12364</v>
      </c>
      <c r="K31" s="24">
        <v>10</v>
      </c>
      <c r="L31" s="22">
        <f t="shared" si="2"/>
        <v>2178</v>
      </c>
      <c r="N31" s="345" t="s">
        <v>259</v>
      </c>
      <c r="O31" s="346" t="s">
        <v>260</v>
      </c>
      <c r="P31" s="346" t="s">
        <v>261</v>
      </c>
      <c r="Q31" s="303" t="s">
        <v>262</v>
      </c>
    </row>
    <row r="32" spans="1:17" ht="93" customHeight="1" x14ac:dyDescent="0.25">
      <c r="A32" s="1390"/>
      <c r="B32" s="29">
        <v>12</v>
      </c>
      <c r="C32" s="110" t="s">
        <v>5</v>
      </c>
      <c r="D32" s="124" t="str">
        <v>10/10/22
-rm31
17/10/22
-rm100
12/11/22
-rm219</v>
      </c>
      <c r="E32" s="108">
        <f t="shared" si="3"/>
        <v>12364</v>
      </c>
      <c r="F32" s="24">
        <v>139.5</v>
      </c>
      <c r="G32" s="24">
        <v>2.5</v>
      </c>
      <c r="H32" s="24">
        <v>198</v>
      </c>
      <c r="I32" s="107">
        <f t="shared" si="0"/>
        <v>350</v>
      </c>
      <c r="J32" s="24">
        <f t="shared" si="1"/>
        <v>12024</v>
      </c>
      <c r="K32" s="24">
        <v>10</v>
      </c>
      <c r="L32" s="22">
        <f t="shared" si="2"/>
        <v>2376</v>
      </c>
      <c r="N32" s="345" t="s">
        <v>346</v>
      </c>
      <c r="O32" s="346" t="s">
        <v>347</v>
      </c>
      <c r="P32" s="346" t="s">
        <v>348</v>
      </c>
      <c r="Q32" s="303" t="s">
        <v>349</v>
      </c>
    </row>
    <row r="33" spans="1:17" ht="60.75" customHeight="1" x14ac:dyDescent="0.25">
      <c r="A33" s="1390"/>
      <c r="B33" s="29">
        <v>13</v>
      </c>
      <c r="C33" s="110" t="s">
        <v>4</v>
      </c>
      <c r="D33" s="124" t="str">
        <v>12/11/22
-rm76
16/12/22
-rm274</v>
      </c>
      <c r="E33" s="108">
        <f t="shared" si="3"/>
        <v>12024</v>
      </c>
      <c r="F33" s="24">
        <v>139.5</v>
      </c>
      <c r="G33" s="24">
        <v>2.5</v>
      </c>
      <c r="H33" s="24">
        <v>198</v>
      </c>
      <c r="I33" s="107">
        <f t="shared" si="0"/>
        <v>350</v>
      </c>
      <c r="J33" s="24">
        <f t="shared" si="1"/>
        <v>11684</v>
      </c>
      <c r="K33" s="24">
        <v>10</v>
      </c>
      <c r="L33" s="22">
        <f t="shared" si="2"/>
        <v>2574</v>
      </c>
      <c r="N33" s="345" t="s">
        <v>380</v>
      </c>
      <c r="O33" s="346" t="s">
        <v>381</v>
      </c>
      <c r="P33" s="346" t="s">
        <v>382</v>
      </c>
      <c r="Q33" s="303" t="s">
        <v>383</v>
      </c>
    </row>
    <row r="34" spans="1:17" ht="92.25" customHeight="1" x14ac:dyDescent="0.25">
      <c r="A34" s="1390"/>
      <c r="B34" s="29">
        <v>14</v>
      </c>
      <c r="C34" s="110" t="s">
        <v>3</v>
      </c>
      <c r="D34" s="124" t="str">
        <v>16/12/22
-rm21
17/01/23
-rm295
11/02/23
-rm34</v>
      </c>
      <c r="E34" s="108">
        <f t="shared" si="3"/>
        <v>11684</v>
      </c>
      <c r="F34" s="24">
        <v>139.5</v>
      </c>
      <c r="G34" s="24">
        <v>2.5</v>
      </c>
      <c r="H34" s="24">
        <v>198</v>
      </c>
      <c r="I34" s="107">
        <f t="shared" si="0"/>
        <v>350</v>
      </c>
      <c r="J34" s="24">
        <f t="shared" si="1"/>
        <v>11344</v>
      </c>
      <c r="K34" s="24">
        <v>10</v>
      </c>
      <c r="L34" s="22">
        <f t="shared" si="2"/>
        <v>2772</v>
      </c>
      <c r="N34" s="345" t="s">
        <v>430</v>
      </c>
      <c r="O34" s="346" t="s">
        <v>431</v>
      </c>
      <c r="P34" s="346" t="s">
        <v>432</v>
      </c>
      <c r="Q34" s="303" t="s">
        <v>433</v>
      </c>
    </row>
    <row r="35" spans="1:17" ht="96" customHeight="1" x14ac:dyDescent="0.25">
      <c r="A35" s="1390"/>
      <c r="B35" s="29">
        <v>15</v>
      </c>
      <c r="C35" s="110" t="s">
        <v>14</v>
      </c>
      <c r="D35" s="124" t="str">
        <v>11/02/23
-rm161
16/02/23
-rm100
11/03/23
-rm89</v>
      </c>
      <c r="E35" s="108">
        <f t="shared" si="3"/>
        <v>11344</v>
      </c>
      <c r="F35" s="24">
        <v>139.5</v>
      </c>
      <c r="G35" s="24">
        <v>2.5</v>
      </c>
      <c r="H35" s="24">
        <v>198</v>
      </c>
      <c r="I35" s="107">
        <f t="shared" si="0"/>
        <v>350</v>
      </c>
      <c r="J35" s="24">
        <f t="shared" si="1"/>
        <v>11004</v>
      </c>
      <c r="K35" s="24">
        <v>10</v>
      </c>
      <c r="L35" s="22">
        <f t="shared" si="2"/>
        <v>2970</v>
      </c>
      <c r="N35" s="345" t="s">
        <v>456</v>
      </c>
      <c r="O35" s="346" t="s">
        <v>457</v>
      </c>
      <c r="P35" s="346" t="s">
        <v>458</v>
      </c>
      <c r="Q35" s="303" t="s">
        <v>459</v>
      </c>
    </row>
    <row r="36" spans="1:17" ht="120.75" customHeight="1" thickBot="1" x14ac:dyDescent="0.3">
      <c r="A36" s="1391"/>
      <c r="B36" s="21">
        <v>16</v>
      </c>
      <c r="C36" s="103" t="s">
        <v>13</v>
      </c>
      <c r="D36" s="195" t="str">
        <v>11/03/23
-rm106
17/03/23
-rm100
10/04/23
-rm95
11/04/23
-rm49</v>
      </c>
      <c r="E36" s="101">
        <f t="shared" si="3"/>
        <v>11004</v>
      </c>
      <c r="F36" s="16">
        <v>139.5</v>
      </c>
      <c r="G36" s="16">
        <v>2.5</v>
      </c>
      <c r="H36" s="16">
        <v>198</v>
      </c>
      <c r="I36" s="100">
        <f t="shared" si="0"/>
        <v>350</v>
      </c>
      <c r="J36" s="16">
        <f t="shared" si="1"/>
        <v>10664</v>
      </c>
      <c r="K36" s="16">
        <v>10</v>
      </c>
      <c r="L36" s="14">
        <f t="shared" si="2"/>
        <v>3168</v>
      </c>
      <c r="N36" s="304" t="s">
        <v>478</v>
      </c>
      <c r="O36" s="305" t="s">
        <v>479</v>
      </c>
      <c r="P36" s="305" t="s">
        <v>480</v>
      </c>
      <c r="Q36" s="306" t="s">
        <v>481</v>
      </c>
    </row>
    <row r="37" spans="1:17" ht="60" x14ac:dyDescent="0.25">
      <c r="A37" s="1389">
        <v>2023</v>
      </c>
      <c r="B37" s="37">
        <v>17</v>
      </c>
      <c r="C37" s="106" t="s">
        <v>12</v>
      </c>
      <c r="D37" s="141" t="str">
        <v>11/04/23
-rm151
16/05/23
-rm199</v>
      </c>
      <c r="E37" s="105">
        <f t="shared" si="3"/>
        <v>10664</v>
      </c>
      <c r="F37" s="32">
        <v>139.5</v>
      </c>
      <c r="G37" s="32">
        <v>2.5</v>
      </c>
      <c r="H37" s="32">
        <v>198</v>
      </c>
      <c r="I37" s="104">
        <f t="shared" si="0"/>
        <v>350</v>
      </c>
      <c r="J37" s="32">
        <f t="shared" si="1"/>
        <v>10324</v>
      </c>
      <c r="K37" s="32">
        <v>10</v>
      </c>
      <c r="L37" s="30">
        <f t="shared" si="2"/>
        <v>3366</v>
      </c>
      <c r="N37" s="307" t="s">
        <v>512</v>
      </c>
      <c r="O37" s="257" t="s">
        <v>513</v>
      </c>
      <c r="P37" s="257" t="s">
        <v>514</v>
      </c>
      <c r="Q37" s="308" t="s">
        <v>515</v>
      </c>
    </row>
    <row r="38" spans="1:17" ht="60" x14ac:dyDescent="0.25">
      <c r="A38" s="1390"/>
      <c r="B38" s="29">
        <v>18</v>
      </c>
      <c r="C38" s="110" t="s">
        <v>11</v>
      </c>
      <c r="D38" s="124" t="str">
        <v>16/05/23
-rm96
16/06/23
-rm254</v>
      </c>
      <c r="E38" s="108">
        <f t="shared" si="3"/>
        <v>10324</v>
      </c>
      <c r="F38" s="24">
        <v>139.5</v>
      </c>
      <c r="G38" s="24">
        <v>2.5</v>
      </c>
      <c r="H38" s="24">
        <v>198</v>
      </c>
      <c r="I38" s="107">
        <f t="shared" si="0"/>
        <v>350</v>
      </c>
      <c r="J38" s="24">
        <f t="shared" si="1"/>
        <v>9984</v>
      </c>
      <c r="K38" s="24">
        <v>10</v>
      </c>
      <c r="L38" s="22">
        <f t="shared" si="2"/>
        <v>3564</v>
      </c>
      <c r="N38" s="345" t="s">
        <v>536</v>
      </c>
      <c r="O38" s="346" t="s">
        <v>539</v>
      </c>
      <c r="P38" s="346" t="s">
        <v>537</v>
      </c>
      <c r="Q38" s="303" t="s">
        <v>538</v>
      </c>
    </row>
    <row r="39" spans="1:17" ht="120" x14ac:dyDescent="0.25">
      <c r="A39" s="1390"/>
      <c r="B39" s="29">
        <v>19</v>
      </c>
      <c r="C39" s="110" t="s">
        <v>10</v>
      </c>
      <c r="D39" s="124" t="str">
        <v>16/06/23
-rm41
28/08/23
-rm80
10/11/23
-rm95
07/01/26
-rm134</v>
      </c>
      <c r="E39" s="108">
        <f t="shared" si="3"/>
        <v>9984</v>
      </c>
      <c r="F39" s="24">
        <v>139.5</v>
      </c>
      <c r="G39" s="24">
        <v>2.5</v>
      </c>
      <c r="H39" s="24">
        <v>198</v>
      </c>
      <c r="I39" s="107">
        <f t="shared" si="0"/>
        <v>350</v>
      </c>
      <c r="J39" s="24">
        <f t="shared" si="1"/>
        <v>9644</v>
      </c>
      <c r="K39" s="24">
        <v>10</v>
      </c>
      <c r="L39" s="22">
        <f t="shared" si="2"/>
        <v>3762</v>
      </c>
      <c r="N39" s="345" t="s">
        <v>2076</v>
      </c>
      <c r="O39" s="346" t="s">
        <v>2077</v>
      </c>
      <c r="P39" s="346" t="s">
        <v>2078</v>
      </c>
      <c r="Q39" s="303" t="s">
        <v>2079</v>
      </c>
    </row>
    <row r="40" spans="1:17" ht="41.25" customHeight="1" x14ac:dyDescent="0.25">
      <c r="A40" s="1390"/>
      <c r="B40" s="29">
        <v>20</v>
      </c>
      <c r="C40" s="110" t="s">
        <v>9</v>
      </c>
      <c r="D40" s="124" t="str">
        <v>07/01/26
-rm16</v>
      </c>
      <c r="E40" s="108">
        <f t="shared" si="3"/>
        <v>9644</v>
      </c>
      <c r="F40" s="24">
        <v>139.5</v>
      </c>
      <c r="G40" s="24">
        <v>2.5</v>
      </c>
      <c r="H40" s="24">
        <v>198</v>
      </c>
      <c r="I40" s="107">
        <f t="shared" si="0"/>
        <v>350</v>
      </c>
      <c r="J40" s="24">
        <f t="shared" si="1"/>
        <v>9304</v>
      </c>
      <c r="K40" s="24">
        <v>10</v>
      </c>
      <c r="L40" s="22">
        <f t="shared" si="2"/>
        <v>3960</v>
      </c>
      <c r="N40" s="345" t="s">
        <v>2080</v>
      </c>
      <c r="O40" s="346" t="s">
        <v>2081</v>
      </c>
      <c r="P40" s="346" t="s">
        <v>2082</v>
      </c>
      <c r="Q40" s="303" t="s">
        <v>2083</v>
      </c>
    </row>
    <row r="41" spans="1:17" ht="20.25" customHeight="1" x14ac:dyDescent="0.25">
      <c r="A41" s="1390"/>
      <c r="B41" s="29">
        <v>21</v>
      </c>
      <c r="C41" s="110" t="s">
        <v>8</v>
      </c>
      <c r="D41" s="27" t="str">
        <v/>
      </c>
      <c r="E41" s="108">
        <f t="shared" si="3"/>
        <v>9304</v>
      </c>
      <c r="F41" s="24">
        <v>139.5</v>
      </c>
      <c r="G41" s="24">
        <v>2.5</v>
      </c>
      <c r="H41" s="24">
        <v>198</v>
      </c>
      <c r="I41" s="107">
        <f t="shared" si="0"/>
        <v>350</v>
      </c>
      <c r="J41" s="24">
        <f t="shared" si="1"/>
        <v>8964</v>
      </c>
      <c r="K41" s="24">
        <v>10</v>
      </c>
      <c r="L41" s="22">
        <f t="shared" si="2"/>
        <v>4158</v>
      </c>
      <c r="N41" s="437"/>
      <c r="O41" s="29"/>
      <c r="P41" s="29"/>
      <c r="Q41" s="442"/>
    </row>
    <row r="42" spans="1:17" ht="20.25" customHeight="1" x14ac:dyDescent="0.25">
      <c r="A42" s="1390"/>
      <c r="B42" s="29">
        <v>22</v>
      </c>
      <c r="C42" s="110" t="s">
        <v>7</v>
      </c>
      <c r="D42" s="112" t="str">
        <v/>
      </c>
      <c r="E42" s="108">
        <f t="shared" si="3"/>
        <v>8964</v>
      </c>
      <c r="F42" s="24">
        <v>139.5</v>
      </c>
      <c r="G42" s="24">
        <v>2.5</v>
      </c>
      <c r="H42" s="24">
        <v>198</v>
      </c>
      <c r="I42" s="107">
        <f t="shared" si="0"/>
        <v>350</v>
      </c>
      <c r="J42" s="24">
        <f t="shared" si="1"/>
        <v>8624</v>
      </c>
      <c r="K42" s="24">
        <v>10</v>
      </c>
      <c r="L42" s="22">
        <f t="shared" si="2"/>
        <v>4356</v>
      </c>
      <c r="N42" s="437"/>
      <c r="O42" s="29"/>
      <c r="P42" s="29"/>
      <c r="Q42" s="442"/>
    </row>
    <row r="43" spans="1:17" ht="20.25" customHeight="1" x14ac:dyDescent="0.25">
      <c r="A43" s="1390"/>
      <c r="B43" s="29">
        <v>23</v>
      </c>
      <c r="C43" s="110" t="s">
        <v>6</v>
      </c>
      <c r="D43" s="112" t="str">
        <v/>
      </c>
      <c r="E43" s="108">
        <f t="shared" si="3"/>
        <v>8624</v>
      </c>
      <c r="F43" s="24">
        <v>139.5</v>
      </c>
      <c r="G43" s="24">
        <v>2.5</v>
      </c>
      <c r="H43" s="24">
        <v>198</v>
      </c>
      <c r="I43" s="107">
        <f t="shared" si="0"/>
        <v>350</v>
      </c>
      <c r="J43" s="24">
        <f t="shared" si="1"/>
        <v>8284</v>
      </c>
      <c r="K43" s="24">
        <v>10</v>
      </c>
      <c r="L43" s="22">
        <f t="shared" si="2"/>
        <v>4554</v>
      </c>
      <c r="N43" s="437"/>
      <c r="O43" s="29"/>
      <c r="P43" s="29"/>
      <c r="Q43" s="442"/>
    </row>
    <row r="44" spans="1:17" ht="20.25" customHeight="1" x14ac:dyDescent="0.25">
      <c r="A44" s="1390"/>
      <c r="B44" s="29">
        <v>24</v>
      </c>
      <c r="C44" s="110" t="s">
        <v>5</v>
      </c>
      <c r="D44" s="112" t="str">
        <v/>
      </c>
      <c r="E44" s="108">
        <f t="shared" si="3"/>
        <v>8284</v>
      </c>
      <c r="F44" s="24">
        <v>139.5</v>
      </c>
      <c r="G44" s="24">
        <v>2.5</v>
      </c>
      <c r="H44" s="24">
        <v>198</v>
      </c>
      <c r="I44" s="107">
        <f t="shared" si="0"/>
        <v>350</v>
      </c>
      <c r="J44" s="24">
        <f t="shared" si="1"/>
        <v>7944</v>
      </c>
      <c r="K44" s="24">
        <v>10</v>
      </c>
      <c r="L44" s="22">
        <f t="shared" si="2"/>
        <v>4752</v>
      </c>
      <c r="N44" s="437"/>
      <c r="O44" s="29"/>
      <c r="P44" s="29"/>
      <c r="Q44" s="442"/>
    </row>
    <row r="45" spans="1:17" ht="20.25" customHeight="1" x14ac:dyDescent="0.25">
      <c r="A45" s="1390"/>
      <c r="B45" s="29">
        <v>25</v>
      </c>
      <c r="C45" s="110" t="s">
        <v>4</v>
      </c>
      <c r="D45" s="112" t="str">
        <v/>
      </c>
      <c r="E45" s="108">
        <f t="shared" si="3"/>
        <v>7944</v>
      </c>
      <c r="F45" s="24">
        <v>139.5</v>
      </c>
      <c r="G45" s="24">
        <v>2.5</v>
      </c>
      <c r="H45" s="24">
        <v>198</v>
      </c>
      <c r="I45" s="107">
        <f t="shared" si="0"/>
        <v>350</v>
      </c>
      <c r="J45" s="24">
        <f t="shared" si="1"/>
        <v>7604</v>
      </c>
      <c r="K45" s="24">
        <v>10</v>
      </c>
      <c r="L45" s="22">
        <f t="shared" si="2"/>
        <v>4950</v>
      </c>
      <c r="N45" s="437"/>
      <c r="O45" s="29"/>
      <c r="P45" s="29"/>
      <c r="Q45" s="442"/>
    </row>
    <row r="46" spans="1:17" ht="20.25" customHeight="1" x14ac:dyDescent="0.25">
      <c r="A46" s="1390"/>
      <c r="B46" s="29">
        <v>26</v>
      </c>
      <c r="C46" s="110" t="s">
        <v>3</v>
      </c>
      <c r="D46" s="112" t="str">
        <v/>
      </c>
      <c r="E46" s="108">
        <f t="shared" si="3"/>
        <v>7604</v>
      </c>
      <c r="F46" s="24">
        <v>139.5</v>
      </c>
      <c r="G46" s="24">
        <v>2.5</v>
      </c>
      <c r="H46" s="24">
        <v>198</v>
      </c>
      <c r="I46" s="107">
        <f t="shared" si="0"/>
        <v>350</v>
      </c>
      <c r="J46" s="24">
        <f t="shared" si="1"/>
        <v>7264</v>
      </c>
      <c r="K46" s="24">
        <v>10</v>
      </c>
      <c r="L46" s="22">
        <f t="shared" si="2"/>
        <v>5148</v>
      </c>
      <c r="N46" s="437"/>
      <c r="O46" s="29"/>
      <c r="P46" s="29"/>
      <c r="Q46" s="442"/>
    </row>
    <row r="47" spans="1:17" ht="20.25" customHeight="1" x14ac:dyDescent="0.25">
      <c r="A47" s="1390"/>
      <c r="B47" s="29">
        <v>27</v>
      </c>
      <c r="C47" s="110" t="s">
        <v>14</v>
      </c>
      <c r="D47" s="112" t="str">
        <v/>
      </c>
      <c r="E47" s="108">
        <f t="shared" si="3"/>
        <v>7264</v>
      </c>
      <c r="F47" s="24">
        <v>139.5</v>
      </c>
      <c r="G47" s="24">
        <v>2.5</v>
      </c>
      <c r="H47" s="24">
        <v>198</v>
      </c>
      <c r="I47" s="107">
        <f t="shared" si="0"/>
        <v>350</v>
      </c>
      <c r="J47" s="24">
        <f t="shared" si="1"/>
        <v>6924</v>
      </c>
      <c r="K47" s="24">
        <v>10</v>
      </c>
      <c r="L47" s="22">
        <f t="shared" si="2"/>
        <v>5346</v>
      </c>
      <c r="N47" s="437"/>
      <c r="O47" s="29"/>
      <c r="P47" s="29"/>
      <c r="Q47" s="442"/>
    </row>
    <row r="48" spans="1:17" ht="20.25" customHeight="1" thickBot="1" x14ac:dyDescent="0.3">
      <c r="A48" s="1391"/>
      <c r="B48" s="21">
        <v>28</v>
      </c>
      <c r="C48" s="103" t="s">
        <v>13</v>
      </c>
      <c r="D48" s="122" t="str">
        <v/>
      </c>
      <c r="E48" s="101">
        <f t="shared" si="3"/>
        <v>6924</v>
      </c>
      <c r="F48" s="16">
        <v>139.5</v>
      </c>
      <c r="G48" s="16">
        <v>2.5</v>
      </c>
      <c r="H48" s="16">
        <v>198</v>
      </c>
      <c r="I48" s="100">
        <f t="shared" si="0"/>
        <v>350</v>
      </c>
      <c r="J48" s="16">
        <f t="shared" si="1"/>
        <v>6584</v>
      </c>
      <c r="K48" s="16">
        <v>10</v>
      </c>
      <c r="L48" s="14">
        <f t="shared" si="2"/>
        <v>5544</v>
      </c>
      <c r="N48" s="438"/>
      <c r="O48" s="21"/>
      <c r="P48" s="21"/>
      <c r="Q48" s="443"/>
    </row>
    <row r="49" spans="1:17" ht="20.25" customHeight="1" x14ac:dyDescent="0.25">
      <c r="A49" s="1389">
        <v>2024</v>
      </c>
      <c r="B49" s="37">
        <v>29</v>
      </c>
      <c r="C49" s="106" t="s">
        <v>12</v>
      </c>
      <c r="D49" s="114" t="str">
        <v/>
      </c>
      <c r="E49" s="105">
        <f t="shared" si="3"/>
        <v>6584</v>
      </c>
      <c r="F49" s="32">
        <v>139.5</v>
      </c>
      <c r="G49" s="32">
        <v>2.5</v>
      </c>
      <c r="H49" s="32">
        <v>198</v>
      </c>
      <c r="I49" s="104">
        <f t="shared" si="0"/>
        <v>350</v>
      </c>
      <c r="J49" s="32">
        <f t="shared" si="1"/>
        <v>6244</v>
      </c>
      <c r="K49" s="32">
        <v>10</v>
      </c>
      <c r="L49" s="30">
        <f t="shared" si="2"/>
        <v>5742</v>
      </c>
      <c r="N49" s="436"/>
      <c r="O49" s="37"/>
      <c r="P49" s="37"/>
      <c r="Q49" s="444"/>
    </row>
    <row r="50" spans="1:17" ht="20.25" customHeight="1" x14ac:dyDescent="0.25">
      <c r="A50" s="1390"/>
      <c r="B50" s="29">
        <v>30</v>
      </c>
      <c r="C50" s="110" t="s">
        <v>11</v>
      </c>
      <c r="D50" s="112" t="str">
        <v/>
      </c>
      <c r="E50" s="108">
        <f t="shared" si="3"/>
        <v>6244</v>
      </c>
      <c r="F50" s="24">
        <v>139.5</v>
      </c>
      <c r="G50" s="24">
        <v>2.5</v>
      </c>
      <c r="H50" s="24">
        <v>198</v>
      </c>
      <c r="I50" s="107">
        <f t="shared" si="0"/>
        <v>350</v>
      </c>
      <c r="J50" s="24">
        <f t="shared" si="1"/>
        <v>5904</v>
      </c>
      <c r="K50" s="24">
        <v>10</v>
      </c>
      <c r="L50" s="22">
        <f t="shared" si="2"/>
        <v>5940</v>
      </c>
      <c r="N50" s="437"/>
      <c r="O50" s="29"/>
      <c r="P50" s="29"/>
      <c r="Q50" s="442"/>
    </row>
    <row r="51" spans="1:17" ht="20.25" customHeight="1" x14ac:dyDescent="0.25">
      <c r="A51" s="1390"/>
      <c r="B51" s="29">
        <v>31</v>
      </c>
      <c r="C51" s="110" t="s">
        <v>10</v>
      </c>
      <c r="D51" s="112" t="str">
        <v/>
      </c>
      <c r="E51" s="108">
        <f t="shared" si="3"/>
        <v>5904</v>
      </c>
      <c r="F51" s="24">
        <v>139.5</v>
      </c>
      <c r="G51" s="24">
        <v>2.5</v>
      </c>
      <c r="H51" s="24">
        <v>198</v>
      </c>
      <c r="I51" s="107">
        <f t="shared" si="0"/>
        <v>350</v>
      </c>
      <c r="J51" s="24">
        <f t="shared" si="1"/>
        <v>5564</v>
      </c>
      <c r="K51" s="24">
        <v>10</v>
      </c>
      <c r="L51" s="22">
        <f t="shared" si="2"/>
        <v>6138</v>
      </c>
      <c r="N51" s="437"/>
      <c r="O51" s="29"/>
      <c r="P51" s="29"/>
      <c r="Q51" s="442"/>
    </row>
    <row r="52" spans="1:17" ht="20.25" customHeight="1" x14ac:dyDescent="0.25">
      <c r="A52" s="1390"/>
      <c r="B52" s="29">
        <v>32</v>
      </c>
      <c r="C52" s="110" t="s">
        <v>9</v>
      </c>
      <c r="D52" s="112" t="str">
        <v/>
      </c>
      <c r="E52" s="108">
        <f t="shared" si="3"/>
        <v>5564</v>
      </c>
      <c r="F52" s="24">
        <v>139.5</v>
      </c>
      <c r="G52" s="24">
        <v>2.5</v>
      </c>
      <c r="H52" s="24">
        <v>198</v>
      </c>
      <c r="I52" s="107">
        <f t="shared" si="0"/>
        <v>350</v>
      </c>
      <c r="J52" s="24">
        <f t="shared" si="1"/>
        <v>5224</v>
      </c>
      <c r="K52" s="24">
        <v>10</v>
      </c>
      <c r="L52" s="22">
        <f t="shared" si="2"/>
        <v>6336</v>
      </c>
      <c r="N52" s="437"/>
      <c r="O52" s="29"/>
      <c r="P52" s="29"/>
      <c r="Q52" s="442"/>
    </row>
    <row r="53" spans="1:17" ht="20.25" customHeight="1" x14ac:dyDescent="0.25">
      <c r="A53" s="1390"/>
      <c r="B53" s="29">
        <v>33</v>
      </c>
      <c r="C53" s="110" t="s">
        <v>8</v>
      </c>
      <c r="D53" s="112" t="str">
        <v/>
      </c>
      <c r="E53" s="108">
        <f t="shared" si="3"/>
        <v>5224</v>
      </c>
      <c r="F53" s="24">
        <v>139.5</v>
      </c>
      <c r="G53" s="24">
        <v>2.5</v>
      </c>
      <c r="H53" s="24">
        <v>198</v>
      </c>
      <c r="I53" s="107">
        <f t="shared" si="0"/>
        <v>350</v>
      </c>
      <c r="J53" s="24">
        <f t="shared" si="1"/>
        <v>4884</v>
      </c>
      <c r="K53" s="24">
        <v>10</v>
      </c>
      <c r="L53" s="22">
        <f t="shared" si="2"/>
        <v>6534</v>
      </c>
      <c r="N53" s="437"/>
      <c r="O53" s="29"/>
      <c r="P53" s="29"/>
      <c r="Q53" s="442"/>
    </row>
    <row r="54" spans="1:17" ht="20.25" customHeight="1" x14ac:dyDescent="0.25">
      <c r="A54" s="1390"/>
      <c r="B54" s="29">
        <v>34</v>
      </c>
      <c r="C54" s="110" t="s">
        <v>7</v>
      </c>
      <c r="D54" s="112" t="str">
        <v/>
      </c>
      <c r="E54" s="108">
        <f t="shared" si="3"/>
        <v>4884</v>
      </c>
      <c r="F54" s="24">
        <v>139.5</v>
      </c>
      <c r="G54" s="24">
        <v>2.5</v>
      </c>
      <c r="H54" s="24">
        <v>198</v>
      </c>
      <c r="I54" s="107">
        <f t="shared" si="0"/>
        <v>350</v>
      </c>
      <c r="J54" s="24">
        <f t="shared" si="1"/>
        <v>4544</v>
      </c>
      <c r="K54" s="24">
        <v>10</v>
      </c>
      <c r="L54" s="22">
        <f t="shared" si="2"/>
        <v>6732</v>
      </c>
      <c r="N54" s="437"/>
      <c r="O54" s="29"/>
      <c r="P54" s="29"/>
      <c r="Q54" s="442"/>
    </row>
    <row r="55" spans="1:17" ht="20.25" customHeight="1" x14ac:dyDescent="0.25">
      <c r="A55" s="1390"/>
      <c r="B55" s="29">
        <v>35</v>
      </c>
      <c r="C55" s="110" t="s">
        <v>6</v>
      </c>
      <c r="D55" s="112" t="str">
        <v/>
      </c>
      <c r="E55" s="108">
        <f t="shared" si="3"/>
        <v>4544</v>
      </c>
      <c r="F55" s="24">
        <v>139.5</v>
      </c>
      <c r="G55" s="24">
        <v>2.5</v>
      </c>
      <c r="H55" s="24">
        <v>198</v>
      </c>
      <c r="I55" s="107">
        <f t="shared" si="0"/>
        <v>350</v>
      </c>
      <c r="J55" s="24">
        <f t="shared" si="1"/>
        <v>4204</v>
      </c>
      <c r="K55" s="24">
        <v>10</v>
      </c>
      <c r="L55" s="22">
        <f t="shared" si="2"/>
        <v>6930</v>
      </c>
      <c r="N55" s="437"/>
      <c r="O55" s="29"/>
      <c r="P55" s="29"/>
      <c r="Q55" s="442"/>
    </row>
    <row r="56" spans="1:17" ht="20.25" customHeight="1" x14ac:dyDescent="0.25">
      <c r="A56" s="1390"/>
      <c r="B56" s="29">
        <v>36</v>
      </c>
      <c r="C56" s="110" t="s">
        <v>5</v>
      </c>
      <c r="D56" s="112" t="str">
        <v/>
      </c>
      <c r="E56" s="108">
        <f t="shared" si="3"/>
        <v>4204</v>
      </c>
      <c r="F56" s="24">
        <v>139.5</v>
      </c>
      <c r="G56" s="24">
        <v>2.5</v>
      </c>
      <c r="H56" s="24">
        <v>198</v>
      </c>
      <c r="I56" s="107">
        <f t="shared" si="0"/>
        <v>350</v>
      </c>
      <c r="J56" s="24">
        <f t="shared" si="1"/>
        <v>3864</v>
      </c>
      <c r="K56" s="24">
        <v>10</v>
      </c>
      <c r="L56" s="22">
        <f t="shared" si="2"/>
        <v>7128</v>
      </c>
      <c r="N56" s="437"/>
      <c r="O56" s="29"/>
      <c r="P56" s="29"/>
      <c r="Q56" s="442"/>
    </row>
    <row r="57" spans="1:17" ht="20.25" customHeight="1" x14ac:dyDescent="0.25">
      <c r="A57" s="1390"/>
      <c r="B57" s="29">
        <v>37</v>
      </c>
      <c r="C57" s="110" t="s">
        <v>4</v>
      </c>
      <c r="D57" s="112" t="str">
        <v/>
      </c>
      <c r="E57" s="108">
        <f t="shared" si="3"/>
        <v>3864</v>
      </c>
      <c r="F57" s="24">
        <v>139.5</v>
      </c>
      <c r="G57" s="24">
        <v>2.5</v>
      </c>
      <c r="H57" s="24">
        <v>198</v>
      </c>
      <c r="I57" s="107">
        <f t="shared" si="0"/>
        <v>350</v>
      </c>
      <c r="J57" s="24">
        <f t="shared" si="1"/>
        <v>3524</v>
      </c>
      <c r="K57" s="24">
        <v>10</v>
      </c>
      <c r="L57" s="22">
        <f t="shared" si="2"/>
        <v>7326</v>
      </c>
      <c r="N57" s="437"/>
      <c r="O57" s="29"/>
      <c r="P57" s="29"/>
      <c r="Q57" s="442"/>
    </row>
    <row r="58" spans="1:17" ht="20.25" customHeight="1" x14ac:dyDescent="0.25">
      <c r="A58" s="1390"/>
      <c r="B58" s="29">
        <v>38</v>
      </c>
      <c r="C58" s="110" t="s">
        <v>3</v>
      </c>
      <c r="D58" s="112" t="str">
        <v/>
      </c>
      <c r="E58" s="108">
        <f t="shared" si="3"/>
        <v>3524</v>
      </c>
      <c r="F58" s="24">
        <v>139.5</v>
      </c>
      <c r="G58" s="24">
        <v>2.5</v>
      </c>
      <c r="H58" s="24">
        <v>198</v>
      </c>
      <c r="I58" s="107">
        <f t="shared" si="0"/>
        <v>350</v>
      </c>
      <c r="J58" s="24">
        <f t="shared" si="1"/>
        <v>3184</v>
      </c>
      <c r="K58" s="24">
        <v>10</v>
      </c>
      <c r="L58" s="22">
        <f t="shared" si="2"/>
        <v>7524</v>
      </c>
      <c r="N58" s="437"/>
      <c r="O58" s="29"/>
      <c r="P58" s="29"/>
      <c r="Q58" s="442"/>
    </row>
    <row r="59" spans="1:17" ht="20.25" customHeight="1" x14ac:dyDescent="0.25">
      <c r="A59" s="1390"/>
      <c r="B59" s="29">
        <v>39</v>
      </c>
      <c r="C59" s="110" t="s">
        <v>14</v>
      </c>
      <c r="D59" s="112" t="str">
        <v/>
      </c>
      <c r="E59" s="108">
        <f t="shared" si="3"/>
        <v>3184</v>
      </c>
      <c r="F59" s="24">
        <v>139.5</v>
      </c>
      <c r="G59" s="24">
        <v>2.5</v>
      </c>
      <c r="H59" s="24">
        <v>198</v>
      </c>
      <c r="I59" s="107">
        <f t="shared" si="0"/>
        <v>350</v>
      </c>
      <c r="J59" s="24">
        <f t="shared" si="1"/>
        <v>2844</v>
      </c>
      <c r="K59" s="24">
        <v>10</v>
      </c>
      <c r="L59" s="22">
        <f t="shared" si="2"/>
        <v>7722</v>
      </c>
      <c r="N59" s="437"/>
      <c r="O59" s="29"/>
      <c r="P59" s="29"/>
      <c r="Q59" s="442"/>
    </row>
    <row r="60" spans="1:17" ht="20.25" customHeight="1" thickBot="1" x14ac:dyDescent="0.3">
      <c r="A60" s="1391"/>
      <c r="B60" s="21">
        <v>40</v>
      </c>
      <c r="C60" s="103" t="s">
        <v>13</v>
      </c>
      <c r="D60" s="122" t="str">
        <v/>
      </c>
      <c r="E60" s="101">
        <f t="shared" si="3"/>
        <v>2844</v>
      </c>
      <c r="F60" s="16">
        <v>139.5</v>
      </c>
      <c r="G60" s="16">
        <v>2.5</v>
      </c>
      <c r="H60" s="16">
        <v>198</v>
      </c>
      <c r="I60" s="100">
        <f t="shared" si="0"/>
        <v>350</v>
      </c>
      <c r="J60" s="16">
        <f t="shared" si="1"/>
        <v>2504</v>
      </c>
      <c r="K60" s="16">
        <v>10</v>
      </c>
      <c r="L60" s="14">
        <f t="shared" si="2"/>
        <v>7920</v>
      </c>
      <c r="N60" s="438"/>
      <c r="O60" s="21"/>
      <c r="P60" s="21"/>
      <c r="Q60" s="443"/>
    </row>
    <row r="61" spans="1:17" ht="20.25" customHeight="1" x14ac:dyDescent="0.25">
      <c r="A61" s="1389">
        <v>2025</v>
      </c>
      <c r="B61" s="37">
        <v>41</v>
      </c>
      <c r="C61" s="106" t="s">
        <v>12</v>
      </c>
      <c r="D61" s="114" t="str">
        <v/>
      </c>
      <c r="E61" s="105">
        <f t="shared" si="3"/>
        <v>2504</v>
      </c>
      <c r="F61" s="32">
        <v>139.5</v>
      </c>
      <c r="G61" s="32">
        <v>2.5</v>
      </c>
      <c r="H61" s="32">
        <v>198</v>
      </c>
      <c r="I61" s="104">
        <f t="shared" si="0"/>
        <v>350</v>
      </c>
      <c r="J61" s="32">
        <f t="shared" si="1"/>
        <v>2164</v>
      </c>
      <c r="K61" s="32">
        <v>10</v>
      </c>
      <c r="L61" s="30">
        <f t="shared" si="2"/>
        <v>8118</v>
      </c>
      <c r="N61" s="436"/>
      <c r="O61" s="37"/>
      <c r="P61" s="37"/>
      <c r="Q61" s="444"/>
    </row>
    <row r="62" spans="1:17" ht="20.25" customHeight="1" x14ac:dyDescent="0.25">
      <c r="A62" s="1390"/>
      <c r="B62" s="29">
        <v>42</v>
      </c>
      <c r="C62" s="110" t="s">
        <v>11</v>
      </c>
      <c r="D62" s="111" t="str">
        <v/>
      </c>
      <c r="E62" s="108">
        <f t="shared" si="3"/>
        <v>2164</v>
      </c>
      <c r="F62" s="24">
        <v>139.5</v>
      </c>
      <c r="G62" s="24">
        <v>2.5</v>
      </c>
      <c r="H62" s="24">
        <v>198</v>
      </c>
      <c r="I62" s="107">
        <f t="shared" si="0"/>
        <v>350</v>
      </c>
      <c r="J62" s="24">
        <f t="shared" si="1"/>
        <v>1824</v>
      </c>
      <c r="K62" s="24">
        <v>10</v>
      </c>
      <c r="L62" s="22">
        <f t="shared" si="2"/>
        <v>8316</v>
      </c>
      <c r="N62" s="437"/>
      <c r="O62" s="29"/>
      <c r="P62" s="29"/>
      <c r="Q62" s="442"/>
    </row>
    <row r="63" spans="1:17" ht="20.25" customHeight="1" x14ac:dyDescent="0.25">
      <c r="A63" s="1390"/>
      <c r="B63" s="29">
        <v>43</v>
      </c>
      <c r="C63" s="110" t="s">
        <v>10</v>
      </c>
      <c r="D63" s="109" t="str">
        <v/>
      </c>
      <c r="E63" s="108">
        <f t="shared" si="3"/>
        <v>1824</v>
      </c>
      <c r="F63" s="24">
        <v>139.5</v>
      </c>
      <c r="G63" s="24">
        <v>2.5</v>
      </c>
      <c r="H63" s="24">
        <v>198</v>
      </c>
      <c r="I63" s="107">
        <f t="shared" si="0"/>
        <v>350</v>
      </c>
      <c r="J63" s="24">
        <f t="shared" si="1"/>
        <v>1484</v>
      </c>
      <c r="K63" s="24">
        <v>10</v>
      </c>
      <c r="L63" s="22">
        <f t="shared" si="2"/>
        <v>8514</v>
      </c>
      <c r="N63" s="437"/>
      <c r="O63" s="29"/>
      <c r="P63" s="29"/>
      <c r="Q63" s="442"/>
    </row>
    <row r="64" spans="1:17" ht="20.25" customHeight="1" x14ac:dyDescent="0.25">
      <c r="A64" s="1390"/>
      <c r="B64" s="29">
        <v>44</v>
      </c>
      <c r="C64" s="110" t="s">
        <v>9</v>
      </c>
      <c r="D64" s="109" t="str">
        <v/>
      </c>
      <c r="E64" s="108">
        <f t="shared" si="3"/>
        <v>1484</v>
      </c>
      <c r="F64" s="24">
        <v>139.5</v>
      </c>
      <c r="G64" s="24">
        <v>2.5</v>
      </c>
      <c r="H64" s="24">
        <v>198</v>
      </c>
      <c r="I64" s="107">
        <f t="shared" si="0"/>
        <v>350</v>
      </c>
      <c r="J64" s="24">
        <f t="shared" si="1"/>
        <v>1144</v>
      </c>
      <c r="K64" s="24">
        <v>10</v>
      </c>
      <c r="L64" s="22">
        <f t="shared" si="2"/>
        <v>8712</v>
      </c>
      <c r="N64" s="437"/>
      <c r="O64" s="29"/>
      <c r="P64" s="29"/>
      <c r="Q64" s="442"/>
    </row>
    <row r="65" spans="1:17" ht="20.25" customHeight="1" x14ac:dyDescent="0.25">
      <c r="A65" s="1390"/>
      <c r="B65" s="29">
        <v>45</v>
      </c>
      <c r="C65" s="110" t="s">
        <v>8</v>
      </c>
      <c r="D65" s="109" t="str">
        <v/>
      </c>
      <c r="E65" s="108">
        <f t="shared" si="3"/>
        <v>1144</v>
      </c>
      <c r="F65" s="24">
        <v>139.5</v>
      </c>
      <c r="G65" s="24">
        <v>2.5</v>
      </c>
      <c r="H65" s="24">
        <v>198</v>
      </c>
      <c r="I65" s="107">
        <f t="shared" si="0"/>
        <v>350</v>
      </c>
      <c r="J65" s="24">
        <f t="shared" si="1"/>
        <v>804</v>
      </c>
      <c r="K65" s="24">
        <v>10</v>
      </c>
      <c r="L65" s="22">
        <f t="shared" si="2"/>
        <v>8910</v>
      </c>
      <c r="N65" s="437"/>
      <c r="O65" s="29"/>
      <c r="P65" s="29"/>
      <c r="Q65" s="442"/>
    </row>
    <row r="66" spans="1:17" ht="20.25" customHeight="1" x14ac:dyDescent="0.25">
      <c r="A66" s="1390"/>
      <c r="B66" s="29">
        <v>46</v>
      </c>
      <c r="C66" s="110" t="s">
        <v>7</v>
      </c>
      <c r="D66" s="109" t="str">
        <v/>
      </c>
      <c r="E66" s="108">
        <f t="shared" si="3"/>
        <v>804</v>
      </c>
      <c r="F66" s="24">
        <v>139.5</v>
      </c>
      <c r="G66" s="24">
        <v>2.5</v>
      </c>
      <c r="H66" s="24">
        <v>198</v>
      </c>
      <c r="I66" s="107">
        <f t="shared" si="0"/>
        <v>350</v>
      </c>
      <c r="J66" s="24">
        <f t="shared" si="1"/>
        <v>464</v>
      </c>
      <c r="K66" s="24">
        <v>10</v>
      </c>
      <c r="L66" s="22">
        <f t="shared" si="2"/>
        <v>9108</v>
      </c>
      <c r="N66" s="437"/>
      <c r="O66" s="29"/>
      <c r="P66" s="29"/>
      <c r="Q66" s="442"/>
    </row>
    <row r="67" spans="1:17" ht="20.25" customHeight="1" x14ac:dyDescent="0.25">
      <c r="A67" s="1390"/>
      <c r="B67" s="29">
        <v>47</v>
      </c>
      <c r="C67" s="110" t="s">
        <v>6</v>
      </c>
      <c r="D67" s="109" t="str">
        <v/>
      </c>
      <c r="E67" s="108">
        <f t="shared" si="3"/>
        <v>464</v>
      </c>
      <c r="F67" s="24">
        <v>139.5</v>
      </c>
      <c r="G67" s="24">
        <v>2.5</v>
      </c>
      <c r="H67" s="24">
        <v>198</v>
      </c>
      <c r="I67" s="107">
        <f t="shared" si="0"/>
        <v>350</v>
      </c>
      <c r="J67" s="24">
        <f t="shared" si="1"/>
        <v>124</v>
      </c>
      <c r="K67" s="24">
        <v>10</v>
      </c>
      <c r="L67" s="22">
        <f t="shared" si="2"/>
        <v>9306</v>
      </c>
      <c r="N67" s="437"/>
      <c r="O67" s="29"/>
      <c r="P67" s="29"/>
      <c r="Q67" s="442"/>
    </row>
    <row r="68" spans="1:17" ht="20.25" customHeight="1" thickBot="1" x14ac:dyDescent="0.3">
      <c r="A68" s="1391"/>
      <c r="B68" s="21">
        <v>48</v>
      </c>
      <c r="C68" s="103" t="s">
        <v>5</v>
      </c>
      <c r="D68" s="102" t="str">
        <v/>
      </c>
      <c r="E68" s="101">
        <f t="shared" si="3"/>
        <v>124</v>
      </c>
      <c r="F68" s="16">
        <v>139.5</v>
      </c>
      <c r="G68" s="16">
        <v>2.5</v>
      </c>
      <c r="H68" s="16">
        <v>198</v>
      </c>
      <c r="I68" s="100">
        <f t="shared" si="0"/>
        <v>350</v>
      </c>
      <c r="J68" s="16">
        <f t="shared" si="1"/>
        <v>-216</v>
      </c>
      <c r="K68" s="16">
        <v>10</v>
      </c>
      <c r="L68" s="14">
        <f t="shared" si="2"/>
        <v>9504</v>
      </c>
      <c r="N68" s="438"/>
      <c r="O68" s="21"/>
      <c r="P68" s="21"/>
      <c r="Q68" s="443"/>
    </row>
    <row r="69" spans="1:17" ht="15.75" x14ac:dyDescent="0.25">
      <c r="D69" s="68"/>
      <c r="E69" s="68"/>
      <c r="F69" s="67">
        <f>SUM(F21:F68)</f>
        <v>6696</v>
      </c>
      <c r="G69" s="67">
        <f t="shared" ref="G69:H69" si="4">SUM(G21:G68)</f>
        <v>120</v>
      </c>
      <c r="H69" s="67">
        <f t="shared" si="4"/>
        <v>9504</v>
      </c>
      <c r="I69" s="64"/>
      <c r="J69" s="64"/>
      <c r="K69" s="67">
        <f>SUM(K21:K68)</f>
        <v>480</v>
      </c>
    </row>
    <row r="70" spans="1:17" ht="15.75" x14ac:dyDescent="0.25">
      <c r="D70" s="1420" t="s">
        <v>2</v>
      </c>
      <c r="E70" s="1420"/>
      <c r="F70" s="79">
        <f>SUM(F21:F37)</f>
        <v>2371.5</v>
      </c>
      <c r="G70" s="79">
        <f t="shared" ref="G70:H70" si="5">SUM(G21:G37)</f>
        <v>42.5</v>
      </c>
      <c r="H70" s="79">
        <f t="shared" si="5"/>
        <v>3366</v>
      </c>
      <c r="I70" s="64"/>
      <c r="J70" s="64"/>
      <c r="K70" s="66">
        <f>SUM(K21:K37)</f>
        <v>170</v>
      </c>
    </row>
    <row r="71" spans="1:17" ht="15.75" x14ac:dyDescent="0.25">
      <c r="D71" s="1072"/>
      <c r="E71" s="1072"/>
      <c r="F71" s="79">
        <v>16.34</v>
      </c>
      <c r="G71" s="79">
        <v>0.3</v>
      </c>
      <c r="H71" s="79">
        <v>23.19</v>
      </c>
      <c r="I71" s="64"/>
      <c r="J71" s="64"/>
      <c r="K71" s="66">
        <v>1.17</v>
      </c>
    </row>
    <row r="72" spans="1:17" ht="15.75" x14ac:dyDescent="0.25">
      <c r="D72" s="1072"/>
      <c r="E72" s="1072"/>
      <c r="F72" s="79">
        <v>31.89</v>
      </c>
      <c r="G72" s="79">
        <v>0.56999999999999995</v>
      </c>
      <c r="H72" s="79">
        <v>45.25</v>
      </c>
      <c r="I72" s="64"/>
      <c r="J72" s="64"/>
      <c r="K72" s="66">
        <v>2.29</v>
      </c>
    </row>
    <row r="73" spans="1:17" ht="15.75" x14ac:dyDescent="0.25">
      <c r="D73" s="1072"/>
      <c r="E73" s="1072"/>
      <c r="F73" s="79">
        <v>37.86</v>
      </c>
      <c r="G73" s="79">
        <v>0.68</v>
      </c>
      <c r="H73" s="79">
        <v>53.75</v>
      </c>
      <c r="I73" s="64"/>
      <c r="J73" s="64"/>
      <c r="K73" s="66">
        <v>2.71</v>
      </c>
    </row>
    <row r="74" spans="1:17" ht="15.75" x14ac:dyDescent="0.25">
      <c r="D74" s="1421" t="s">
        <v>1</v>
      </c>
      <c r="E74" s="1421"/>
      <c r="F74" s="65">
        <f>SUM(F69-F70-F73-F71-F72)</f>
        <v>4238.41</v>
      </c>
      <c r="G74" s="65">
        <f t="shared" ref="G74:H74" si="6">SUM(G69-G70-G73-G71-G72)</f>
        <v>75.95</v>
      </c>
      <c r="H74" s="65">
        <f t="shared" si="6"/>
        <v>6015.81</v>
      </c>
      <c r="I74" s="64"/>
      <c r="J74" s="64"/>
      <c r="K74" s="74">
        <f>SUM(K69-K70-K73-K71-K72)</f>
        <v>303.83</v>
      </c>
    </row>
    <row r="75" spans="1:17" ht="15.75" x14ac:dyDescent="0.25">
      <c r="E75" s="64"/>
      <c r="F75" s="64"/>
      <c r="G75" s="64"/>
      <c r="H75" s="64"/>
      <c r="I75" s="64"/>
      <c r="J75" s="64"/>
      <c r="K75" s="64"/>
    </row>
    <row r="76" spans="1:17" ht="15.75" x14ac:dyDescent="0.25">
      <c r="C76" s="76"/>
      <c r="D76" s="1435" t="s">
        <v>42</v>
      </c>
      <c r="E76" s="1435"/>
      <c r="F76" s="1423">
        <f>SUM(F74:H74)</f>
        <v>10330.17</v>
      </c>
      <c r="G76" s="1423"/>
      <c r="H76" s="1423"/>
      <c r="J76" s="64"/>
    </row>
    <row r="77" spans="1:17" ht="16.5" thickBot="1" x14ac:dyDescent="0.3">
      <c r="C77" s="76"/>
      <c r="D77" s="1435" t="s">
        <v>41</v>
      </c>
      <c r="E77" s="1435"/>
      <c r="F77" s="1436">
        <v>-216</v>
      </c>
      <c r="G77" s="1436"/>
      <c r="H77" s="1436"/>
      <c r="J77" s="64"/>
    </row>
    <row r="78" spans="1:17" ht="17.25" thickTop="1" thickBot="1" x14ac:dyDescent="0.3">
      <c r="C78" s="1415" t="s">
        <v>0</v>
      </c>
      <c r="D78" s="1415"/>
      <c r="E78" s="1416"/>
      <c r="F78" s="1417">
        <f>SUM(F76:H77)</f>
        <v>10114.17</v>
      </c>
      <c r="G78" s="1418"/>
      <c r="H78" s="1419"/>
      <c r="J78" s="64"/>
    </row>
    <row r="79" spans="1:17" ht="16.5" thickTop="1" x14ac:dyDescent="0.25">
      <c r="E79" s="64"/>
      <c r="F79" s="64"/>
      <c r="G79" s="64"/>
      <c r="H79" s="64"/>
      <c r="I79" s="64"/>
      <c r="J79" s="64"/>
      <c r="K79" s="64"/>
    </row>
    <row r="80" spans="1:17" ht="15.75" x14ac:dyDescent="0.25">
      <c r="E80" s="64"/>
      <c r="F80" s="64"/>
      <c r="G80" s="64"/>
      <c r="H80" s="64"/>
      <c r="I80" s="64"/>
      <c r="J80" s="64"/>
      <c r="K80" s="64"/>
    </row>
  </sheetData>
  <mergeCells count="22">
    <mergeCell ref="A25:A36"/>
    <mergeCell ref="A21:A24"/>
    <mergeCell ref="A8:L8"/>
    <mergeCell ref="A11:B11"/>
    <mergeCell ref="A13:B13"/>
    <mergeCell ref="A15:B15"/>
    <mergeCell ref="C78:E78"/>
    <mergeCell ref="F78:H78"/>
    <mergeCell ref="A12:B12"/>
    <mergeCell ref="A16:B16"/>
    <mergeCell ref="A17:B17"/>
    <mergeCell ref="D17:F17"/>
    <mergeCell ref="D18:F18"/>
    <mergeCell ref="A61:A68"/>
    <mergeCell ref="A49:A60"/>
    <mergeCell ref="A37:A48"/>
    <mergeCell ref="D70:E70"/>
    <mergeCell ref="D74:E74"/>
    <mergeCell ref="D76:E76"/>
    <mergeCell ref="F76:H76"/>
    <mergeCell ref="D77:E77"/>
    <mergeCell ref="F77:H77"/>
  </mergeCells>
  <printOptions horizontalCentered="1"/>
  <pageMargins left="0" right="0" top="0.35433070866141736" bottom="0.35433070866141736" header="0.31496062992125984" footer="0.31496062992125984"/>
  <pageSetup scale="64" orientation="portrait" r:id="rId1"/>
  <rowBreaks count="1" manualBreakCount="1">
    <brk id="60" max="11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S49"/>
  <sheetViews>
    <sheetView topLeftCell="C25" zoomScale="90" zoomScaleNormal="90" workbookViewId="0">
      <selection activeCell="F33" sqref="F33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997</v>
      </c>
    </row>
    <row r="4" spans="1:13" ht="12.6" customHeight="1" x14ac:dyDescent="0.35">
      <c r="A4" s="62"/>
    </row>
    <row r="5" spans="1:13" ht="17.25" x14ac:dyDescent="0.3">
      <c r="A5" s="500" t="s">
        <v>998</v>
      </c>
    </row>
    <row r="6" spans="1:13" ht="17.25" x14ac:dyDescent="0.3">
      <c r="A6" s="500" t="s">
        <v>999</v>
      </c>
    </row>
    <row r="8" spans="1:13" ht="20.25" customHeight="1" x14ac:dyDescent="0.25">
      <c r="A8" s="1425" t="s">
        <v>1000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860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124</v>
      </c>
      <c r="B10" s="60"/>
      <c r="C10" s="59"/>
      <c r="D10" s="860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2000</v>
      </c>
      <c r="D11" s="860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100</v>
      </c>
      <c r="D12" s="487" t="s">
        <v>1001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30</v>
      </c>
      <c r="D13" s="487" t="s">
        <v>1002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110</v>
      </c>
      <c r="D14" s="487" t="s">
        <v>238</v>
      </c>
      <c r="E14" s="51"/>
      <c r="I14" s="48"/>
      <c r="L14" s="48"/>
      <c r="M14" s="48"/>
    </row>
    <row r="15" spans="1:13" ht="20.25" customHeight="1" x14ac:dyDescent="0.25">
      <c r="A15" s="1426" t="s">
        <v>33</v>
      </c>
      <c r="B15" s="1426"/>
      <c r="C15" s="54">
        <v>120</v>
      </c>
      <c r="D15" s="330" t="s">
        <v>32</v>
      </c>
      <c r="E15" s="51"/>
      <c r="I15" s="48"/>
      <c r="L15" s="48"/>
      <c r="M15" s="48"/>
    </row>
    <row r="16" spans="1:13" ht="20.25" customHeight="1" x14ac:dyDescent="0.25">
      <c r="A16" s="858"/>
      <c r="B16" s="858"/>
      <c r="C16" s="50">
        <f>SUM(C11:C15)</f>
        <v>2360</v>
      </c>
      <c r="E16" s="51"/>
      <c r="I16" s="48"/>
      <c r="L16" s="48"/>
      <c r="M16" s="48"/>
    </row>
    <row r="17" spans="1:19" ht="20.25" customHeight="1" x14ac:dyDescent="0.25">
      <c r="A17" s="1426" t="s">
        <v>31</v>
      </c>
      <c r="B17" s="1426"/>
      <c r="C17" s="189">
        <v>2124</v>
      </c>
      <c r="D17" s="52" t="s">
        <v>49</v>
      </c>
      <c r="E17" s="51"/>
      <c r="I17" s="48"/>
      <c r="L17" s="48"/>
      <c r="M17" s="48"/>
    </row>
    <row r="18" spans="1:19" ht="20.25" customHeight="1" x14ac:dyDescent="0.25">
      <c r="A18" s="858"/>
      <c r="B18" s="858"/>
      <c r="C18" s="50">
        <f>SUM(C16:C17)</f>
        <v>4484</v>
      </c>
      <c r="D18" s="52"/>
      <c r="E18" s="51"/>
      <c r="I18" s="48"/>
      <c r="L18" s="48"/>
      <c r="M18" s="48"/>
    </row>
    <row r="19" spans="1:19" ht="20.25" customHeight="1" x14ac:dyDescent="0.25">
      <c r="A19" s="1426" t="s">
        <v>572</v>
      </c>
      <c r="B19" s="1426"/>
      <c r="C19" s="49">
        <v>180</v>
      </c>
      <c r="D19" s="52"/>
      <c r="E19" s="1428" t="s">
        <v>27</v>
      </c>
      <c r="F19" s="1428"/>
      <c r="I19" s="48"/>
      <c r="L19" s="48"/>
      <c r="M19" s="48"/>
    </row>
    <row r="20" spans="1:19" ht="20.25" customHeight="1" thickBot="1" x14ac:dyDescent="0.3">
      <c r="A20" s="360"/>
      <c r="B20" s="360"/>
      <c r="C20" s="45">
        <f>SUM(C18:C19)</f>
        <v>4664</v>
      </c>
      <c r="E20" s="1443">
        <f>C20/18+1</f>
        <v>260.11111111111109</v>
      </c>
      <c r="F20" s="1443"/>
      <c r="G20" s="96"/>
      <c r="I20" s="48"/>
      <c r="L20" s="48"/>
      <c r="M20" s="48"/>
    </row>
    <row r="21" spans="1:19" s="93" customFormat="1" ht="15" customHeight="1" thickTop="1" thickBot="1" x14ac:dyDescent="0.3">
      <c r="D21" s="95"/>
      <c r="E21" s="95"/>
      <c r="F21" s="94"/>
      <c r="G21" s="94"/>
    </row>
    <row r="22" spans="1:19" ht="18" customHeight="1" x14ac:dyDescent="0.25">
      <c r="A22" s="1430" t="s">
        <v>26</v>
      </c>
      <c r="B22" s="1432" t="s">
        <v>25</v>
      </c>
      <c r="C22" s="1392" t="s">
        <v>24</v>
      </c>
      <c r="D22" s="1400" t="s">
        <v>23</v>
      </c>
      <c r="E22" s="1392" t="s">
        <v>22</v>
      </c>
      <c r="F22" s="1408" t="s">
        <v>21</v>
      </c>
      <c r="G22" s="1402" t="s">
        <v>20</v>
      </c>
      <c r="H22" s="1403"/>
      <c r="I22" s="1404"/>
      <c r="J22" s="1392" t="s">
        <v>19</v>
      </c>
      <c r="K22" s="1400" t="s">
        <v>18</v>
      </c>
      <c r="L22" s="1392" t="s">
        <v>17</v>
      </c>
      <c r="M22" s="1394" t="s">
        <v>15</v>
      </c>
      <c r="O22" s="1406" t="s">
        <v>21</v>
      </c>
      <c r="P22" s="1408" t="s">
        <v>20</v>
      </c>
      <c r="Q22" s="1408"/>
      <c r="R22" s="1408"/>
      <c r="S22" s="1394" t="s">
        <v>19</v>
      </c>
    </row>
    <row r="23" spans="1:19" ht="35.25" customHeight="1" thickBot="1" x14ac:dyDescent="0.3">
      <c r="A23" s="1431"/>
      <c r="B23" s="1433"/>
      <c r="C23" s="1393"/>
      <c r="D23" s="1401"/>
      <c r="E23" s="1393"/>
      <c r="F23" s="1434"/>
      <c r="G23" s="859" t="s">
        <v>597</v>
      </c>
      <c r="H23" s="859" t="s">
        <v>20</v>
      </c>
      <c r="I23" s="859" t="s">
        <v>16</v>
      </c>
      <c r="J23" s="1393"/>
      <c r="K23" s="1401"/>
      <c r="L23" s="1393"/>
      <c r="M23" s="1395"/>
      <c r="O23" s="1407"/>
      <c r="P23" s="953" t="s">
        <v>597</v>
      </c>
      <c r="Q23" s="953" t="s">
        <v>20</v>
      </c>
      <c r="R23" s="953" t="s">
        <v>16</v>
      </c>
      <c r="S23" s="1395"/>
    </row>
    <row r="24" spans="1:19" ht="20.25" customHeight="1" x14ac:dyDescent="0.25">
      <c r="A24" s="1389">
        <v>2024</v>
      </c>
      <c r="B24" s="37">
        <v>1</v>
      </c>
      <c r="C24" s="920" t="s">
        <v>7</v>
      </c>
      <c r="D24" s="35" t="str">
        <f t="array" ref="D24:D41">TRANSPOSE('[1]2024-2025'!$F$11:$W$11)</f>
        <v>02/07/24</v>
      </c>
      <c r="E24" s="34">
        <f>C20</f>
        <v>4664</v>
      </c>
      <c r="F24" s="32">
        <v>119.22</v>
      </c>
      <c r="G24" s="32">
        <v>6.11</v>
      </c>
      <c r="H24" s="32">
        <v>6.67</v>
      </c>
      <c r="I24" s="31">
        <v>10</v>
      </c>
      <c r="J24" s="32">
        <v>118</v>
      </c>
      <c r="K24" s="33">
        <f>F24+J24+H24+I24+G24</f>
        <v>260</v>
      </c>
      <c r="L24" s="32">
        <f>E24-J24-H24-F24-I24-G24</f>
        <v>4404</v>
      </c>
      <c r="M24" s="30">
        <f>J24</f>
        <v>118</v>
      </c>
      <c r="O24" s="954" t="s">
        <v>88</v>
      </c>
      <c r="P24" s="37" t="s">
        <v>88</v>
      </c>
      <c r="Q24" s="37" t="s">
        <v>88</v>
      </c>
      <c r="R24" s="37" t="s">
        <v>88</v>
      </c>
      <c r="S24" s="444" t="s">
        <v>88</v>
      </c>
    </row>
    <row r="25" spans="1:19" ht="20.25" customHeight="1" x14ac:dyDescent="0.25">
      <c r="A25" s="1390"/>
      <c r="B25" s="29">
        <v>2</v>
      </c>
      <c r="C25" s="921" t="s">
        <v>6</v>
      </c>
      <c r="D25" s="83" t="str">
        <v>02/07/24</v>
      </c>
      <c r="E25" s="26">
        <f t="shared" ref="E25:E41" si="0">L24</f>
        <v>4404</v>
      </c>
      <c r="F25" s="24">
        <v>119.22</v>
      </c>
      <c r="G25" s="24">
        <v>6.11</v>
      </c>
      <c r="H25" s="24">
        <v>6.67</v>
      </c>
      <c r="I25" s="23">
        <v>10</v>
      </c>
      <c r="J25" s="24">
        <v>118</v>
      </c>
      <c r="K25" s="25">
        <f t="shared" ref="K25:K41" si="1">F25+J25+H25+I25+G25</f>
        <v>260</v>
      </c>
      <c r="L25" s="24">
        <f t="shared" ref="L25:L41" si="2">E25-J25-H25-F25-I25-G25</f>
        <v>4144</v>
      </c>
      <c r="M25" s="22">
        <f>M24+J25</f>
        <v>236</v>
      </c>
      <c r="O25" s="955" t="s">
        <v>88</v>
      </c>
      <c r="P25" s="29" t="s">
        <v>88</v>
      </c>
      <c r="Q25" s="29" t="s">
        <v>88</v>
      </c>
      <c r="R25" s="29" t="s">
        <v>88</v>
      </c>
      <c r="S25" s="442" t="s">
        <v>88</v>
      </c>
    </row>
    <row r="26" spans="1:19" ht="20.25" customHeight="1" x14ac:dyDescent="0.25">
      <c r="A26" s="1390"/>
      <c r="B26" s="29">
        <v>3</v>
      </c>
      <c r="C26" s="921" t="s">
        <v>5</v>
      </c>
      <c r="D26" s="27" t="str">
        <v>02/08/24</v>
      </c>
      <c r="E26" s="26">
        <f t="shared" si="0"/>
        <v>4144</v>
      </c>
      <c r="F26" s="24">
        <v>119.22</v>
      </c>
      <c r="G26" s="24">
        <v>6.11</v>
      </c>
      <c r="H26" s="24">
        <v>6.67</v>
      </c>
      <c r="I26" s="23">
        <v>10</v>
      </c>
      <c r="J26" s="24">
        <v>118</v>
      </c>
      <c r="K26" s="25">
        <f t="shared" si="1"/>
        <v>260</v>
      </c>
      <c r="L26" s="24">
        <f t="shared" si="2"/>
        <v>3884</v>
      </c>
      <c r="M26" s="22">
        <f>M25+J26</f>
        <v>354</v>
      </c>
      <c r="O26" s="955" t="s">
        <v>88</v>
      </c>
      <c r="P26" s="29" t="s">
        <v>88</v>
      </c>
      <c r="Q26" s="29" t="s">
        <v>88</v>
      </c>
      <c r="R26" s="29" t="s">
        <v>88</v>
      </c>
      <c r="S26" s="442" t="s">
        <v>88</v>
      </c>
    </row>
    <row r="27" spans="1:19" ht="105" x14ac:dyDescent="0.25">
      <c r="A27" s="1390"/>
      <c r="B27" s="29">
        <v>4</v>
      </c>
      <c r="C27" s="921" t="s">
        <v>4</v>
      </c>
      <c r="D27" s="83" t="str">
        <v>02/09/24
-rm100
02/09/24
-penalty (rm160)
18/06/25
-rm160 paid</v>
      </c>
      <c r="E27" s="26">
        <f t="shared" si="0"/>
        <v>3884</v>
      </c>
      <c r="F27" s="24">
        <v>119.22</v>
      </c>
      <c r="G27" s="24">
        <v>6.11</v>
      </c>
      <c r="H27" s="24">
        <v>6.67</v>
      </c>
      <c r="I27" s="23">
        <v>10</v>
      </c>
      <c r="J27" s="24">
        <v>118</v>
      </c>
      <c r="K27" s="25">
        <f t="shared" si="1"/>
        <v>260</v>
      </c>
      <c r="L27" s="24">
        <f t="shared" si="2"/>
        <v>3624</v>
      </c>
      <c r="M27" s="22">
        <f>M26+J27</f>
        <v>472</v>
      </c>
      <c r="O27" s="345" t="s">
        <v>1192</v>
      </c>
      <c r="P27" s="346" t="s">
        <v>1193</v>
      </c>
      <c r="Q27" s="346" t="s">
        <v>1194</v>
      </c>
      <c r="R27" s="346" t="s">
        <v>1195</v>
      </c>
      <c r="S27" s="303" t="s">
        <v>1196</v>
      </c>
    </row>
    <row r="28" spans="1:19" ht="20.25" customHeight="1" x14ac:dyDescent="0.25">
      <c r="A28" s="1390"/>
      <c r="B28" s="29">
        <v>5</v>
      </c>
      <c r="C28" s="921" t="s">
        <v>3</v>
      </c>
      <c r="D28" s="27" t="str">
        <v>02/10/24</v>
      </c>
      <c r="E28" s="26">
        <f t="shared" si="0"/>
        <v>3624</v>
      </c>
      <c r="F28" s="24">
        <v>119.22</v>
      </c>
      <c r="G28" s="24">
        <v>6.11</v>
      </c>
      <c r="H28" s="24">
        <v>6.67</v>
      </c>
      <c r="I28" s="23">
        <v>10</v>
      </c>
      <c r="J28" s="24">
        <v>118</v>
      </c>
      <c r="K28" s="25">
        <f t="shared" si="1"/>
        <v>260</v>
      </c>
      <c r="L28" s="24">
        <f t="shared" si="2"/>
        <v>3364</v>
      </c>
      <c r="M28" s="22">
        <f>M27+J28</f>
        <v>590</v>
      </c>
      <c r="O28" s="1087" t="s">
        <v>88</v>
      </c>
      <c r="P28" s="1088" t="s">
        <v>88</v>
      </c>
      <c r="Q28" s="1088" t="s">
        <v>88</v>
      </c>
      <c r="R28" s="1088" t="s">
        <v>88</v>
      </c>
      <c r="S28" s="1089" t="s">
        <v>88</v>
      </c>
    </row>
    <row r="29" spans="1:19" ht="20.25" customHeight="1" x14ac:dyDescent="0.25">
      <c r="A29" s="1390"/>
      <c r="B29" s="29">
        <v>6</v>
      </c>
      <c r="C29" s="921" t="s">
        <v>14</v>
      </c>
      <c r="D29" s="27" t="str">
        <v>04/11/24</v>
      </c>
      <c r="E29" s="26">
        <f t="shared" si="0"/>
        <v>3364</v>
      </c>
      <c r="F29" s="24">
        <v>119.22</v>
      </c>
      <c r="G29" s="24">
        <v>6.11</v>
      </c>
      <c r="H29" s="24">
        <v>6.67</v>
      </c>
      <c r="I29" s="23">
        <v>10</v>
      </c>
      <c r="J29" s="24">
        <v>118</v>
      </c>
      <c r="K29" s="25">
        <f t="shared" si="1"/>
        <v>260</v>
      </c>
      <c r="L29" s="24">
        <f t="shared" si="2"/>
        <v>3104</v>
      </c>
      <c r="M29" s="22">
        <f>M28+J29</f>
        <v>708</v>
      </c>
      <c r="O29" s="1087" t="s">
        <v>88</v>
      </c>
      <c r="P29" s="1088" t="s">
        <v>88</v>
      </c>
      <c r="Q29" s="1088" t="s">
        <v>88</v>
      </c>
      <c r="R29" s="1088" t="s">
        <v>88</v>
      </c>
      <c r="S29" s="1089" t="s">
        <v>88</v>
      </c>
    </row>
    <row r="30" spans="1:19" ht="20.25" customHeight="1" thickBot="1" x14ac:dyDescent="0.3">
      <c r="A30" s="1391"/>
      <c r="B30" s="21">
        <v>7</v>
      </c>
      <c r="C30" s="922" t="s">
        <v>13</v>
      </c>
      <c r="D30" s="19" t="str">
        <v>02/12/24</v>
      </c>
      <c r="E30" s="18">
        <f t="shared" si="0"/>
        <v>3104</v>
      </c>
      <c r="F30" s="16">
        <v>119.22</v>
      </c>
      <c r="G30" s="16">
        <v>6.11</v>
      </c>
      <c r="H30" s="16">
        <v>6.67</v>
      </c>
      <c r="I30" s="15">
        <v>10</v>
      </c>
      <c r="J30" s="16">
        <v>118</v>
      </c>
      <c r="K30" s="17">
        <f t="shared" si="1"/>
        <v>260</v>
      </c>
      <c r="L30" s="16">
        <f t="shared" si="2"/>
        <v>2844</v>
      </c>
      <c r="M30" s="14">
        <f t="shared" ref="M30:M41" si="3">M29+J30</f>
        <v>826</v>
      </c>
      <c r="O30" s="1087" t="s">
        <v>88</v>
      </c>
      <c r="P30" s="1088" t="s">
        <v>88</v>
      </c>
      <c r="Q30" s="1088" t="s">
        <v>88</v>
      </c>
      <c r="R30" s="1088" t="s">
        <v>88</v>
      </c>
      <c r="S30" s="1089" t="s">
        <v>88</v>
      </c>
    </row>
    <row r="31" spans="1:19" ht="20.25" customHeight="1" x14ac:dyDescent="0.25">
      <c r="A31" s="1389">
        <v>2025</v>
      </c>
      <c r="B31" s="37">
        <v>8</v>
      </c>
      <c r="C31" s="920" t="s">
        <v>12</v>
      </c>
      <c r="D31" s="35" t="str">
        <v>02/01/25</v>
      </c>
      <c r="E31" s="34">
        <f t="shared" si="0"/>
        <v>2844</v>
      </c>
      <c r="F31" s="32">
        <v>119.22</v>
      </c>
      <c r="G31" s="32">
        <v>6.11</v>
      </c>
      <c r="H31" s="32">
        <v>6.67</v>
      </c>
      <c r="I31" s="31">
        <v>10</v>
      </c>
      <c r="J31" s="32">
        <v>118</v>
      </c>
      <c r="K31" s="33">
        <f t="shared" si="1"/>
        <v>260</v>
      </c>
      <c r="L31" s="32">
        <f t="shared" si="2"/>
        <v>2584</v>
      </c>
      <c r="M31" s="30">
        <f t="shared" si="3"/>
        <v>944</v>
      </c>
      <c r="O31" s="1087" t="s">
        <v>88</v>
      </c>
      <c r="P31" s="1088" t="s">
        <v>88</v>
      </c>
      <c r="Q31" s="1088" t="s">
        <v>88</v>
      </c>
      <c r="R31" s="1088" t="s">
        <v>88</v>
      </c>
      <c r="S31" s="1089" t="s">
        <v>88</v>
      </c>
    </row>
    <row r="32" spans="1:19" ht="60" x14ac:dyDescent="0.25">
      <c r="A32" s="1390"/>
      <c r="B32" s="29">
        <v>9</v>
      </c>
      <c r="C32" s="921" t="s">
        <v>11</v>
      </c>
      <c r="D32" s="83" t="str">
        <v>04/02/25
-penalty
18/06/25
-paid</v>
      </c>
      <c r="E32" s="26">
        <f t="shared" si="0"/>
        <v>2584</v>
      </c>
      <c r="F32" s="24">
        <v>119.22</v>
      </c>
      <c r="G32" s="24">
        <v>6.11</v>
      </c>
      <c r="H32" s="24">
        <v>6.67</v>
      </c>
      <c r="I32" s="23">
        <v>10</v>
      </c>
      <c r="J32" s="24">
        <v>118</v>
      </c>
      <c r="K32" s="25">
        <f t="shared" si="1"/>
        <v>260</v>
      </c>
      <c r="L32" s="24">
        <f t="shared" si="2"/>
        <v>2324</v>
      </c>
      <c r="M32" s="22">
        <f t="shared" si="3"/>
        <v>1062</v>
      </c>
      <c r="O32" s="1087" t="s">
        <v>88</v>
      </c>
      <c r="P32" s="1088" t="s">
        <v>88</v>
      </c>
      <c r="Q32" s="1088" t="s">
        <v>88</v>
      </c>
      <c r="R32" s="1088" t="s">
        <v>88</v>
      </c>
      <c r="S32" s="1089" t="s">
        <v>88</v>
      </c>
    </row>
    <row r="33" spans="1:19" ht="20.25" customHeight="1" x14ac:dyDescent="0.25">
      <c r="A33" s="1390"/>
      <c r="B33" s="29">
        <v>10</v>
      </c>
      <c r="C33" s="921" t="s">
        <v>10</v>
      </c>
      <c r="D33" s="27" t="str">
        <v>04/03/25</v>
      </c>
      <c r="E33" s="26">
        <f t="shared" si="0"/>
        <v>2324</v>
      </c>
      <c r="F33" s="24">
        <v>119.22</v>
      </c>
      <c r="G33" s="24">
        <v>6.11</v>
      </c>
      <c r="H33" s="24">
        <v>6.67</v>
      </c>
      <c r="I33" s="23">
        <v>10</v>
      </c>
      <c r="J33" s="24">
        <v>118</v>
      </c>
      <c r="K33" s="25">
        <f t="shared" si="1"/>
        <v>260</v>
      </c>
      <c r="L33" s="24">
        <f t="shared" si="2"/>
        <v>2064</v>
      </c>
      <c r="M33" s="22">
        <f t="shared" si="3"/>
        <v>1180</v>
      </c>
      <c r="O33" s="1090" t="s">
        <v>88</v>
      </c>
      <c r="P33" s="1091" t="s">
        <v>88</v>
      </c>
      <c r="Q33" s="1091" t="s">
        <v>88</v>
      </c>
      <c r="R33" s="1091" t="s">
        <v>88</v>
      </c>
      <c r="S33" s="1092" t="s">
        <v>88</v>
      </c>
    </row>
    <row r="34" spans="1:19" ht="60" x14ac:dyDescent="0.25">
      <c r="A34" s="1390"/>
      <c r="B34" s="29">
        <v>11</v>
      </c>
      <c r="C34" s="921" t="s">
        <v>9</v>
      </c>
      <c r="D34" s="83" t="str">
        <v>21/04/25
-rm210
02/05/25
-rm50</v>
      </c>
      <c r="E34" s="26">
        <f t="shared" si="0"/>
        <v>2064</v>
      </c>
      <c r="F34" s="24">
        <v>119.22</v>
      </c>
      <c r="G34" s="24">
        <v>6.11</v>
      </c>
      <c r="H34" s="24">
        <v>6.67</v>
      </c>
      <c r="I34" s="23">
        <v>10</v>
      </c>
      <c r="J34" s="24">
        <v>118</v>
      </c>
      <c r="K34" s="25">
        <f t="shared" si="1"/>
        <v>260</v>
      </c>
      <c r="L34" s="24">
        <f t="shared" si="2"/>
        <v>1804</v>
      </c>
      <c r="M34" s="22">
        <f t="shared" si="3"/>
        <v>1298</v>
      </c>
      <c r="O34" s="713" t="s">
        <v>1645</v>
      </c>
      <c r="P34" s="714" t="s">
        <v>1646</v>
      </c>
      <c r="Q34" s="714" t="s">
        <v>1647</v>
      </c>
      <c r="R34" s="714" t="s">
        <v>1648</v>
      </c>
      <c r="S34" s="715" t="s">
        <v>1649</v>
      </c>
    </row>
    <row r="35" spans="1:19" ht="20.25" customHeight="1" x14ac:dyDescent="0.25">
      <c r="A35" s="1390"/>
      <c r="B35" s="29">
        <v>12</v>
      </c>
      <c r="C35" s="921" t="s">
        <v>8</v>
      </c>
      <c r="D35" s="27" t="str">
        <v>02/05/25</v>
      </c>
      <c r="E35" s="26">
        <f t="shared" si="0"/>
        <v>1804</v>
      </c>
      <c r="F35" s="24">
        <v>119.22</v>
      </c>
      <c r="G35" s="24">
        <v>6.11</v>
      </c>
      <c r="H35" s="24">
        <v>6.67</v>
      </c>
      <c r="I35" s="23">
        <v>10</v>
      </c>
      <c r="J35" s="24">
        <v>118</v>
      </c>
      <c r="K35" s="25">
        <f t="shared" si="1"/>
        <v>260</v>
      </c>
      <c r="L35" s="24">
        <f t="shared" si="2"/>
        <v>1544</v>
      </c>
      <c r="M35" s="22">
        <f t="shared" si="3"/>
        <v>1416</v>
      </c>
      <c r="O35" s="917" t="s">
        <v>88</v>
      </c>
      <c r="P35" s="918" t="s">
        <v>88</v>
      </c>
      <c r="Q35" s="918" t="s">
        <v>88</v>
      </c>
      <c r="R35" s="918" t="s">
        <v>88</v>
      </c>
      <c r="S35" s="919" t="s">
        <v>88</v>
      </c>
    </row>
    <row r="36" spans="1:19" ht="60" x14ac:dyDescent="0.25">
      <c r="A36" s="1390"/>
      <c r="B36" s="29">
        <v>13</v>
      </c>
      <c r="C36" s="921" t="s">
        <v>7</v>
      </c>
      <c r="D36" s="83" t="str">
        <v>09/06/25
-penalty
18/06/25
-paid</v>
      </c>
      <c r="E36" s="26">
        <f t="shared" si="0"/>
        <v>1544</v>
      </c>
      <c r="F36" s="24">
        <v>119.22</v>
      </c>
      <c r="G36" s="24">
        <v>6.11</v>
      </c>
      <c r="H36" s="24">
        <v>6.67</v>
      </c>
      <c r="I36" s="23">
        <v>10</v>
      </c>
      <c r="J36" s="24">
        <v>118</v>
      </c>
      <c r="K36" s="25">
        <f t="shared" si="1"/>
        <v>260</v>
      </c>
      <c r="L36" s="24">
        <f t="shared" si="2"/>
        <v>1284</v>
      </c>
      <c r="M36" s="22">
        <f t="shared" si="3"/>
        <v>1534</v>
      </c>
    </row>
    <row r="37" spans="1:19" ht="20.25" customHeight="1" x14ac:dyDescent="0.25">
      <c r="A37" s="1390"/>
      <c r="B37" s="29">
        <v>14</v>
      </c>
      <c r="C37" s="921" t="s">
        <v>6</v>
      </c>
      <c r="D37" s="27" t="str">
        <v>18/06/25</v>
      </c>
      <c r="E37" s="26">
        <f t="shared" si="0"/>
        <v>1284</v>
      </c>
      <c r="F37" s="24">
        <v>119.22</v>
      </c>
      <c r="G37" s="24">
        <v>6.11</v>
      </c>
      <c r="H37" s="24">
        <v>6.67</v>
      </c>
      <c r="I37" s="23">
        <v>10</v>
      </c>
      <c r="J37" s="24">
        <v>118</v>
      </c>
      <c r="K37" s="25">
        <f t="shared" si="1"/>
        <v>260</v>
      </c>
      <c r="L37" s="24">
        <f t="shared" si="2"/>
        <v>1023.9999999999999</v>
      </c>
      <c r="M37" s="22">
        <f t="shared" si="3"/>
        <v>1652</v>
      </c>
    </row>
    <row r="38" spans="1:19" ht="20.25" customHeight="1" x14ac:dyDescent="0.25">
      <c r="A38" s="1390"/>
      <c r="B38" s="29">
        <v>15</v>
      </c>
      <c r="C38" s="921" t="s">
        <v>5</v>
      </c>
      <c r="D38" s="27" t="str">
        <v>18/06/25</v>
      </c>
      <c r="E38" s="26">
        <f t="shared" si="0"/>
        <v>1023.9999999999999</v>
      </c>
      <c r="F38" s="24">
        <v>119.22</v>
      </c>
      <c r="G38" s="24">
        <v>6.11</v>
      </c>
      <c r="H38" s="24">
        <v>6.67</v>
      </c>
      <c r="I38" s="23">
        <v>10</v>
      </c>
      <c r="J38" s="24">
        <v>118</v>
      </c>
      <c r="K38" s="25">
        <f t="shared" si="1"/>
        <v>260</v>
      </c>
      <c r="L38" s="24">
        <f t="shared" si="2"/>
        <v>763.99999999999989</v>
      </c>
      <c r="M38" s="22">
        <f t="shared" si="3"/>
        <v>1770</v>
      </c>
    </row>
    <row r="39" spans="1:19" ht="20.25" customHeight="1" x14ac:dyDescent="0.25">
      <c r="A39" s="1390"/>
      <c r="B39" s="29">
        <v>16</v>
      </c>
      <c r="C39" s="921" t="s">
        <v>4</v>
      </c>
      <c r="D39" s="27" t="str">
        <v>18/06/25</v>
      </c>
      <c r="E39" s="26">
        <f t="shared" si="0"/>
        <v>763.99999999999989</v>
      </c>
      <c r="F39" s="24">
        <v>119.22</v>
      </c>
      <c r="G39" s="24">
        <v>6.11</v>
      </c>
      <c r="H39" s="24">
        <v>6.67</v>
      </c>
      <c r="I39" s="23">
        <v>10</v>
      </c>
      <c r="J39" s="24">
        <v>118</v>
      </c>
      <c r="K39" s="25">
        <f t="shared" si="1"/>
        <v>260</v>
      </c>
      <c r="L39" s="24">
        <f t="shared" si="2"/>
        <v>503.99999999999989</v>
      </c>
      <c r="M39" s="22">
        <f t="shared" si="3"/>
        <v>1888</v>
      </c>
    </row>
    <row r="40" spans="1:19" ht="20.25" customHeight="1" x14ac:dyDescent="0.25">
      <c r="A40" s="1390"/>
      <c r="B40" s="29">
        <v>17</v>
      </c>
      <c r="C40" s="921" t="s">
        <v>3</v>
      </c>
      <c r="D40" s="27" t="str">
        <v>18/06/25</v>
      </c>
      <c r="E40" s="26">
        <f t="shared" si="0"/>
        <v>503.99999999999989</v>
      </c>
      <c r="F40" s="24">
        <v>119.22</v>
      </c>
      <c r="G40" s="24">
        <v>6.11</v>
      </c>
      <c r="H40" s="24">
        <v>6.67</v>
      </c>
      <c r="I40" s="23">
        <v>10</v>
      </c>
      <c r="J40" s="24">
        <v>118</v>
      </c>
      <c r="K40" s="25">
        <f t="shared" si="1"/>
        <v>260</v>
      </c>
      <c r="L40" s="24">
        <f t="shared" si="2"/>
        <v>243.99999999999989</v>
      </c>
      <c r="M40" s="22">
        <f t="shared" si="3"/>
        <v>2006</v>
      </c>
    </row>
    <row r="41" spans="1:19" ht="20.25" customHeight="1" thickBot="1" x14ac:dyDescent="0.3">
      <c r="A41" s="1391"/>
      <c r="B41" s="21">
        <v>18</v>
      </c>
      <c r="C41" s="922" t="s">
        <v>14</v>
      </c>
      <c r="D41" s="19" t="str">
        <v>18/06/25</v>
      </c>
      <c r="E41" s="18">
        <f t="shared" si="0"/>
        <v>243.99999999999989</v>
      </c>
      <c r="F41" s="16">
        <v>119.26</v>
      </c>
      <c r="G41" s="16">
        <v>6.13</v>
      </c>
      <c r="H41" s="16">
        <v>6.61</v>
      </c>
      <c r="I41" s="15">
        <v>10</v>
      </c>
      <c r="J41" s="16">
        <v>118</v>
      </c>
      <c r="K41" s="17">
        <f t="shared" si="1"/>
        <v>260</v>
      </c>
      <c r="L41" s="16">
        <f t="shared" si="2"/>
        <v>-16.000000000000117</v>
      </c>
      <c r="M41" s="14">
        <f t="shared" si="3"/>
        <v>2124</v>
      </c>
    </row>
    <row r="42" spans="1:19" x14ac:dyDescent="0.25">
      <c r="D42" s="68"/>
      <c r="E42" s="68"/>
      <c r="F42" s="67">
        <f>SUM(F24:F41)</f>
        <v>2146.0000000000005</v>
      </c>
      <c r="G42" s="67">
        <f>SUM(G24:G41)</f>
        <v>110</v>
      </c>
      <c r="H42" s="67">
        <f>SUM(H24:H41)</f>
        <v>120.00000000000001</v>
      </c>
      <c r="I42" s="67">
        <f>SUM(I24:I41)</f>
        <v>180</v>
      </c>
      <c r="J42" s="67">
        <f>SUM(J24:J41)</f>
        <v>2124</v>
      </c>
    </row>
    <row r="43" spans="1:19" x14ac:dyDescent="0.25">
      <c r="D43" s="1420" t="s">
        <v>2</v>
      </c>
      <c r="E43" s="1420"/>
      <c r="F43" s="79">
        <v>0</v>
      </c>
      <c r="G43" s="79">
        <v>0</v>
      </c>
      <c r="H43" s="79">
        <v>0</v>
      </c>
      <c r="I43" s="79">
        <v>0</v>
      </c>
      <c r="J43" s="79">
        <v>0</v>
      </c>
    </row>
    <row r="44" spans="1:19" x14ac:dyDescent="0.25">
      <c r="D44" s="1421" t="s">
        <v>1</v>
      </c>
      <c r="E44" s="1421"/>
      <c r="F44" s="78">
        <f>SUM(F42-F43)</f>
        <v>2146.0000000000005</v>
      </c>
      <c r="G44" s="78">
        <f>SUM(G42-G43)</f>
        <v>110</v>
      </c>
      <c r="H44" s="78">
        <f>SUM(H42-H43)</f>
        <v>120.00000000000001</v>
      </c>
      <c r="I44" s="78">
        <f t="shared" ref="I44:J44" si="4">SUM(I42-I43)</f>
        <v>180</v>
      </c>
      <c r="J44" s="78">
        <f t="shared" si="4"/>
        <v>2124</v>
      </c>
    </row>
    <row r="46" spans="1:19" ht="15.75" x14ac:dyDescent="0.25">
      <c r="C46" s="76"/>
      <c r="D46" s="1435" t="s">
        <v>42</v>
      </c>
      <c r="E46" s="1435"/>
      <c r="F46" s="1423">
        <f>SUM(F44:J44)</f>
        <v>4680</v>
      </c>
      <c r="G46" s="1423"/>
      <c r="H46" s="1423"/>
      <c r="I46" s="485"/>
    </row>
    <row r="47" spans="1:19" ht="16.5" thickBot="1" x14ac:dyDescent="0.3">
      <c r="C47" s="76"/>
      <c r="D47" s="1435" t="s">
        <v>41</v>
      </c>
      <c r="E47" s="1435"/>
      <c r="F47" s="1436">
        <v>-16</v>
      </c>
      <c r="G47" s="1436"/>
      <c r="H47" s="1436"/>
      <c r="I47" s="485"/>
    </row>
    <row r="48" spans="1:19" ht="17.25" thickTop="1" thickBot="1" x14ac:dyDescent="0.3">
      <c r="C48" s="1415" t="s">
        <v>0</v>
      </c>
      <c r="D48" s="1415"/>
      <c r="E48" s="1416"/>
      <c r="F48" s="1417">
        <f>SUM(F46:I47)</f>
        <v>4664</v>
      </c>
      <c r="G48" s="1418"/>
      <c r="H48" s="1419"/>
      <c r="I48" s="486"/>
    </row>
    <row r="49" ht="15.75" thickTop="1" x14ac:dyDescent="0.25"/>
  </sheetData>
  <mergeCells count="34">
    <mergeCell ref="O22:O23"/>
    <mergeCell ref="P22:R22"/>
    <mergeCell ref="S22:S23"/>
    <mergeCell ref="D47:E47"/>
    <mergeCell ref="F47:H47"/>
    <mergeCell ref="J22:J23"/>
    <mergeCell ref="K22:K23"/>
    <mergeCell ref="L22:L23"/>
    <mergeCell ref="M22:M23"/>
    <mergeCell ref="C48:E48"/>
    <mergeCell ref="F48:H48"/>
    <mergeCell ref="A12:B12"/>
    <mergeCell ref="D43:E43"/>
    <mergeCell ref="D44:E44"/>
    <mergeCell ref="D46:E46"/>
    <mergeCell ref="F46:H46"/>
    <mergeCell ref="G22:I22"/>
    <mergeCell ref="A19:B19"/>
    <mergeCell ref="E19:F19"/>
    <mergeCell ref="E20:F20"/>
    <mergeCell ref="A17:B17"/>
    <mergeCell ref="A31:A41"/>
    <mergeCell ref="A24:A30"/>
    <mergeCell ref="A22:A23"/>
    <mergeCell ref="B22:B23"/>
    <mergeCell ref="C22:C23"/>
    <mergeCell ref="D22:D23"/>
    <mergeCell ref="E22:E23"/>
    <mergeCell ref="F22:F23"/>
    <mergeCell ref="A8:M8"/>
    <mergeCell ref="A11:B11"/>
    <mergeCell ref="A13:B13"/>
    <mergeCell ref="A14:B14"/>
    <mergeCell ref="A15:B15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V64"/>
  <sheetViews>
    <sheetView topLeftCell="L53" zoomScale="90" zoomScaleNormal="90" workbookViewId="0">
      <selection activeCell="S64" sqref="S64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  <col min="14" max="17" width="10" customWidth="1"/>
    <col min="18" max="18" width="9.140625" customWidth="1"/>
  </cols>
  <sheetData>
    <row r="1" spans="1:12" ht="21" x14ac:dyDescent="0.35">
      <c r="A1" s="63" t="s">
        <v>40</v>
      </c>
    </row>
    <row r="3" spans="1:12" ht="21" x14ac:dyDescent="0.35">
      <c r="A3" s="62" t="s">
        <v>78</v>
      </c>
    </row>
    <row r="4" spans="1:12" ht="12.75" customHeight="1" x14ac:dyDescent="0.35">
      <c r="A4" s="62"/>
    </row>
    <row r="5" spans="1:12" ht="17.25" x14ac:dyDescent="0.3">
      <c r="A5" s="500" t="s">
        <v>295</v>
      </c>
    </row>
    <row r="6" spans="1:12" ht="17.25" x14ac:dyDescent="0.3">
      <c r="A6" s="500" t="s">
        <v>265</v>
      </c>
    </row>
    <row r="8" spans="1:12" ht="20.25" customHeight="1" x14ac:dyDescent="0.25">
      <c r="A8" s="1425" t="s">
        <v>77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7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7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5500</v>
      </c>
      <c r="D11" s="71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440</v>
      </c>
      <c r="D12" t="s">
        <v>76</v>
      </c>
      <c r="E12" s="51"/>
      <c r="J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110</v>
      </c>
      <c r="D13" t="s">
        <v>32</v>
      </c>
      <c r="E13" s="51"/>
      <c r="J13" s="48"/>
      <c r="K13" s="48"/>
      <c r="L13" s="48"/>
    </row>
    <row r="14" spans="1:12" ht="20.25" customHeight="1" x14ac:dyDescent="0.25">
      <c r="A14" s="69"/>
      <c r="B14" s="69"/>
      <c r="C14" s="50">
        <f>SUM(C11:C13)</f>
        <v>6050</v>
      </c>
      <c r="E14" s="51"/>
      <c r="J14" s="48"/>
      <c r="K14" s="48"/>
      <c r="L14" s="48"/>
    </row>
    <row r="15" spans="1:12" ht="20.25" customHeight="1" x14ac:dyDescent="0.25">
      <c r="A15" s="1426" t="s">
        <v>31</v>
      </c>
      <c r="B15" s="1426"/>
      <c r="C15" s="49">
        <v>8712</v>
      </c>
      <c r="D15" s="52" t="s">
        <v>75</v>
      </c>
      <c r="E15" s="51"/>
      <c r="J15" s="48"/>
      <c r="K15" s="48"/>
      <c r="L15" s="48"/>
    </row>
    <row r="16" spans="1:12" ht="20.25" customHeight="1" x14ac:dyDescent="0.25">
      <c r="A16" s="1442" t="s">
        <v>29</v>
      </c>
      <c r="B16" s="1442"/>
      <c r="C16" s="50">
        <f>SUM(C14:C15)</f>
        <v>14762</v>
      </c>
      <c r="J16" s="48"/>
      <c r="K16" s="48"/>
      <c r="L16" s="48"/>
    </row>
    <row r="17" spans="1:17" ht="31.5" customHeight="1" x14ac:dyDescent="0.25">
      <c r="A17" s="1427" t="s">
        <v>28</v>
      </c>
      <c r="B17" s="1427"/>
      <c r="C17" s="49">
        <v>360</v>
      </c>
      <c r="D17" s="1437" t="s">
        <v>27</v>
      </c>
      <c r="E17" s="1437"/>
      <c r="F17" s="1437"/>
      <c r="J17" s="48"/>
      <c r="K17" s="48"/>
      <c r="L17" s="48"/>
    </row>
    <row r="18" spans="1:17" ht="20.25" customHeight="1" thickBot="1" x14ac:dyDescent="0.3">
      <c r="A18" s="47"/>
      <c r="B18" s="46"/>
      <c r="C18" s="45">
        <f>SUM(C16:C17)</f>
        <v>15122</v>
      </c>
      <c r="D18" s="1441">
        <f>C18/36</f>
        <v>420.05555555555554</v>
      </c>
      <c r="E18" s="1441"/>
      <c r="F18" s="1441"/>
    </row>
    <row r="19" spans="1:17" ht="17.25" thickTop="1" thickBot="1" x14ac:dyDescent="0.3">
      <c r="D19" s="44"/>
      <c r="E19" s="44"/>
      <c r="F19" s="44"/>
    </row>
    <row r="20" spans="1:17" ht="30.75" customHeight="1" thickBot="1" x14ac:dyDescent="0.3">
      <c r="A20" s="43" t="s">
        <v>26</v>
      </c>
      <c r="B20" s="42" t="s">
        <v>25</v>
      </c>
      <c r="C20" s="40" t="s">
        <v>24</v>
      </c>
      <c r="D20" s="41" t="s">
        <v>23</v>
      </c>
      <c r="E20" s="40" t="s">
        <v>22</v>
      </c>
      <c r="F20" s="39" t="s">
        <v>21</v>
      </c>
      <c r="G20" s="39" t="s">
        <v>20</v>
      </c>
      <c r="H20" s="40" t="s">
        <v>19</v>
      </c>
      <c r="I20" s="41" t="s">
        <v>18</v>
      </c>
      <c r="J20" s="40" t="s">
        <v>17</v>
      </c>
      <c r="K20" s="39" t="s">
        <v>16</v>
      </c>
      <c r="L20" s="38" t="s">
        <v>15</v>
      </c>
      <c r="N20" s="39" t="s">
        <v>21</v>
      </c>
      <c r="O20" s="39" t="s">
        <v>20</v>
      </c>
      <c r="P20" s="424" t="s">
        <v>19</v>
      </c>
      <c r="Q20" s="39" t="s">
        <v>16</v>
      </c>
    </row>
    <row r="21" spans="1:17" ht="20.25" customHeight="1" thickBot="1" x14ac:dyDescent="0.3">
      <c r="A21" s="92">
        <v>2020</v>
      </c>
      <c r="B21" s="91">
        <v>1</v>
      </c>
      <c r="C21" s="90" t="s">
        <v>13</v>
      </c>
      <c r="D21" s="89" t="str">
        <f t="array" ref="D21:D56">TRANSPOSE('[1]2020-2021'!$F$66:$AO$66)</f>
        <v>17/12/20</v>
      </c>
      <c r="E21" s="88">
        <f>C16</f>
        <v>14762</v>
      </c>
      <c r="F21" s="86">
        <v>164.9</v>
      </c>
      <c r="G21" s="86">
        <v>3.1</v>
      </c>
      <c r="H21" s="86">
        <v>242</v>
      </c>
      <c r="I21" s="87">
        <f t="shared" ref="I21:I56" si="0">F21+H21+G21+K21</f>
        <v>420</v>
      </c>
      <c r="J21" s="86">
        <f t="shared" ref="J21:J56" si="1">E21-H21-G21-F21</f>
        <v>14352</v>
      </c>
      <c r="K21" s="85">
        <v>10</v>
      </c>
      <c r="L21" s="84">
        <f>H21</f>
        <v>242</v>
      </c>
      <c r="N21" s="400">
        <v>0</v>
      </c>
      <c r="O21" s="401">
        <v>0</v>
      </c>
      <c r="P21" s="401">
        <v>0</v>
      </c>
      <c r="Q21" s="402">
        <v>0</v>
      </c>
    </row>
    <row r="22" spans="1:17" ht="20.25" customHeight="1" x14ac:dyDescent="0.25">
      <c r="A22" s="1389">
        <v>2021</v>
      </c>
      <c r="B22" s="37">
        <v>2</v>
      </c>
      <c r="C22" s="36" t="s">
        <v>12</v>
      </c>
      <c r="D22" s="35" t="str">
        <v>03/02/21</v>
      </c>
      <c r="E22" s="34">
        <f t="shared" ref="E22:E56" si="2">J21</f>
        <v>14352</v>
      </c>
      <c r="F22" s="32">
        <v>164.9</v>
      </c>
      <c r="G22" s="32">
        <v>3.1</v>
      </c>
      <c r="H22" s="32">
        <v>242</v>
      </c>
      <c r="I22" s="33">
        <f t="shared" si="0"/>
        <v>420</v>
      </c>
      <c r="J22" s="32">
        <f t="shared" si="1"/>
        <v>13942</v>
      </c>
      <c r="K22" s="31">
        <v>10</v>
      </c>
      <c r="L22" s="30">
        <f t="shared" ref="L22:L56" si="3">L21+H22</f>
        <v>484</v>
      </c>
      <c r="N22" s="387">
        <v>0</v>
      </c>
      <c r="O22" s="256">
        <v>0</v>
      </c>
      <c r="P22" s="256">
        <v>0</v>
      </c>
      <c r="Q22" s="388">
        <v>0</v>
      </c>
    </row>
    <row r="23" spans="1:17" ht="20.25" customHeight="1" x14ac:dyDescent="0.25">
      <c r="A23" s="1390"/>
      <c r="B23" s="29">
        <v>3</v>
      </c>
      <c r="C23" s="28" t="s">
        <v>11</v>
      </c>
      <c r="D23" s="27" t="str">
        <v>26/02/21</v>
      </c>
      <c r="E23" s="26">
        <f t="shared" si="2"/>
        <v>13942</v>
      </c>
      <c r="F23" s="24">
        <v>164.9</v>
      </c>
      <c r="G23" s="24">
        <v>3.1</v>
      </c>
      <c r="H23" s="24">
        <v>242</v>
      </c>
      <c r="I23" s="25">
        <f t="shared" si="0"/>
        <v>420</v>
      </c>
      <c r="J23" s="24">
        <f t="shared" si="1"/>
        <v>13532</v>
      </c>
      <c r="K23" s="23">
        <v>10</v>
      </c>
      <c r="L23" s="22">
        <f t="shared" si="3"/>
        <v>726</v>
      </c>
      <c r="N23" s="403">
        <v>0</v>
      </c>
      <c r="O23" s="404">
        <v>0</v>
      </c>
      <c r="P23" s="404">
        <v>0</v>
      </c>
      <c r="Q23" s="405">
        <v>0</v>
      </c>
    </row>
    <row r="24" spans="1:17" ht="20.25" customHeight="1" x14ac:dyDescent="0.25">
      <c r="A24" s="1390"/>
      <c r="B24" s="29">
        <v>4</v>
      </c>
      <c r="C24" s="28" t="s">
        <v>10</v>
      </c>
      <c r="D24" s="27" t="str">
        <v>27/03/21</v>
      </c>
      <c r="E24" s="26">
        <f t="shared" si="2"/>
        <v>13532</v>
      </c>
      <c r="F24" s="24">
        <v>164.9</v>
      </c>
      <c r="G24" s="24">
        <v>3.1</v>
      </c>
      <c r="H24" s="24">
        <v>242</v>
      </c>
      <c r="I24" s="25">
        <f t="shared" si="0"/>
        <v>420</v>
      </c>
      <c r="J24" s="24">
        <f t="shared" si="1"/>
        <v>13122</v>
      </c>
      <c r="K24" s="23">
        <v>10</v>
      </c>
      <c r="L24" s="22">
        <f t="shared" si="3"/>
        <v>968</v>
      </c>
      <c r="N24" s="403">
        <v>0</v>
      </c>
      <c r="O24" s="404">
        <v>0</v>
      </c>
      <c r="P24" s="404">
        <v>0</v>
      </c>
      <c r="Q24" s="405">
        <v>0</v>
      </c>
    </row>
    <row r="25" spans="1:17" ht="20.25" customHeight="1" x14ac:dyDescent="0.25">
      <c r="A25" s="1390"/>
      <c r="B25" s="29">
        <v>5</v>
      </c>
      <c r="C25" s="28" t="s">
        <v>9</v>
      </c>
      <c r="D25" s="27" t="str">
        <v>22/04/21</v>
      </c>
      <c r="E25" s="26">
        <f t="shared" si="2"/>
        <v>13122</v>
      </c>
      <c r="F25" s="24">
        <v>164.9</v>
      </c>
      <c r="G25" s="24">
        <v>3.1</v>
      </c>
      <c r="H25" s="24">
        <v>242</v>
      </c>
      <c r="I25" s="25">
        <f t="shared" si="0"/>
        <v>420</v>
      </c>
      <c r="J25" s="24">
        <f t="shared" si="1"/>
        <v>12712</v>
      </c>
      <c r="K25" s="23">
        <v>10</v>
      </c>
      <c r="L25" s="22">
        <f t="shared" si="3"/>
        <v>1210</v>
      </c>
      <c r="N25" s="403">
        <v>0</v>
      </c>
      <c r="O25" s="404">
        <v>0</v>
      </c>
      <c r="P25" s="404">
        <v>0</v>
      </c>
      <c r="Q25" s="405">
        <v>0</v>
      </c>
    </row>
    <row r="26" spans="1:17" ht="20.25" customHeight="1" x14ac:dyDescent="0.25">
      <c r="A26" s="1390"/>
      <c r="B26" s="29">
        <v>6</v>
      </c>
      <c r="C26" s="28" t="s">
        <v>8</v>
      </c>
      <c r="D26" s="27" t="str">
        <v>27/05/21</v>
      </c>
      <c r="E26" s="26">
        <f t="shared" si="2"/>
        <v>12712</v>
      </c>
      <c r="F26" s="24">
        <v>164.9</v>
      </c>
      <c r="G26" s="24">
        <v>3.1</v>
      </c>
      <c r="H26" s="24">
        <v>242</v>
      </c>
      <c r="I26" s="25">
        <f t="shared" si="0"/>
        <v>420</v>
      </c>
      <c r="J26" s="24">
        <f t="shared" si="1"/>
        <v>12302</v>
      </c>
      <c r="K26" s="23">
        <v>10</v>
      </c>
      <c r="L26" s="22">
        <f t="shared" si="3"/>
        <v>1452</v>
      </c>
      <c r="N26" s="403">
        <v>0</v>
      </c>
      <c r="O26" s="404">
        <v>0</v>
      </c>
      <c r="P26" s="404">
        <v>0</v>
      </c>
      <c r="Q26" s="405">
        <v>0</v>
      </c>
    </row>
    <row r="27" spans="1:17" ht="20.25" customHeight="1" x14ac:dyDescent="0.25">
      <c r="A27" s="1390"/>
      <c r="B27" s="29">
        <v>7</v>
      </c>
      <c r="C27" s="28" t="s">
        <v>7</v>
      </c>
      <c r="D27" s="27" t="str">
        <v>26/06/21</v>
      </c>
      <c r="E27" s="26">
        <f t="shared" si="2"/>
        <v>12302</v>
      </c>
      <c r="F27" s="24">
        <v>164.9</v>
      </c>
      <c r="G27" s="24">
        <v>3.1</v>
      </c>
      <c r="H27" s="24">
        <v>242</v>
      </c>
      <c r="I27" s="25">
        <f t="shared" si="0"/>
        <v>420</v>
      </c>
      <c r="J27" s="24">
        <f t="shared" si="1"/>
        <v>11892</v>
      </c>
      <c r="K27" s="23">
        <v>10</v>
      </c>
      <c r="L27" s="22">
        <f t="shared" si="3"/>
        <v>1694</v>
      </c>
      <c r="N27" s="403">
        <v>0</v>
      </c>
      <c r="O27" s="404">
        <v>0</v>
      </c>
      <c r="P27" s="404">
        <v>0</v>
      </c>
      <c r="Q27" s="405">
        <v>0</v>
      </c>
    </row>
    <row r="28" spans="1:17" ht="20.25" customHeight="1" x14ac:dyDescent="0.25">
      <c r="A28" s="1390"/>
      <c r="B28" s="29">
        <v>8</v>
      </c>
      <c r="C28" s="28" t="s">
        <v>6</v>
      </c>
      <c r="D28" s="27" t="str">
        <v>26/07/21</v>
      </c>
      <c r="E28" s="26">
        <f t="shared" si="2"/>
        <v>11892</v>
      </c>
      <c r="F28" s="24">
        <v>164.9</v>
      </c>
      <c r="G28" s="24">
        <v>3.1</v>
      </c>
      <c r="H28" s="24">
        <v>242</v>
      </c>
      <c r="I28" s="25">
        <f t="shared" si="0"/>
        <v>420</v>
      </c>
      <c r="J28" s="24">
        <f t="shared" si="1"/>
        <v>11482</v>
      </c>
      <c r="K28" s="23">
        <v>10</v>
      </c>
      <c r="L28" s="22">
        <f t="shared" si="3"/>
        <v>1936</v>
      </c>
      <c r="N28" s="403">
        <v>0</v>
      </c>
      <c r="O28" s="404">
        <v>0</v>
      </c>
      <c r="P28" s="404">
        <v>0</v>
      </c>
      <c r="Q28" s="405">
        <v>0</v>
      </c>
    </row>
    <row r="29" spans="1:17" ht="20.25" customHeight="1" x14ac:dyDescent="0.25">
      <c r="A29" s="1390"/>
      <c r="B29" s="29">
        <v>9</v>
      </c>
      <c r="C29" s="28" t="s">
        <v>5</v>
      </c>
      <c r="D29" s="27" t="str">
        <v>26/08/21</v>
      </c>
      <c r="E29" s="26">
        <f t="shared" si="2"/>
        <v>11482</v>
      </c>
      <c r="F29" s="24">
        <v>164.9</v>
      </c>
      <c r="G29" s="24">
        <v>3.1</v>
      </c>
      <c r="H29" s="24">
        <v>242</v>
      </c>
      <c r="I29" s="25">
        <f t="shared" si="0"/>
        <v>420</v>
      </c>
      <c r="J29" s="24">
        <f t="shared" si="1"/>
        <v>11072</v>
      </c>
      <c r="K29" s="23">
        <v>10</v>
      </c>
      <c r="L29" s="22">
        <f t="shared" si="3"/>
        <v>2178</v>
      </c>
      <c r="N29" s="403">
        <v>0</v>
      </c>
      <c r="O29" s="404">
        <v>0</v>
      </c>
      <c r="P29" s="404">
        <v>0</v>
      </c>
      <c r="Q29" s="405">
        <v>0</v>
      </c>
    </row>
    <row r="30" spans="1:17" ht="20.25" customHeight="1" x14ac:dyDescent="0.25">
      <c r="A30" s="1390"/>
      <c r="B30" s="29">
        <v>10</v>
      </c>
      <c r="C30" s="28" t="s">
        <v>4</v>
      </c>
      <c r="D30" s="27" t="str">
        <v>27/09/21</v>
      </c>
      <c r="E30" s="26">
        <f t="shared" si="2"/>
        <v>11072</v>
      </c>
      <c r="F30" s="24">
        <v>164.9</v>
      </c>
      <c r="G30" s="24">
        <v>3.1</v>
      </c>
      <c r="H30" s="24">
        <v>242</v>
      </c>
      <c r="I30" s="25">
        <f t="shared" si="0"/>
        <v>420</v>
      </c>
      <c r="J30" s="24">
        <f t="shared" si="1"/>
        <v>10662</v>
      </c>
      <c r="K30" s="23">
        <v>10</v>
      </c>
      <c r="L30" s="22">
        <f t="shared" si="3"/>
        <v>2420</v>
      </c>
      <c r="N30" s="403">
        <v>0</v>
      </c>
      <c r="O30" s="404">
        <v>0</v>
      </c>
      <c r="P30" s="404">
        <v>0</v>
      </c>
      <c r="Q30" s="405">
        <v>0</v>
      </c>
    </row>
    <row r="31" spans="1:17" ht="20.25" customHeight="1" x14ac:dyDescent="0.25">
      <c r="A31" s="1390"/>
      <c r="B31" s="29">
        <v>11</v>
      </c>
      <c r="C31" s="28" t="s">
        <v>3</v>
      </c>
      <c r="D31" s="27" t="str">
        <v>26/10/21</v>
      </c>
      <c r="E31" s="26">
        <f t="shared" si="2"/>
        <v>10662</v>
      </c>
      <c r="F31" s="24">
        <v>164.9</v>
      </c>
      <c r="G31" s="24">
        <v>3.1</v>
      </c>
      <c r="H31" s="24">
        <v>242</v>
      </c>
      <c r="I31" s="25">
        <f t="shared" si="0"/>
        <v>420</v>
      </c>
      <c r="J31" s="24">
        <f t="shared" si="1"/>
        <v>10252</v>
      </c>
      <c r="K31" s="23">
        <v>10</v>
      </c>
      <c r="L31" s="22">
        <f t="shared" si="3"/>
        <v>2662</v>
      </c>
      <c r="N31" s="403">
        <v>0</v>
      </c>
      <c r="O31" s="404">
        <v>0</v>
      </c>
      <c r="P31" s="404">
        <v>0</v>
      </c>
      <c r="Q31" s="405">
        <v>0</v>
      </c>
    </row>
    <row r="32" spans="1:17" ht="20.25" customHeight="1" x14ac:dyDescent="0.25">
      <c r="A32" s="1390"/>
      <c r="B32" s="29">
        <v>12</v>
      </c>
      <c r="C32" s="28" t="s">
        <v>14</v>
      </c>
      <c r="D32" s="27" t="str">
        <v>29/11/21</v>
      </c>
      <c r="E32" s="26">
        <f t="shared" si="2"/>
        <v>10252</v>
      </c>
      <c r="F32" s="24">
        <v>164.9</v>
      </c>
      <c r="G32" s="24">
        <v>3.1</v>
      </c>
      <c r="H32" s="24">
        <v>242</v>
      </c>
      <c r="I32" s="25">
        <f t="shared" si="0"/>
        <v>420</v>
      </c>
      <c r="J32" s="24">
        <f t="shared" si="1"/>
        <v>9842</v>
      </c>
      <c r="K32" s="23">
        <v>10</v>
      </c>
      <c r="L32" s="22">
        <f t="shared" si="3"/>
        <v>2904</v>
      </c>
      <c r="N32" s="403">
        <v>0</v>
      </c>
      <c r="O32" s="404">
        <v>0</v>
      </c>
      <c r="P32" s="404">
        <v>0</v>
      </c>
      <c r="Q32" s="405">
        <v>0</v>
      </c>
    </row>
    <row r="33" spans="1:17" ht="20.25" customHeight="1" thickBot="1" x14ac:dyDescent="0.3">
      <c r="A33" s="1391"/>
      <c r="B33" s="21">
        <v>13</v>
      </c>
      <c r="C33" s="20" t="s">
        <v>13</v>
      </c>
      <c r="D33" s="19" t="str">
        <v>29/12/21</v>
      </c>
      <c r="E33" s="18">
        <f t="shared" si="2"/>
        <v>9842</v>
      </c>
      <c r="F33" s="16">
        <v>164.9</v>
      </c>
      <c r="G33" s="16">
        <v>3.1</v>
      </c>
      <c r="H33" s="16">
        <v>242</v>
      </c>
      <c r="I33" s="17">
        <f t="shared" si="0"/>
        <v>420</v>
      </c>
      <c r="J33" s="16">
        <f t="shared" si="1"/>
        <v>9432</v>
      </c>
      <c r="K33" s="15">
        <v>10</v>
      </c>
      <c r="L33" s="14">
        <f t="shared" si="3"/>
        <v>3146</v>
      </c>
      <c r="N33" s="425">
        <v>0</v>
      </c>
      <c r="O33" s="259">
        <v>0</v>
      </c>
      <c r="P33" s="259">
        <v>0</v>
      </c>
      <c r="Q33" s="426">
        <v>0</v>
      </c>
    </row>
    <row r="34" spans="1:17" ht="20.25" customHeight="1" x14ac:dyDescent="0.25">
      <c r="A34" s="1389">
        <v>2022</v>
      </c>
      <c r="B34" s="37">
        <v>14</v>
      </c>
      <c r="C34" s="36" t="s">
        <v>12</v>
      </c>
      <c r="D34" s="35" t="str">
        <v>27/01/22</v>
      </c>
      <c r="E34" s="34">
        <f t="shared" si="2"/>
        <v>9432</v>
      </c>
      <c r="F34" s="32">
        <v>164.9</v>
      </c>
      <c r="G34" s="32">
        <v>3.1</v>
      </c>
      <c r="H34" s="32">
        <v>242</v>
      </c>
      <c r="I34" s="33">
        <f t="shared" si="0"/>
        <v>420</v>
      </c>
      <c r="J34" s="32">
        <f t="shared" si="1"/>
        <v>9022</v>
      </c>
      <c r="K34" s="31">
        <v>10</v>
      </c>
      <c r="L34" s="30">
        <f t="shared" si="3"/>
        <v>3388</v>
      </c>
      <c r="N34" s="387">
        <v>0</v>
      </c>
      <c r="O34" s="256">
        <v>0</v>
      </c>
      <c r="P34" s="256">
        <v>0</v>
      </c>
      <c r="Q34" s="388">
        <v>0</v>
      </c>
    </row>
    <row r="35" spans="1:17" ht="20.25" customHeight="1" x14ac:dyDescent="0.25">
      <c r="A35" s="1390"/>
      <c r="B35" s="29">
        <v>15</v>
      </c>
      <c r="C35" s="28" t="s">
        <v>11</v>
      </c>
      <c r="D35" s="27" t="str">
        <v>28/02/22</v>
      </c>
      <c r="E35" s="26">
        <f t="shared" si="2"/>
        <v>9022</v>
      </c>
      <c r="F35" s="24">
        <v>164.9</v>
      </c>
      <c r="G35" s="24">
        <v>3.1</v>
      </c>
      <c r="H35" s="24">
        <v>242</v>
      </c>
      <c r="I35" s="25">
        <f t="shared" si="0"/>
        <v>420</v>
      </c>
      <c r="J35" s="24">
        <f t="shared" si="1"/>
        <v>8612</v>
      </c>
      <c r="K35" s="23">
        <v>10</v>
      </c>
      <c r="L35" s="22">
        <f t="shared" si="3"/>
        <v>3630</v>
      </c>
      <c r="N35" s="403">
        <v>0</v>
      </c>
      <c r="O35" s="404">
        <v>0</v>
      </c>
      <c r="P35" s="404">
        <v>0</v>
      </c>
      <c r="Q35" s="405">
        <v>0</v>
      </c>
    </row>
    <row r="36" spans="1:17" ht="20.25" customHeight="1" x14ac:dyDescent="0.25">
      <c r="A36" s="1390"/>
      <c r="B36" s="29">
        <v>16</v>
      </c>
      <c r="C36" s="28" t="s">
        <v>10</v>
      </c>
      <c r="D36" s="27" t="str">
        <v>31/03/22</v>
      </c>
      <c r="E36" s="26">
        <f t="shared" si="2"/>
        <v>8612</v>
      </c>
      <c r="F36" s="24">
        <v>164.9</v>
      </c>
      <c r="G36" s="24">
        <v>3.1</v>
      </c>
      <c r="H36" s="24">
        <v>242</v>
      </c>
      <c r="I36" s="25">
        <f t="shared" si="0"/>
        <v>420</v>
      </c>
      <c r="J36" s="24">
        <f t="shared" si="1"/>
        <v>8202</v>
      </c>
      <c r="K36" s="23">
        <v>10</v>
      </c>
      <c r="L36" s="22">
        <f t="shared" si="3"/>
        <v>3872</v>
      </c>
      <c r="N36" s="403">
        <v>0</v>
      </c>
      <c r="O36" s="404">
        <v>0</v>
      </c>
      <c r="P36" s="404">
        <v>0</v>
      </c>
      <c r="Q36" s="405">
        <v>0</v>
      </c>
    </row>
    <row r="37" spans="1:17" ht="20.25" customHeight="1" x14ac:dyDescent="0.25">
      <c r="A37" s="1390"/>
      <c r="B37" s="29">
        <v>17</v>
      </c>
      <c r="C37" s="28" t="s">
        <v>9</v>
      </c>
      <c r="D37" s="27" t="str">
        <v>05/05/22</v>
      </c>
      <c r="E37" s="26">
        <f t="shared" si="2"/>
        <v>8202</v>
      </c>
      <c r="F37" s="24">
        <v>164.9</v>
      </c>
      <c r="G37" s="24">
        <v>3.1</v>
      </c>
      <c r="H37" s="24">
        <v>242</v>
      </c>
      <c r="I37" s="25">
        <f t="shared" si="0"/>
        <v>420</v>
      </c>
      <c r="J37" s="24">
        <f t="shared" si="1"/>
        <v>7792</v>
      </c>
      <c r="K37" s="23">
        <v>10</v>
      </c>
      <c r="L37" s="22">
        <f t="shared" si="3"/>
        <v>4114</v>
      </c>
      <c r="N37" s="403">
        <v>0</v>
      </c>
      <c r="O37" s="404">
        <v>0</v>
      </c>
      <c r="P37" s="404">
        <v>0</v>
      </c>
      <c r="Q37" s="405">
        <v>0</v>
      </c>
    </row>
    <row r="38" spans="1:17" ht="20.25" customHeight="1" x14ac:dyDescent="0.25">
      <c r="A38" s="1390"/>
      <c r="B38" s="29">
        <v>18</v>
      </c>
      <c r="C38" s="28" t="s">
        <v>8</v>
      </c>
      <c r="D38" s="27" t="str">
        <v>31/05/22</v>
      </c>
      <c r="E38" s="26">
        <f t="shared" si="2"/>
        <v>7792</v>
      </c>
      <c r="F38" s="24">
        <v>164.9</v>
      </c>
      <c r="G38" s="24">
        <v>3.1</v>
      </c>
      <c r="H38" s="24">
        <v>242</v>
      </c>
      <c r="I38" s="25">
        <f t="shared" si="0"/>
        <v>420</v>
      </c>
      <c r="J38" s="24">
        <f t="shared" si="1"/>
        <v>7382</v>
      </c>
      <c r="K38" s="23">
        <v>10</v>
      </c>
      <c r="L38" s="22">
        <f t="shared" si="3"/>
        <v>4356</v>
      </c>
      <c r="N38" s="403">
        <v>0</v>
      </c>
      <c r="O38" s="404">
        <v>0</v>
      </c>
      <c r="P38" s="404">
        <v>0</v>
      </c>
      <c r="Q38" s="405">
        <v>0</v>
      </c>
    </row>
    <row r="39" spans="1:17" ht="20.25" customHeight="1" x14ac:dyDescent="0.25">
      <c r="A39" s="1390"/>
      <c r="B39" s="29">
        <v>19</v>
      </c>
      <c r="C39" s="28" t="s">
        <v>7</v>
      </c>
      <c r="D39" s="27" t="str">
        <v>06/07/22</v>
      </c>
      <c r="E39" s="26">
        <f t="shared" si="2"/>
        <v>7382</v>
      </c>
      <c r="F39" s="24">
        <v>164.9</v>
      </c>
      <c r="G39" s="24">
        <v>3.1</v>
      </c>
      <c r="H39" s="24">
        <v>242</v>
      </c>
      <c r="I39" s="25">
        <f t="shared" si="0"/>
        <v>420</v>
      </c>
      <c r="J39" s="24">
        <f t="shared" si="1"/>
        <v>6972</v>
      </c>
      <c r="K39" s="23">
        <v>10</v>
      </c>
      <c r="L39" s="22">
        <f t="shared" si="3"/>
        <v>4598</v>
      </c>
      <c r="N39" s="403">
        <v>0</v>
      </c>
      <c r="O39" s="404">
        <v>0</v>
      </c>
      <c r="P39" s="404">
        <v>0</v>
      </c>
      <c r="Q39" s="405">
        <v>0</v>
      </c>
    </row>
    <row r="40" spans="1:17" ht="70.5" customHeight="1" x14ac:dyDescent="0.25">
      <c r="A40" s="1390"/>
      <c r="B40" s="29">
        <v>20</v>
      </c>
      <c r="C40" s="28" t="s">
        <v>6</v>
      </c>
      <c r="D40" s="83" t="str">
        <v>03/08/22
-rm274
04/08/22
-rm146</v>
      </c>
      <c r="E40" s="26">
        <f t="shared" si="2"/>
        <v>6972</v>
      </c>
      <c r="F40" s="24">
        <v>164.9</v>
      </c>
      <c r="G40" s="24">
        <v>3.1</v>
      </c>
      <c r="H40" s="24">
        <v>242</v>
      </c>
      <c r="I40" s="25">
        <f t="shared" si="0"/>
        <v>420</v>
      </c>
      <c r="J40" s="24">
        <f t="shared" si="1"/>
        <v>6562</v>
      </c>
      <c r="K40" s="23">
        <v>10</v>
      </c>
      <c r="L40" s="22">
        <f t="shared" si="3"/>
        <v>4840</v>
      </c>
      <c r="N40" s="345" t="s">
        <v>213</v>
      </c>
      <c r="O40" s="346" t="s">
        <v>214</v>
      </c>
      <c r="P40" s="346" t="s">
        <v>215</v>
      </c>
      <c r="Q40" s="303" t="s">
        <v>216</v>
      </c>
    </row>
    <row r="41" spans="1:17" ht="20.25" customHeight="1" x14ac:dyDescent="0.25">
      <c r="A41" s="1390"/>
      <c r="B41" s="29">
        <v>21</v>
      </c>
      <c r="C41" s="28" t="s">
        <v>5</v>
      </c>
      <c r="D41" s="27" t="str">
        <v>14/09/22</v>
      </c>
      <c r="E41" s="26">
        <f t="shared" si="2"/>
        <v>6562</v>
      </c>
      <c r="F41" s="24">
        <v>164.9</v>
      </c>
      <c r="G41" s="24">
        <v>3.1</v>
      </c>
      <c r="H41" s="24">
        <v>242</v>
      </c>
      <c r="I41" s="25">
        <f t="shared" si="0"/>
        <v>420</v>
      </c>
      <c r="J41" s="24">
        <f t="shared" si="1"/>
        <v>6152</v>
      </c>
      <c r="K41" s="23">
        <v>10</v>
      </c>
      <c r="L41" s="22">
        <f t="shared" si="3"/>
        <v>5082</v>
      </c>
      <c r="N41" s="403">
        <v>0</v>
      </c>
      <c r="O41" s="404">
        <v>0</v>
      </c>
      <c r="P41" s="404">
        <v>0</v>
      </c>
      <c r="Q41" s="405">
        <v>0</v>
      </c>
    </row>
    <row r="42" spans="1:17" ht="88.5" customHeight="1" x14ac:dyDescent="0.25">
      <c r="A42" s="1390"/>
      <c r="B42" s="29">
        <v>22</v>
      </c>
      <c r="C42" s="28" t="s">
        <v>4</v>
      </c>
      <c r="D42" s="83" t="str">
        <v>12/10/22
-rm232
19/10/22
-rm150
07/11/22
-rm38</v>
      </c>
      <c r="E42" s="26">
        <f t="shared" si="2"/>
        <v>6152</v>
      </c>
      <c r="F42" s="24">
        <v>164.9</v>
      </c>
      <c r="G42" s="24">
        <v>3.1</v>
      </c>
      <c r="H42" s="24">
        <v>242</v>
      </c>
      <c r="I42" s="25">
        <f t="shared" si="0"/>
        <v>420</v>
      </c>
      <c r="J42" s="24">
        <f t="shared" si="1"/>
        <v>5742</v>
      </c>
      <c r="K42" s="23">
        <v>10</v>
      </c>
      <c r="L42" s="22">
        <f t="shared" si="3"/>
        <v>5324</v>
      </c>
      <c r="N42" s="345" t="s">
        <v>334</v>
      </c>
      <c r="O42" s="498" t="s">
        <v>335</v>
      </c>
      <c r="P42" s="346" t="s">
        <v>336</v>
      </c>
      <c r="Q42" s="303" t="s">
        <v>337</v>
      </c>
    </row>
    <row r="43" spans="1:17" ht="58.5" customHeight="1" x14ac:dyDescent="0.25">
      <c r="A43" s="1390"/>
      <c r="B43" s="29">
        <v>23</v>
      </c>
      <c r="C43" s="28" t="s">
        <v>3</v>
      </c>
      <c r="D43" s="83" t="str">
        <v>07/11/22
-rm194
08/11/22
-rm226</v>
      </c>
      <c r="E43" s="26">
        <f t="shared" si="2"/>
        <v>5742</v>
      </c>
      <c r="F43" s="24">
        <v>164.9</v>
      </c>
      <c r="G43" s="24">
        <v>3.1</v>
      </c>
      <c r="H43" s="24">
        <v>242</v>
      </c>
      <c r="I43" s="25">
        <f t="shared" si="0"/>
        <v>420</v>
      </c>
      <c r="J43" s="24">
        <f t="shared" si="1"/>
        <v>5332</v>
      </c>
      <c r="K43" s="23">
        <v>10</v>
      </c>
      <c r="L43" s="22">
        <f t="shared" si="3"/>
        <v>5566</v>
      </c>
      <c r="N43" s="345" t="s">
        <v>342</v>
      </c>
      <c r="O43" s="346" t="s">
        <v>343</v>
      </c>
      <c r="P43" s="346" t="s">
        <v>344</v>
      </c>
      <c r="Q43" s="303" t="s">
        <v>345</v>
      </c>
    </row>
    <row r="44" spans="1:17" ht="99" customHeight="1" x14ac:dyDescent="0.25">
      <c r="A44" s="1390"/>
      <c r="B44" s="29">
        <v>24</v>
      </c>
      <c r="C44" s="28" t="s">
        <v>14</v>
      </c>
      <c r="D44" s="83" t="str">
        <v>08/11/22
-rm24
01/12/22
-rm350
02/12/22
-rm46</v>
      </c>
      <c r="E44" s="26">
        <f t="shared" si="2"/>
        <v>5332</v>
      </c>
      <c r="F44" s="24">
        <v>164.9</v>
      </c>
      <c r="G44" s="24">
        <v>3.1</v>
      </c>
      <c r="H44" s="24">
        <v>242</v>
      </c>
      <c r="I44" s="25">
        <f t="shared" si="0"/>
        <v>420</v>
      </c>
      <c r="J44" s="24">
        <f t="shared" si="1"/>
        <v>4922</v>
      </c>
      <c r="K44" s="23">
        <v>10</v>
      </c>
      <c r="L44" s="22">
        <f t="shared" si="3"/>
        <v>5808</v>
      </c>
      <c r="N44" s="345" t="s">
        <v>365</v>
      </c>
      <c r="O44" s="346" t="s">
        <v>366</v>
      </c>
      <c r="P44" s="346" t="s">
        <v>367</v>
      </c>
      <c r="Q44" s="303" t="s">
        <v>368</v>
      </c>
    </row>
    <row r="45" spans="1:17" ht="99" customHeight="1" thickBot="1" x14ac:dyDescent="0.3">
      <c r="A45" s="1391"/>
      <c r="B45" s="21">
        <v>25</v>
      </c>
      <c r="C45" s="20" t="s">
        <v>13</v>
      </c>
      <c r="D45" s="248" t="str">
        <v>02/12/22
-rm24
07/01/23
-rm132
17/01/23
-rm264</v>
      </c>
      <c r="E45" s="18">
        <f t="shared" si="2"/>
        <v>4922</v>
      </c>
      <c r="F45" s="16">
        <v>164.9</v>
      </c>
      <c r="G45" s="16">
        <v>3.1</v>
      </c>
      <c r="H45" s="16">
        <v>242</v>
      </c>
      <c r="I45" s="17">
        <f t="shared" si="0"/>
        <v>420</v>
      </c>
      <c r="J45" s="16">
        <f t="shared" si="1"/>
        <v>4512</v>
      </c>
      <c r="K45" s="15">
        <v>10</v>
      </c>
      <c r="L45" s="14">
        <f t="shared" si="3"/>
        <v>6050</v>
      </c>
      <c r="N45" s="345" t="s">
        <v>418</v>
      </c>
      <c r="O45" s="346" t="s">
        <v>419</v>
      </c>
      <c r="P45" s="346" t="s">
        <v>420</v>
      </c>
      <c r="Q45" s="303" t="s">
        <v>421</v>
      </c>
    </row>
    <row r="46" spans="1:17" ht="91.5" customHeight="1" x14ac:dyDescent="0.25">
      <c r="A46" s="1389">
        <v>2023</v>
      </c>
      <c r="B46" s="37">
        <v>26</v>
      </c>
      <c r="C46" s="36" t="s">
        <v>12</v>
      </c>
      <c r="D46" s="258" t="str">
        <v>17/01/23
-rm136
09/02/23
-rm132
16/02/23
-rm152</v>
      </c>
      <c r="E46" s="34">
        <f t="shared" si="2"/>
        <v>4512</v>
      </c>
      <c r="F46" s="32">
        <v>164.9</v>
      </c>
      <c r="G46" s="32">
        <v>3.1</v>
      </c>
      <c r="H46" s="32">
        <v>242</v>
      </c>
      <c r="I46" s="33">
        <f t="shared" si="0"/>
        <v>420</v>
      </c>
      <c r="J46" s="32">
        <f t="shared" si="1"/>
        <v>4102</v>
      </c>
      <c r="K46" s="31">
        <v>10</v>
      </c>
      <c r="L46" s="30">
        <f t="shared" si="3"/>
        <v>6292</v>
      </c>
      <c r="N46" s="307" t="s">
        <v>436</v>
      </c>
      <c r="O46" s="257" t="s">
        <v>437</v>
      </c>
      <c r="P46" s="257" t="s">
        <v>438</v>
      </c>
      <c r="Q46" s="308" t="s">
        <v>439</v>
      </c>
    </row>
    <row r="47" spans="1:17" ht="20.25" customHeight="1" x14ac:dyDescent="0.25">
      <c r="A47" s="1390"/>
      <c r="B47" s="29">
        <v>27</v>
      </c>
      <c r="C47" s="28" t="s">
        <v>11</v>
      </c>
      <c r="D47" s="27" t="str">
        <v>28/03/23</v>
      </c>
      <c r="E47" s="26">
        <f t="shared" si="2"/>
        <v>4102</v>
      </c>
      <c r="F47" s="24">
        <v>164.9</v>
      </c>
      <c r="G47" s="24">
        <v>3.1</v>
      </c>
      <c r="H47" s="24">
        <v>242</v>
      </c>
      <c r="I47" s="25">
        <f t="shared" si="0"/>
        <v>420</v>
      </c>
      <c r="J47" s="24">
        <f t="shared" si="1"/>
        <v>3692</v>
      </c>
      <c r="K47" s="23">
        <v>10</v>
      </c>
      <c r="L47" s="22">
        <f t="shared" si="3"/>
        <v>6534</v>
      </c>
      <c r="N47" s="604" t="s">
        <v>88</v>
      </c>
      <c r="O47" s="29" t="s">
        <v>88</v>
      </c>
      <c r="P47" s="29" t="s">
        <v>88</v>
      </c>
      <c r="Q47" s="442" t="s">
        <v>88</v>
      </c>
    </row>
    <row r="48" spans="1:17" ht="60" x14ac:dyDescent="0.25">
      <c r="A48" s="1390"/>
      <c r="B48" s="29">
        <v>28</v>
      </c>
      <c r="C48" s="28" t="s">
        <v>10</v>
      </c>
      <c r="D48" s="83" t="str">
        <v>28/03/23
-rm242
08/05/23
-rm178</v>
      </c>
      <c r="E48" s="26">
        <f t="shared" si="2"/>
        <v>3692</v>
      </c>
      <c r="F48" s="24">
        <v>164.9</v>
      </c>
      <c r="G48" s="24">
        <v>3.1</v>
      </c>
      <c r="H48" s="24">
        <v>242</v>
      </c>
      <c r="I48" s="25">
        <f t="shared" si="0"/>
        <v>420</v>
      </c>
      <c r="J48" s="24">
        <f t="shared" si="1"/>
        <v>3282</v>
      </c>
      <c r="K48" s="23">
        <v>10</v>
      </c>
      <c r="L48" s="22">
        <f t="shared" si="3"/>
        <v>6776</v>
      </c>
      <c r="N48" s="345" t="s">
        <v>504</v>
      </c>
      <c r="O48" s="346" t="s">
        <v>505</v>
      </c>
      <c r="P48" s="346" t="s">
        <v>506</v>
      </c>
      <c r="Q48" s="303" t="s">
        <v>507</v>
      </c>
    </row>
    <row r="49" spans="1:22" ht="90" x14ac:dyDescent="0.25">
      <c r="A49" s="1390"/>
      <c r="B49" s="29">
        <v>29</v>
      </c>
      <c r="C49" s="28" t="s">
        <v>9</v>
      </c>
      <c r="D49" s="83" t="str">
        <v>08/05/23
-rm92
10/05/23
-rm170
23/06/23
-rm158</v>
      </c>
      <c r="E49" s="26">
        <f t="shared" si="2"/>
        <v>3282</v>
      </c>
      <c r="F49" s="24">
        <v>164.9</v>
      </c>
      <c r="G49" s="24">
        <v>3.1</v>
      </c>
      <c r="H49" s="24">
        <v>242</v>
      </c>
      <c r="I49" s="25">
        <f t="shared" si="0"/>
        <v>420</v>
      </c>
      <c r="J49" s="24">
        <f t="shared" si="1"/>
        <v>2872</v>
      </c>
      <c r="K49" s="23">
        <v>10</v>
      </c>
      <c r="L49" s="22">
        <f t="shared" si="3"/>
        <v>7018</v>
      </c>
      <c r="N49" s="345" t="s">
        <v>540</v>
      </c>
      <c r="O49" s="346" t="s">
        <v>541</v>
      </c>
      <c r="P49" s="346" t="s">
        <v>542</v>
      </c>
      <c r="Q49" s="303" t="s">
        <v>543</v>
      </c>
    </row>
    <row r="50" spans="1:22" ht="58.5" customHeight="1" x14ac:dyDescent="0.25">
      <c r="A50" s="1390"/>
      <c r="B50" s="29">
        <v>30</v>
      </c>
      <c r="C50" s="28" t="s">
        <v>8</v>
      </c>
      <c r="D50" s="83" t="str">
        <v>23/06/23
-rm274
05/08/23
-rm146</v>
      </c>
      <c r="E50" s="26">
        <f t="shared" si="2"/>
        <v>2872</v>
      </c>
      <c r="F50" s="24">
        <v>164.9</v>
      </c>
      <c r="G50" s="24">
        <v>3.1</v>
      </c>
      <c r="H50" s="24">
        <v>242</v>
      </c>
      <c r="I50" s="25">
        <f t="shared" si="0"/>
        <v>420</v>
      </c>
      <c r="J50" s="24">
        <f t="shared" si="1"/>
        <v>2462</v>
      </c>
      <c r="K50" s="23">
        <v>10</v>
      </c>
      <c r="L50" s="22">
        <f t="shared" si="3"/>
        <v>7260</v>
      </c>
      <c r="N50" s="345" t="s">
        <v>589</v>
      </c>
      <c r="O50" s="346" t="s">
        <v>590</v>
      </c>
      <c r="P50" s="346" t="s">
        <v>591</v>
      </c>
      <c r="Q50" s="303" t="s">
        <v>592</v>
      </c>
    </row>
    <row r="51" spans="1:22" ht="58.5" customHeight="1" x14ac:dyDescent="0.25">
      <c r="A51" s="1390"/>
      <c r="B51" s="29">
        <v>31</v>
      </c>
      <c r="C51" s="28" t="s">
        <v>7</v>
      </c>
      <c r="D51" s="83" t="str">
        <v>05/08/23
-rm274
19/09/23
-rm146</v>
      </c>
      <c r="E51" s="26">
        <f t="shared" si="2"/>
        <v>2462</v>
      </c>
      <c r="F51" s="24">
        <v>164.9</v>
      </c>
      <c r="G51" s="24">
        <v>3.1</v>
      </c>
      <c r="H51" s="24">
        <v>242</v>
      </c>
      <c r="I51" s="25">
        <f t="shared" si="0"/>
        <v>420</v>
      </c>
      <c r="J51" s="24">
        <f t="shared" si="1"/>
        <v>2052</v>
      </c>
      <c r="K51" s="23">
        <v>10</v>
      </c>
      <c r="L51" s="22">
        <f t="shared" si="3"/>
        <v>7502</v>
      </c>
      <c r="N51" s="345" t="s">
        <v>639</v>
      </c>
      <c r="O51" s="346" t="s">
        <v>640</v>
      </c>
      <c r="P51" s="346" t="s">
        <v>641</v>
      </c>
      <c r="Q51" s="303" t="s">
        <v>642</v>
      </c>
    </row>
    <row r="52" spans="1:22" ht="90" x14ac:dyDescent="0.25">
      <c r="A52" s="1390"/>
      <c r="B52" s="29">
        <v>32</v>
      </c>
      <c r="C52" s="28" t="s">
        <v>6</v>
      </c>
      <c r="D52" s="83" t="str">
        <v>19/09/23
-rm186
25/09/23
-rm180
25/10/23
-rm54</v>
      </c>
      <c r="E52" s="26">
        <f t="shared" si="2"/>
        <v>2052</v>
      </c>
      <c r="F52" s="24">
        <v>164.9</v>
      </c>
      <c r="G52" s="24">
        <v>3.1</v>
      </c>
      <c r="H52" s="24">
        <v>242</v>
      </c>
      <c r="I52" s="25">
        <f t="shared" si="0"/>
        <v>420</v>
      </c>
      <c r="J52" s="24">
        <f t="shared" si="1"/>
        <v>1642</v>
      </c>
      <c r="K52" s="23">
        <v>10</v>
      </c>
      <c r="L52" s="22">
        <f t="shared" si="3"/>
        <v>7744</v>
      </c>
      <c r="N52" s="345" t="s">
        <v>677</v>
      </c>
      <c r="O52" s="346" t="s">
        <v>678</v>
      </c>
      <c r="P52" s="346" t="s">
        <v>679</v>
      </c>
      <c r="Q52" s="303" t="s">
        <v>680</v>
      </c>
    </row>
    <row r="53" spans="1:22" ht="72.75" customHeight="1" x14ac:dyDescent="0.25">
      <c r="A53" s="1390"/>
      <c r="B53" s="29">
        <v>33</v>
      </c>
      <c r="C53" s="28" t="s">
        <v>5</v>
      </c>
      <c r="D53" s="83" t="str">
        <v>25/10/23
-rm398
24/11/23
-rm22</v>
      </c>
      <c r="E53" s="26">
        <f t="shared" si="2"/>
        <v>1642</v>
      </c>
      <c r="F53" s="24">
        <v>164.9</v>
      </c>
      <c r="G53" s="24">
        <v>3.1</v>
      </c>
      <c r="H53" s="24">
        <v>242</v>
      </c>
      <c r="I53" s="25">
        <f t="shared" si="0"/>
        <v>420</v>
      </c>
      <c r="J53" s="24">
        <f t="shared" si="1"/>
        <v>1232</v>
      </c>
      <c r="K53" s="23">
        <v>10</v>
      </c>
      <c r="L53" s="22">
        <f t="shared" si="3"/>
        <v>7986</v>
      </c>
      <c r="N53" s="727" t="s">
        <v>721</v>
      </c>
      <c r="O53" s="728" t="s">
        <v>722</v>
      </c>
      <c r="P53" s="728" t="s">
        <v>723</v>
      </c>
      <c r="Q53" s="729" t="s">
        <v>724</v>
      </c>
      <c r="R53" s="1524" t="s">
        <v>809</v>
      </c>
      <c r="S53" s="1525"/>
      <c r="T53" s="1525"/>
      <c r="U53" s="1525"/>
      <c r="V53" s="1525"/>
    </row>
    <row r="54" spans="1:22" ht="90" x14ac:dyDescent="0.25">
      <c r="A54" s="1390"/>
      <c r="B54" s="29">
        <v>34</v>
      </c>
      <c r="C54" s="28" t="s">
        <v>4</v>
      </c>
      <c r="D54" s="83" t="str">
        <v>24/11/23
-rm100
01/12/23
-rm300
19/12/23
-rm20</v>
      </c>
      <c r="E54" s="26">
        <f t="shared" si="2"/>
        <v>1232</v>
      </c>
      <c r="F54" s="24">
        <v>164.9</v>
      </c>
      <c r="G54" s="24">
        <v>3.1</v>
      </c>
      <c r="H54" s="24">
        <v>242</v>
      </c>
      <c r="I54" s="25">
        <f t="shared" si="0"/>
        <v>420</v>
      </c>
      <c r="J54" s="24">
        <f t="shared" si="1"/>
        <v>822</v>
      </c>
      <c r="K54" s="23">
        <v>10</v>
      </c>
      <c r="L54" s="22">
        <f t="shared" si="3"/>
        <v>8228</v>
      </c>
      <c r="N54" s="345" t="s">
        <v>775</v>
      </c>
      <c r="O54" s="346" t="s">
        <v>776</v>
      </c>
      <c r="P54" s="346" t="s">
        <v>777</v>
      </c>
      <c r="Q54" s="303" t="s">
        <v>778</v>
      </c>
      <c r="R54" s="1526" t="s">
        <v>810</v>
      </c>
      <c r="S54" s="1527"/>
      <c r="T54" s="1527"/>
      <c r="U54" s="1527"/>
      <c r="V54" s="1527"/>
    </row>
    <row r="55" spans="1:22" ht="90" x14ac:dyDescent="0.25">
      <c r="A55" s="1390"/>
      <c r="B55" s="29">
        <v>35</v>
      </c>
      <c r="C55" s="28" t="s">
        <v>3</v>
      </c>
      <c r="D55" s="83" t="str">
        <v>19/12/23
-rm292
13/01/24
-rm105
24/01/24
-rm23</v>
      </c>
      <c r="E55" s="26">
        <f t="shared" si="2"/>
        <v>822</v>
      </c>
      <c r="F55" s="24">
        <v>164.9</v>
      </c>
      <c r="G55" s="24">
        <v>3.1</v>
      </c>
      <c r="H55" s="24">
        <v>242</v>
      </c>
      <c r="I55" s="25">
        <f t="shared" si="0"/>
        <v>420</v>
      </c>
      <c r="J55" s="24">
        <f t="shared" si="1"/>
        <v>412</v>
      </c>
      <c r="K55" s="23">
        <v>10</v>
      </c>
      <c r="L55" s="22">
        <f t="shared" si="3"/>
        <v>8470</v>
      </c>
      <c r="N55" s="345" t="s">
        <v>847</v>
      </c>
      <c r="O55" s="346" t="s">
        <v>848</v>
      </c>
      <c r="P55" s="346" t="s">
        <v>849</v>
      </c>
      <c r="Q55" s="303" t="s">
        <v>850</v>
      </c>
      <c r="R55" s="1528" t="s">
        <v>860</v>
      </c>
      <c r="S55" s="1413"/>
      <c r="T55" s="1413"/>
      <c r="U55" s="1413"/>
      <c r="V55" s="1413"/>
    </row>
    <row r="56" spans="1:22" ht="60.75" thickBot="1" x14ac:dyDescent="0.3">
      <c r="A56" s="1391"/>
      <c r="B56" s="21">
        <v>36</v>
      </c>
      <c r="C56" s="20" t="s">
        <v>14</v>
      </c>
      <c r="D56" s="248" t="str">
        <v>24/01/24
-rm397
23/02/24
-rm23</v>
      </c>
      <c r="E56" s="18">
        <f t="shared" si="2"/>
        <v>412</v>
      </c>
      <c r="F56" s="16">
        <v>166.5</v>
      </c>
      <c r="G56" s="16">
        <v>1.5</v>
      </c>
      <c r="H56" s="16">
        <v>242</v>
      </c>
      <c r="I56" s="17">
        <f t="shared" si="0"/>
        <v>420</v>
      </c>
      <c r="J56" s="16">
        <f t="shared" si="1"/>
        <v>2</v>
      </c>
      <c r="K56" s="15">
        <v>10</v>
      </c>
      <c r="L56" s="14">
        <f t="shared" si="3"/>
        <v>8712</v>
      </c>
      <c r="N56" s="345" t="s">
        <v>886</v>
      </c>
      <c r="O56" s="346" t="s">
        <v>887</v>
      </c>
      <c r="P56" s="346" t="s">
        <v>888</v>
      </c>
      <c r="Q56" s="303" t="s">
        <v>889</v>
      </c>
      <c r="R56" s="1529" t="s">
        <v>904</v>
      </c>
      <c r="S56" s="1413"/>
      <c r="T56" s="1413"/>
      <c r="U56" s="1413"/>
      <c r="V56" s="1413"/>
    </row>
    <row r="57" spans="1:22" x14ac:dyDescent="0.25">
      <c r="F57" s="99">
        <f>SUM(F21:F56)</f>
        <v>5937.9999999999973</v>
      </c>
      <c r="G57" s="99">
        <f>SUM(G21:G56)</f>
        <v>109.99999999999994</v>
      </c>
      <c r="H57" s="99">
        <f>SUM(H21:H56)</f>
        <v>8712</v>
      </c>
      <c r="K57" s="98">
        <f>SUM(K21:K56)</f>
        <v>360</v>
      </c>
      <c r="R57" s="1413" t="s">
        <v>905</v>
      </c>
      <c r="S57" s="1413"/>
      <c r="T57" s="1413"/>
      <c r="U57" s="1413"/>
      <c r="V57" s="1413"/>
    </row>
    <row r="58" spans="1:22" x14ac:dyDescent="0.25">
      <c r="D58" s="1420" t="s">
        <v>2</v>
      </c>
      <c r="E58" s="1420"/>
      <c r="F58" s="79">
        <f>SUM(F21:F55)</f>
        <v>5771.4999999999973</v>
      </c>
      <c r="G58" s="79">
        <f t="shared" ref="G58:H58" si="4">SUM(G21:G55)</f>
        <v>108.49999999999994</v>
      </c>
      <c r="H58" s="79">
        <f t="shared" si="4"/>
        <v>8470</v>
      </c>
      <c r="K58" s="66">
        <f>SUM(K21:K48)</f>
        <v>280</v>
      </c>
      <c r="R58" s="1413"/>
      <c r="S58" s="1413"/>
      <c r="T58" s="1413"/>
      <c r="U58" s="1413"/>
      <c r="V58" s="1413"/>
    </row>
    <row r="59" spans="1:22" x14ac:dyDescent="0.25">
      <c r="D59" s="1421" t="s">
        <v>1</v>
      </c>
      <c r="E59" s="1421"/>
      <c r="F59" s="65">
        <f>SUM(F57-F58)</f>
        <v>166.5</v>
      </c>
      <c r="G59" s="65">
        <f>SUM(G57-G58)</f>
        <v>1.5</v>
      </c>
      <c r="H59" s="65">
        <f>SUM(H57-H58)</f>
        <v>242</v>
      </c>
      <c r="K59" s="74">
        <f>SUM(K57-K58)</f>
        <v>80</v>
      </c>
    </row>
    <row r="61" spans="1:22" ht="15.75" x14ac:dyDescent="0.25">
      <c r="C61" s="97"/>
      <c r="D61" s="1422" t="s">
        <v>42</v>
      </c>
      <c r="E61" s="1422"/>
      <c r="F61" s="1423">
        <f>SUM(F59:H59)</f>
        <v>410</v>
      </c>
      <c r="G61" s="1423"/>
    </row>
    <row r="62" spans="1:22" ht="16.5" thickBot="1" x14ac:dyDescent="0.3">
      <c r="C62" s="97"/>
      <c r="D62" s="1422" t="s">
        <v>41</v>
      </c>
      <c r="E62" s="1422"/>
      <c r="F62" s="1436">
        <v>2</v>
      </c>
      <c r="G62" s="1436"/>
    </row>
    <row r="63" spans="1:22" ht="17.25" thickTop="1" thickBot="1" x14ac:dyDescent="0.3">
      <c r="C63" s="1415" t="s">
        <v>0</v>
      </c>
      <c r="D63" s="1415"/>
      <c r="E63" s="1416"/>
      <c r="F63" s="1417">
        <f>SUM(F61:G62)</f>
        <v>412</v>
      </c>
      <c r="G63" s="1419"/>
    </row>
    <row r="64" spans="1:22" ht="15.75" thickTop="1" x14ac:dyDescent="0.25"/>
  </sheetData>
  <mergeCells count="25">
    <mergeCell ref="R57:V58"/>
    <mergeCell ref="C63:E63"/>
    <mergeCell ref="F63:G63"/>
    <mergeCell ref="D58:E58"/>
    <mergeCell ref="D59:E59"/>
    <mergeCell ref="D61:E61"/>
    <mergeCell ref="F61:G61"/>
    <mergeCell ref="D62:E62"/>
    <mergeCell ref="F62:G62"/>
    <mergeCell ref="A8:L8"/>
    <mergeCell ref="A11:B11"/>
    <mergeCell ref="A12:B12"/>
    <mergeCell ref="A13:B13"/>
    <mergeCell ref="A15:B15"/>
    <mergeCell ref="R53:V53"/>
    <mergeCell ref="A22:A33"/>
    <mergeCell ref="A34:A45"/>
    <mergeCell ref="A46:A56"/>
    <mergeCell ref="A16:B16"/>
    <mergeCell ref="A17:B17"/>
    <mergeCell ref="D17:F17"/>
    <mergeCell ref="D18:F18"/>
    <mergeCell ref="R54:V54"/>
    <mergeCell ref="R55:V55"/>
    <mergeCell ref="R56:V56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54"/>
  <sheetViews>
    <sheetView topLeftCell="A22" zoomScale="80" zoomScaleNormal="80" workbookViewId="0">
      <selection activeCell="L18" sqref="L18"/>
    </sheetView>
  </sheetViews>
  <sheetFormatPr defaultRowHeight="15" x14ac:dyDescent="0.25"/>
  <cols>
    <col min="3" max="3" width="12.140625" bestFit="1" customWidth="1"/>
    <col min="4" max="4" width="12.42578125" customWidth="1"/>
    <col min="5" max="7" width="10" customWidth="1"/>
    <col min="8" max="8" width="10.85546875" customWidth="1"/>
    <col min="9" max="11" width="10" customWidth="1"/>
    <col min="12" max="12" width="11.5703125" customWidth="1"/>
  </cols>
  <sheetData>
    <row r="1" spans="1:12" ht="21" x14ac:dyDescent="0.35">
      <c r="A1" s="63" t="s">
        <v>40</v>
      </c>
    </row>
    <row r="3" spans="1:12" ht="21" x14ac:dyDescent="0.35">
      <c r="A3" s="62" t="s">
        <v>248</v>
      </c>
    </row>
    <row r="4" spans="1:12" ht="12.6" customHeight="1" x14ac:dyDescent="0.35">
      <c r="A4" s="62"/>
    </row>
    <row r="5" spans="1:12" ht="17.25" x14ac:dyDescent="0.3">
      <c r="A5" s="500" t="s">
        <v>297</v>
      </c>
    </row>
    <row r="6" spans="1:12" ht="17.25" x14ac:dyDescent="0.3">
      <c r="A6" s="500" t="s">
        <v>296</v>
      </c>
    </row>
    <row r="8" spans="1:12" ht="20.25" customHeight="1" x14ac:dyDescent="0.25">
      <c r="A8" s="1425" t="s">
        <v>249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490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490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5000</v>
      </c>
      <c r="D11" s="490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250</v>
      </c>
      <c r="D12" s="487" t="s">
        <v>238</v>
      </c>
      <c r="E12" s="51"/>
      <c r="H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250</v>
      </c>
      <c r="D13" s="330" t="s">
        <v>32</v>
      </c>
      <c r="E13" s="51"/>
      <c r="H13" s="48"/>
      <c r="K13" s="48"/>
      <c r="L13" s="48"/>
    </row>
    <row r="14" spans="1:12" ht="20.25" customHeight="1" x14ac:dyDescent="0.25">
      <c r="A14" s="488"/>
      <c r="B14" s="488"/>
      <c r="C14" s="50">
        <f>SUM(C11:C13)</f>
        <v>5500</v>
      </c>
      <c r="E14" s="51"/>
      <c r="H14" s="48"/>
      <c r="K14" s="48"/>
      <c r="L14" s="48"/>
    </row>
    <row r="15" spans="1:12" ht="20.25" customHeight="1" x14ac:dyDescent="0.25">
      <c r="A15" s="1426" t="s">
        <v>31</v>
      </c>
      <c r="B15" s="1426"/>
      <c r="C15" s="189">
        <v>3828</v>
      </c>
      <c r="D15" s="52" t="s">
        <v>250</v>
      </c>
      <c r="E15" s="51"/>
      <c r="H15" s="48"/>
      <c r="K15" s="48"/>
      <c r="L15" s="48"/>
    </row>
    <row r="16" spans="1:12" ht="20.25" customHeight="1" x14ac:dyDescent="0.25">
      <c r="A16" s="488"/>
      <c r="B16" s="488"/>
      <c r="C16" s="50">
        <f>SUM(C14:C15)</f>
        <v>9328</v>
      </c>
      <c r="D16" s="52"/>
      <c r="E16" s="51"/>
      <c r="H16" s="48"/>
      <c r="K16" s="48"/>
      <c r="L16" s="48"/>
    </row>
    <row r="17" spans="1:12" ht="20.25" customHeight="1" x14ac:dyDescent="0.25">
      <c r="A17" s="1426" t="s">
        <v>251</v>
      </c>
      <c r="B17" s="1426"/>
      <c r="C17" s="49">
        <v>240</v>
      </c>
      <c r="D17" s="52"/>
      <c r="E17" s="51"/>
      <c r="F17" s="1428" t="s">
        <v>27</v>
      </c>
      <c r="G17" s="1428"/>
      <c r="H17" s="48"/>
      <c r="K17" s="48"/>
      <c r="L17" s="48"/>
    </row>
    <row r="18" spans="1:12" ht="20.25" customHeight="1" thickBot="1" x14ac:dyDescent="0.3">
      <c r="A18" s="360"/>
      <c r="B18" s="360"/>
      <c r="C18" s="45">
        <f>SUM(C16:C17)</f>
        <v>9568</v>
      </c>
      <c r="E18" s="96"/>
      <c r="F18" s="1443">
        <f>C18/24+1</f>
        <v>399.66666666666669</v>
      </c>
      <c r="G18" s="1443"/>
      <c r="H18" s="48"/>
      <c r="K18" s="48"/>
      <c r="L18" s="48"/>
    </row>
    <row r="19" spans="1:12" ht="16.5" thickTop="1" x14ac:dyDescent="0.25">
      <c r="E19" s="763"/>
      <c r="F19" s="94"/>
    </row>
    <row r="20" spans="1:12" s="93" customFormat="1" ht="15" customHeight="1" thickBot="1" x14ac:dyDescent="0.3">
      <c r="D20" s="95"/>
      <c r="E20" s="95"/>
      <c r="F20" s="94"/>
    </row>
    <row r="21" spans="1:12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4"/>
      <c r="I21" s="1392" t="s">
        <v>19</v>
      </c>
      <c r="J21" s="1400" t="s">
        <v>18</v>
      </c>
      <c r="K21" s="1392" t="s">
        <v>17</v>
      </c>
      <c r="L21" s="1394" t="s">
        <v>15</v>
      </c>
    </row>
    <row r="22" spans="1:12" ht="35.25" customHeight="1" thickBot="1" x14ac:dyDescent="0.3">
      <c r="A22" s="1431"/>
      <c r="B22" s="1433"/>
      <c r="C22" s="1393"/>
      <c r="D22" s="1401"/>
      <c r="E22" s="1393"/>
      <c r="F22" s="1434"/>
      <c r="G22" s="489" t="s">
        <v>20</v>
      </c>
      <c r="H22" s="489" t="s">
        <v>16</v>
      </c>
      <c r="I22" s="1393"/>
      <c r="J22" s="1401"/>
      <c r="K22" s="1393"/>
      <c r="L22" s="1395"/>
    </row>
    <row r="23" spans="1:12" ht="20.25" customHeight="1" x14ac:dyDescent="0.25">
      <c r="A23" s="1389">
        <v>2022</v>
      </c>
      <c r="B23" s="37">
        <v>1</v>
      </c>
      <c r="C23" s="548" t="s">
        <v>14</v>
      </c>
      <c r="D23" s="35" t="str">
        <f t="array" ref="D23:D46">TRANSPOSE('[1]2022-2023'!$F$66:$AC$66)</f>
        <v>04/11/22</v>
      </c>
      <c r="E23" s="34">
        <f>C18</f>
        <v>9568</v>
      </c>
      <c r="F23" s="32">
        <v>220.08</v>
      </c>
      <c r="G23" s="32">
        <v>10.42</v>
      </c>
      <c r="H23" s="31">
        <v>10</v>
      </c>
      <c r="I23" s="32">
        <v>159.5</v>
      </c>
      <c r="J23" s="33">
        <f t="shared" ref="J23:J46" si="0">F23+I23+G23+H23</f>
        <v>400.00000000000006</v>
      </c>
      <c r="K23" s="32">
        <f>E23-I23-G23-F23-H23</f>
        <v>9168</v>
      </c>
      <c r="L23" s="30">
        <f>I23</f>
        <v>159.5</v>
      </c>
    </row>
    <row r="24" spans="1:12" ht="20.25" customHeight="1" thickBot="1" x14ac:dyDescent="0.3">
      <c r="A24" s="1391"/>
      <c r="B24" s="21">
        <v>2</v>
      </c>
      <c r="C24" s="550" t="s">
        <v>13</v>
      </c>
      <c r="D24" s="19" t="str">
        <v>07/12/22</v>
      </c>
      <c r="E24" s="18">
        <f t="shared" ref="E24:E46" si="1">K23</f>
        <v>9168</v>
      </c>
      <c r="F24" s="16">
        <v>220.08</v>
      </c>
      <c r="G24" s="16">
        <v>10.42</v>
      </c>
      <c r="H24" s="15">
        <v>10</v>
      </c>
      <c r="I24" s="16">
        <v>159.5</v>
      </c>
      <c r="J24" s="17">
        <f t="shared" si="0"/>
        <v>400.00000000000006</v>
      </c>
      <c r="K24" s="16">
        <f t="shared" ref="K24:K46" si="2">E24-I24-G24-F24-H24</f>
        <v>8768</v>
      </c>
      <c r="L24" s="14">
        <f>L23+I24</f>
        <v>319</v>
      </c>
    </row>
    <row r="25" spans="1:12" ht="20.25" customHeight="1" x14ac:dyDescent="0.25">
      <c r="A25" s="1389">
        <v>2023</v>
      </c>
      <c r="B25" s="37">
        <v>3</v>
      </c>
      <c r="C25" s="548" t="s">
        <v>12</v>
      </c>
      <c r="D25" s="35" t="str">
        <v>06/01/23</v>
      </c>
      <c r="E25" s="34">
        <f t="shared" si="1"/>
        <v>8768</v>
      </c>
      <c r="F25" s="32">
        <v>220.08</v>
      </c>
      <c r="G25" s="32">
        <v>10.42</v>
      </c>
      <c r="H25" s="31">
        <v>10</v>
      </c>
      <c r="I25" s="32">
        <v>159.5</v>
      </c>
      <c r="J25" s="33">
        <f t="shared" si="0"/>
        <v>400.00000000000006</v>
      </c>
      <c r="K25" s="32">
        <f t="shared" si="2"/>
        <v>8368</v>
      </c>
      <c r="L25" s="30">
        <f>L24+I25</f>
        <v>478.5</v>
      </c>
    </row>
    <row r="26" spans="1:12" ht="20.25" customHeight="1" x14ac:dyDescent="0.25">
      <c r="A26" s="1390"/>
      <c r="B26" s="29">
        <v>4</v>
      </c>
      <c r="C26" s="549" t="s">
        <v>11</v>
      </c>
      <c r="D26" s="27" t="str">
        <v>20/01/23</v>
      </c>
      <c r="E26" s="26">
        <f t="shared" si="1"/>
        <v>8368</v>
      </c>
      <c r="F26" s="24">
        <v>220.08</v>
      </c>
      <c r="G26" s="24">
        <v>10.42</v>
      </c>
      <c r="H26" s="23">
        <v>10</v>
      </c>
      <c r="I26" s="24">
        <v>159.5</v>
      </c>
      <c r="J26" s="25">
        <f t="shared" si="0"/>
        <v>400.00000000000006</v>
      </c>
      <c r="K26" s="24">
        <f t="shared" si="2"/>
        <v>7968</v>
      </c>
      <c r="L26" s="22">
        <f>L25+I26</f>
        <v>638</v>
      </c>
    </row>
    <row r="27" spans="1:12" ht="20.25" customHeight="1" x14ac:dyDescent="0.25">
      <c r="A27" s="1390"/>
      <c r="B27" s="29">
        <v>5</v>
      </c>
      <c r="C27" s="549" t="s">
        <v>10</v>
      </c>
      <c r="D27" s="27" t="str">
        <v>07/03/23</v>
      </c>
      <c r="E27" s="26">
        <f t="shared" si="1"/>
        <v>7968</v>
      </c>
      <c r="F27" s="24">
        <v>220.08</v>
      </c>
      <c r="G27" s="24">
        <v>10.42</v>
      </c>
      <c r="H27" s="23">
        <v>10</v>
      </c>
      <c r="I27" s="24">
        <v>159.5</v>
      </c>
      <c r="J27" s="25">
        <f t="shared" si="0"/>
        <v>400.00000000000006</v>
      </c>
      <c r="K27" s="24">
        <f t="shared" si="2"/>
        <v>7568</v>
      </c>
      <c r="L27" s="22">
        <f>L26+I27</f>
        <v>797.5</v>
      </c>
    </row>
    <row r="28" spans="1:12" ht="20.25" customHeight="1" x14ac:dyDescent="0.25">
      <c r="A28" s="1390"/>
      <c r="B28" s="29">
        <v>6</v>
      </c>
      <c r="C28" s="549" t="s">
        <v>9</v>
      </c>
      <c r="D28" s="27" t="str">
        <v>06/04/23</v>
      </c>
      <c r="E28" s="26">
        <f t="shared" si="1"/>
        <v>7568</v>
      </c>
      <c r="F28" s="24">
        <v>220.08</v>
      </c>
      <c r="G28" s="24">
        <v>10.42</v>
      </c>
      <c r="H28" s="23">
        <v>10</v>
      </c>
      <c r="I28" s="24">
        <v>159.5</v>
      </c>
      <c r="J28" s="25">
        <f t="shared" si="0"/>
        <v>400.00000000000006</v>
      </c>
      <c r="K28" s="24">
        <f t="shared" si="2"/>
        <v>7168</v>
      </c>
      <c r="L28" s="22">
        <f>L27+I28</f>
        <v>957</v>
      </c>
    </row>
    <row r="29" spans="1:12" ht="20.25" customHeight="1" x14ac:dyDescent="0.25">
      <c r="A29" s="1390"/>
      <c r="B29" s="29">
        <v>7</v>
      </c>
      <c r="C29" s="549" t="s">
        <v>8</v>
      </c>
      <c r="D29" s="27" t="str">
        <v>28/04/23</v>
      </c>
      <c r="E29" s="26">
        <f t="shared" si="1"/>
        <v>7168</v>
      </c>
      <c r="F29" s="24">
        <v>220.08</v>
      </c>
      <c r="G29" s="24">
        <v>10.42</v>
      </c>
      <c r="H29" s="23">
        <v>10</v>
      </c>
      <c r="I29" s="24">
        <v>159.5</v>
      </c>
      <c r="J29" s="25">
        <f t="shared" si="0"/>
        <v>400.00000000000006</v>
      </c>
      <c r="K29" s="24">
        <f t="shared" si="2"/>
        <v>6768</v>
      </c>
      <c r="L29" s="22">
        <f t="shared" ref="L29:L46" si="3">L28+I29</f>
        <v>1116.5</v>
      </c>
    </row>
    <row r="30" spans="1:12" ht="20.25" customHeight="1" x14ac:dyDescent="0.25">
      <c r="A30" s="1390"/>
      <c r="B30" s="29">
        <v>8</v>
      </c>
      <c r="C30" s="549" t="s">
        <v>7</v>
      </c>
      <c r="D30" s="27" t="str">
        <v>29/05/23</v>
      </c>
      <c r="E30" s="26">
        <f t="shared" si="1"/>
        <v>6768</v>
      </c>
      <c r="F30" s="24">
        <v>220.08</v>
      </c>
      <c r="G30" s="24">
        <v>10.42</v>
      </c>
      <c r="H30" s="23">
        <v>10</v>
      </c>
      <c r="I30" s="24">
        <v>159.5</v>
      </c>
      <c r="J30" s="25">
        <f t="shared" si="0"/>
        <v>400.00000000000006</v>
      </c>
      <c r="K30" s="24">
        <f t="shared" si="2"/>
        <v>6368</v>
      </c>
      <c r="L30" s="22">
        <f t="shared" si="3"/>
        <v>1276</v>
      </c>
    </row>
    <row r="31" spans="1:12" ht="20.25" customHeight="1" x14ac:dyDescent="0.25">
      <c r="A31" s="1390"/>
      <c r="B31" s="29">
        <v>9</v>
      </c>
      <c r="C31" s="549" t="s">
        <v>6</v>
      </c>
      <c r="D31" s="27" t="str">
        <v>29/06/23</v>
      </c>
      <c r="E31" s="26">
        <f t="shared" si="1"/>
        <v>6368</v>
      </c>
      <c r="F31" s="24">
        <v>220.08</v>
      </c>
      <c r="G31" s="24">
        <v>10.42</v>
      </c>
      <c r="H31" s="23">
        <v>10</v>
      </c>
      <c r="I31" s="24">
        <v>159.5</v>
      </c>
      <c r="J31" s="25">
        <f t="shared" si="0"/>
        <v>400.00000000000006</v>
      </c>
      <c r="K31" s="24">
        <f t="shared" si="2"/>
        <v>5968</v>
      </c>
      <c r="L31" s="22">
        <f t="shared" si="3"/>
        <v>1435.5</v>
      </c>
    </row>
    <row r="32" spans="1:12" ht="20.25" customHeight="1" x14ac:dyDescent="0.25">
      <c r="A32" s="1390"/>
      <c r="B32" s="29">
        <v>10</v>
      </c>
      <c r="C32" s="549" t="s">
        <v>5</v>
      </c>
      <c r="D32" s="27" t="str">
        <v>28/07/23</v>
      </c>
      <c r="E32" s="26">
        <f t="shared" si="1"/>
        <v>5968</v>
      </c>
      <c r="F32" s="24">
        <v>220.08</v>
      </c>
      <c r="G32" s="24">
        <v>10.42</v>
      </c>
      <c r="H32" s="23">
        <v>10</v>
      </c>
      <c r="I32" s="24">
        <v>159.5</v>
      </c>
      <c r="J32" s="25">
        <f t="shared" si="0"/>
        <v>400.00000000000006</v>
      </c>
      <c r="K32" s="24">
        <f t="shared" si="2"/>
        <v>5568</v>
      </c>
      <c r="L32" s="22">
        <f t="shared" si="3"/>
        <v>1595</v>
      </c>
    </row>
    <row r="33" spans="1:12" ht="20.25" customHeight="1" x14ac:dyDescent="0.25">
      <c r="A33" s="1390"/>
      <c r="B33" s="29">
        <v>11</v>
      </c>
      <c r="C33" s="549" t="s">
        <v>4</v>
      </c>
      <c r="D33" s="27" t="str">
        <v>29/08/23</v>
      </c>
      <c r="E33" s="26">
        <f t="shared" si="1"/>
        <v>5568</v>
      </c>
      <c r="F33" s="24">
        <v>220.08</v>
      </c>
      <c r="G33" s="24">
        <v>10.42</v>
      </c>
      <c r="H33" s="23">
        <v>10</v>
      </c>
      <c r="I33" s="24">
        <v>159.5</v>
      </c>
      <c r="J33" s="25">
        <f t="shared" si="0"/>
        <v>400.00000000000006</v>
      </c>
      <c r="K33" s="24">
        <f t="shared" si="2"/>
        <v>5168</v>
      </c>
      <c r="L33" s="22">
        <f t="shared" si="3"/>
        <v>1754.5</v>
      </c>
    </row>
    <row r="34" spans="1:12" ht="20.25" customHeight="1" x14ac:dyDescent="0.25">
      <c r="A34" s="1390"/>
      <c r="B34" s="29">
        <v>12</v>
      </c>
      <c r="C34" s="549" t="s">
        <v>3</v>
      </c>
      <c r="D34" s="27" t="str">
        <v>29/09/23</v>
      </c>
      <c r="E34" s="26">
        <f t="shared" si="1"/>
        <v>5168</v>
      </c>
      <c r="F34" s="24">
        <v>220.08</v>
      </c>
      <c r="G34" s="24">
        <v>10.42</v>
      </c>
      <c r="H34" s="23">
        <v>10</v>
      </c>
      <c r="I34" s="24">
        <v>159.5</v>
      </c>
      <c r="J34" s="25">
        <f t="shared" si="0"/>
        <v>400.00000000000006</v>
      </c>
      <c r="K34" s="24">
        <f t="shared" si="2"/>
        <v>4768</v>
      </c>
      <c r="L34" s="22">
        <f t="shared" si="3"/>
        <v>1914</v>
      </c>
    </row>
    <row r="35" spans="1:12" ht="20.25" customHeight="1" x14ac:dyDescent="0.25">
      <c r="A35" s="1390"/>
      <c r="B35" s="29">
        <v>13</v>
      </c>
      <c r="C35" s="549" t="s">
        <v>14</v>
      </c>
      <c r="D35" s="27" t="str">
        <v>30/10/23</v>
      </c>
      <c r="E35" s="26">
        <f t="shared" si="1"/>
        <v>4768</v>
      </c>
      <c r="F35" s="24">
        <v>220.08</v>
      </c>
      <c r="G35" s="24">
        <v>10.42</v>
      </c>
      <c r="H35" s="23">
        <v>10</v>
      </c>
      <c r="I35" s="24">
        <v>159.5</v>
      </c>
      <c r="J35" s="25">
        <f t="shared" si="0"/>
        <v>400.00000000000006</v>
      </c>
      <c r="K35" s="24">
        <f t="shared" si="2"/>
        <v>4368</v>
      </c>
      <c r="L35" s="22">
        <f t="shared" si="3"/>
        <v>2073.5</v>
      </c>
    </row>
    <row r="36" spans="1:12" ht="20.25" customHeight="1" thickBot="1" x14ac:dyDescent="0.3">
      <c r="A36" s="1391"/>
      <c r="B36" s="21">
        <v>14</v>
      </c>
      <c r="C36" s="550" t="s">
        <v>13</v>
      </c>
      <c r="D36" s="19" t="str">
        <v>28/11/23</v>
      </c>
      <c r="E36" s="18">
        <f t="shared" si="1"/>
        <v>4368</v>
      </c>
      <c r="F36" s="16">
        <v>220.08</v>
      </c>
      <c r="G36" s="16">
        <v>10.42</v>
      </c>
      <c r="H36" s="15">
        <v>10</v>
      </c>
      <c r="I36" s="16">
        <v>159.5</v>
      </c>
      <c r="J36" s="17">
        <f t="shared" si="0"/>
        <v>400.00000000000006</v>
      </c>
      <c r="K36" s="16">
        <f t="shared" si="2"/>
        <v>3968</v>
      </c>
      <c r="L36" s="14">
        <f t="shared" si="3"/>
        <v>2233</v>
      </c>
    </row>
    <row r="37" spans="1:12" ht="20.25" customHeight="1" x14ac:dyDescent="0.25">
      <c r="A37" s="1389">
        <v>2024</v>
      </c>
      <c r="B37" s="37">
        <v>15</v>
      </c>
      <c r="C37" s="548" t="s">
        <v>12</v>
      </c>
      <c r="D37" s="35" t="str">
        <v>28/12/23</v>
      </c>
      <c r="E37" s="34">
        <f t="shared" si="1"/>
        <v>3968</v>
      </c>
      <c r="F37" s="32">
        <v>220.08</v>
      </c>
      <c r="G37" s="32">
        <v>10.42</v>
      </c>
      <c r="H37" s="31">
        <v>10</v>
      </c>
      <c r="I37" s="32">
        <v>159.5</v>
      </c>
      <c r="J37" s="33">
        <f t="shared" si="0"/>
        <v>400.00000000000006</v>
      </c>
      <c r="K37" s="32">
        <f t="shared" si="2"/>
        <v>3568</v>
      </c>
      <c r="L37" s="30">
        <f t="shared" si="3"/>
        <v>2392.5</v>
      </c>
    </row>
    <row r="38" spans="1:12" ht="20.25" customHeight="1" x14ac:dyDescent="0.25">
      <c r="A38" s="1390"/>
      <c r="B38" s="29">
        <v>16</v>
      </c>
      <c r="C38" s="549" t="s">
        <v>11</v>
      </c>
      <c r="D38" s="27" t="str">
        <v>30/01/24</v>
      </c>
      <c r="E38" s="26">
        <f t="shared" si="1"/>
        <v>3568</v>
      </c>
      <c r="F38" s="24">
        <v>220.08</v>
      </c>
      <c r="G38" s="24">
        <v>10.42</v>
      </c>
      <c r="H38" s="23">
        <v>10</v>
      </c>
      <c r="I38" s="24">
        <v>159.5</v>
      </c>
      <c r="J38" s="25">
        <f t="shared" si="0"/>
        <v>400.00000000000006</v>
      </c>
      <c r="K38" s="24">
        <f t="shared" si="2"/>
        <v>3168</v>
      </c>
      <c r="L38" s="22">
        <f t="shared" si="3"/>
        <v>2552</v>
      </c>
    </row>
    <row r="39" spans="1:12" ht="20.25" customHeight="1" x14ac:dyDescent="0.25">
      <c r="A39" s="1390"/>
      <c r="B39" s="29">
        <v>17</v>
      </c>
      <c r="C39" s="549" t="s">
        <v>10</v>
      </c>
      <c r="D39" s="27" t="str">
        <v>28/02/24</v>
      </c>
      <c r="E39" s="26">
        <f t="shared" si="1"/>
        <v>3168</v>
      </c>
      <c r="F39" s="24">
        <v>220.08</v>
      </c>
      <c r="G39" s="24">
        <v>10.42</v>
      </c>
      <c r="H39" s="23">
        <v>10</v>
      </c>
      <c r="I39" s="24">
        <v>159.5</v>
      </c>
      <c r="J39" s="25">
        <f t="shared" si="0"/>
        <v>400.00000000000006</v>
      </c>
      <c r="K39" s="24">
        <f t="shared" si="2"/>
        <v>2768</v>
      </c>
      <c r="L39" s="22">
        <f t="shared" si="3"/>
        <v>2711.5</v>
      </c>
    </row>
    <row r="40" spans="1:12" ht="20.25" customHeight="1" x14ac:dyDescent="0.25">
      <c r="A40" s="1390"/>
      <c r="B40" s="29">
        <v>18</v>
      </c>
      <c r="C40" s="549" t="s">
        <v>9</v>
      </c>
      <c r="D40" s="27" t="str">
        <v>30/03/24</v>
      </c>
      <c r="E40" s="26">
        <f t="shared" si="1"/>
        <v>2768</v>
      </c>
      <c r="F40" s="24">
        <v>220.08</v>
      </c>
      <c r="G40" s="24">
        <v>10.42</v>
      </c>
      <c r="H40" s="23">
        <v>10</v>
      </c>
      <c r="I40" s="24">
        <v>159.5</v>
      </c>
      <c r="J40" s="25">
        <f t="shared" si="0"/>
        <v>400.00000000000006</v>
      </c>
      <c r="K40" s="24">
        <f t="shared" si="2"/>
        <v>2368</v>
      </c>
      <c r="L40" s="22">
        <f t="shared" si="3"/>
        <v>2871</v>
      </c>
    </row>
    <row r="41" spans="1:12" ht="20.25" customHeight="1" x14ac:dyDescent="0.25">
      <c r="A41" s="1390"/>
      <c r="B41" s="29">
        <v>19</v>
      </c>
      <c r="C41" s="549" t="s">
        <v>8</v>
      </c>
      <c r="D41" s="27" t="str">
        <v>30/04/24</v>
      </c>
      <c r="E41" s="26">
        <f t="shared" si="1"/>
        <v>2368</v>
      </c>
      <c r="F41" s="24">
        <v>220.08</v>
      </c>
      <c r="G41" s="24">
        <v>10.42</v>
      </c>
      <c r="H41" s="23">
        <v>10</v>
      </c>
      <c r="I41" s="24">
        <v>159.5</v>
      </c>
      <c r="J41" s="25">
        <f t="shared" si="0"/>
        <v>400.00000000000006</v>
      </c>
      <c r="K41" s="24">
        <f t="shared" si="2"/>
        <v>1968</v>
      </c>
      <c r="L41" s="22">
        <f t="shared" si="3"/>
        <v>3030.5</v>
      </c>
    </row>
    <row r="42" spans="1:12" ht="20.25" customHeight="1" x14ac:dyDescent="0.25">
      <c r="A42" s="1390"/>
      <c r="B42" s="29">
        <v>20</v>
      </c>
      <c r="C42" s="549" t="s">
        <v>7</v>
      </c>
      <c r="D42" s="27" t="str">
        <v>31/05/24</v>
      </c>
      <c r="E42" s="26">
        <f t="shared" si="1"/>
        <v>1968</v>
      </c>
      <c r="F42" s="24">
        <v>220.08</v>
      </c>
      <c r="G42" s="24">
        <v>10.42</v>
      </c>
      <c r="H42" s="23">
        <v>10</v>
      </c>
      <c r="I42" s="24">
        <v>159.5</v>
      </c>
      <c r="J42" s="25">
        <f t="shared" si="0"/>
        <v>400.00000000000006</v>
      </c>
      <c r="K42" s="24">
        <f t="shared" si="2"/>
        <v>1568</v>
      </c>
      <c r="L42" s="22">
        <f t="shared" si="3"/>
        <v>3190</v>
      </c>
    </row>
    <row r="43" spans="1:12" ht="20.25" customHeight="1" x14ac:dyDescent="0.25">
      <c r="A43" s="1390"/>
      <c r="B43" s="29">
        <v>21</v>
      </c>
      <c r="C43" s="549" t="s">
        <v>6</v>
      </c>
      <c r="D43" s="27" t="str">
        <v>31/05/24</v>
      </c>
      <c r="E43" s="26">
        <f t="shared" si="1"/>
        <v>1568</v>
      </c>
      <c r="F43" s="24">
        <v>220.08</v>
      </c>
      <c r="G43" s="24">
        <v>10.42</v>
      </c>
      <c r="H43" s="23">
        <v>10</v>
      </c>
      <c r="I43" s="24">
        <v>159.5</v>
      </c>
      <c r="J43" s="25">
        <f t="shared" si="0"/>
        <v>400.00000000000006</v>
      </c>
      <c r="K43" s="24">
        <f t="shared" si="2"/>
        <v>1168</v>
      </c>
      <c r="L43" s="22">
        <f t="shared" si="3"/>
        <v>3349.5</v>
      </c>
    </row>
    <row r="44" spans="1:12" ht="20.25" customHeight="1" x14ac:dyDescent="0.25">
      <c r="A44" s="1390"/>
      <c r="B44" s="29">
        <v>22</v>
      </c>
      <c r="C44" s="549" t="s">
        <v>5</v>
      </c>
      <c r="D44" s="27" t="str">
        <v>23/07/24</v>
      </c>
      <c r="E44" s="26">
        <f t="shared" si="1"/>
        <v>1168</v>
      </c>
      <c r="F44" s="24">
        <v>220.08</v>
      </c>
      <c r="G44" s="24">
        <v>10.42</v>
      </c>
      <c r="H44" s="23">
        <v>10</v>
      </c>
      <c r="I44" s="24">
        <v>159.5</v>
      </c>
      <c r="J44" s="25">
        <f t="shared" si="0"/>
        <v>400.00000000000006</v>
      </c>
      <c r="K44" s="24">
        <f t="shared" si="2"/>
        <v>768</v>
      </c>
      <c r="L44" s="22">
        <f t="shared" si="3"/>
        <v>3509</v>
      </c>
    </row>
    <row r="45" spans="1:12" ht="20.25" customHeight="1" x14ac:dyDescent="0.25">
      <c r="A45" s="1390"/>
      <c r="B45" s="29">
        <v>23</v>
      </c>
      <c r="C45" s="549" t="s">
        <v>4</v>
      </c>
      <c r="D45" s="27" t="str">
        <v>31/08/24</v>
      </c>
      <c r="E45" s="26">
        <f t="shared" si="1"/>
        <v>768</v>
      </c>
      <c r="F45" s="24">
        <v>220.08</v>
      </c>
      <c r="G45" s="24">
        <v>10.42</v>
      </c>
      <c r="H45" s="23">
        <v>10</v>
      </c>
      <c r="I45" s="24">
        <v>159.5</v>
      </c>
      <c r="J45" s="25">
        <f t="shared" si="0"/>
        <v>400.00000000000006</v>
      </c>
      <c r="K45" s="24">
        <f t="shared" si="2"/>
        <v>368</v>
      </c>
      <c r="L45" s="22">
        <f t="shared" si="3"/>
        <v>3668.5</v>
      </c>
    </row>
    <row r="46" spans="1:12" ht="20.25" customHeight="1" thickBot="1" x14ac:dyDescent="0.3">
      <c r="A46" s="1391"/>
      <c r="B46" s="21">
        <v>24</v>
      </c>
      <c r="C46" s="550" t="s">
        <v>3</v>
      </c>
      <c r="D46" s="19" t="str">
        <v>30/09/24</v>
      </c>
      <c r="E46" s="18">
        <f t="shared" si="1"/>
        <v>368</v>
      </c>
      <c r="F46" s="16">
        <v>220.16</v>
      </c>
      <c r="G46" s="16">
        <v>10.34</v>
      </c>
      <c r="H46" s="15">
        <v>10</v>
      </c>
      <c r="I46" s="16">
        <v>159.5</v>
      </c>
      <c r="J46" s="17">
        <f t="shared" si="0"/>
        <v>399.99999999999994</v>
      </c>
      <c r="K46" s="16">
        <f t="shared" si="2"/>
        <v>-32</v>
      </c>
      <c r="L46" s="14">
        <f t="shared" si="3"/>
        <v>3828</v>
      </c>
    </row>
    <row r="47" spans="1:12" x14ac:dyDescent="0.25">
      <c r="D47" s="68"/>
      <c r="E47" s="68"/>
      <c r="F47" s="67">
        <f>SUM(F23:F46)</f>
        <v>5281.9999999999991</v>
      </c>
      <c r="G47" s="67">
        <f>SUM(G23:G46)</f>
        <v>249.99999999999989</v>
      </c>
      <c r="H47" s="67">
        <f>SUM(H23:H46)</f>
        <v>240</v>
      </c>
      <c r="I47" s="67">
        <f>SUM(I23:I46)</f>
        <v>3828</v>
      </c>
    </row>
    <row r="48" spans="1:12" x14ac:dyDescent="0.25">
      <c r="D48" s="1420" t="s">
        <v>2</v>
      </c>
      <c r="E48" s="1420"/>
      <c r="F48" s="79">
        <f>SUM(F23:F26)</f>
        <v>880.32</v>
      </c>
      <c r="G48" s="79">
        <f t="shared" ref="G48:I48" si="4">SUM(G23:G26)</f>
        <v>41.68</v>
      </c>
      <c r="H48" s="79">
        <f t="shared" si="4"/>
        <v>40</v>
      </c>
      <c r="I48" s="79">
        <f t="shared" si="4"/>
        <v>638</v>
      </c>
    </row>
    <row r="49" spans="3:9" x14ac:dyDescent="0.25">
      <c r="D49" s="1421" t="s">
        <v>1</v>
      </c>
      <c r="E49" s="1421"/>
      <c r="F49" s="78">
        <f>SUM(F47-F48)</f>
        <v>4401.6799999999994</v>
      </c>
      <c r="G49" s="78">
        <f>SUM(G47-G48)</f>
        <v>208.31999999999988</v>
      </c>
      <c r="H49" s="78">
        <f t="shared" ref="H49:I49" si="5">SUM(H47-H48)</f>
        <v>200</v>
      </c>
      <c r="I49" s="78">
        <f t="shared" si="5"/>
        <v>3190</v>
      </c>
    </row>
    <row r="51" spans="3:9" ht="15.75" x14ac:dyDescent="0.25">
      <c r="C51" s="76"/>
      <c r="D51" s="1435" t="s">
        <v>42</v>
      </c>
      <c r="E51" s="1435"/>
      <c r="F51" s="1423">
        <f>SUM(F49:I49)</f>
        <v>7999.9999999999991</v>
      </c>
      <c r="G51" s="1423"/>
      <c r="H51" s="485"/>
    </row>
    <row r="52" spans="3:9" ht="16.5" thickBot="1" x14ac:dyDescent="0.3">
      <c r="C52" s="76"/>
      <c r="D52" s="1435" t="s">
        <v>41</v>
      </c>
      <c r="E52" s="1435"/>
      <c r="F52" s="1436">
        <v>-32</v>
      </c>
      <c r="G52" s="1436"/>
      <c r="H52" s="485"/>
    </row>
    <row r="53" spans="3:9" ht="17.25" thickTop="1" thickBot="1" x14ac:dyDescent="0.3">
      <c r="C53" s="1415" t="s">
        <v>0</v>
      </c>
      <c r="D53" s="1415"/>
      <c r="E53" s="1416"/>
      <c r="F53" s="1417">
        <f>SUM(F51:H52)</f>
        <v>7967.9999999999991</v>
      </c>
      <c r="G53" s="1419"/>
      <c r="H53" s="486"/>
    </row>
    <row r="54" spans="3:9" ht="15.75" thickTop="1" x14ac:dyDescent="0.25"/>
  </sheetData>
  <mergeCells count="30">
    <mergeCell ref="F18:G18"/>
    <mergeCell ref="F17:G17"/>
    <mergeCell ref="D51:E51"/>
    <mergeCell ref="F51:G51"/>
    <mergeCell ref="D52:E52"/>
    <mergeCell ref="F52:G52"/>
    <mergeCell ref="C53:E53"/>
    <mergeCell ref="F53:G53"/>
    <mergeCell ref="D48:E48"/>
    <mergeCell ref="D49:E49"/>
    <mergeCell ref="A37:A46"/>
    <mergeCell ref="A25:A36"/>
    <mergeCell ref="A23:A24"/>
    <mergeCell ref="L21:L22"/>
    <mergeCell ref="A21:A22"/>
    <mergeCell ref="B21:B22"/>
    <mergeCell ref="C21:C22"/>
    <mergeCell ref="D21:D22"/>
    <mergeCell ref="E21:E22"/>
    <mergeCell ref="F21:F22"/>
    <mergeCell ref="G21:H21"/>
    <mergeCell ref="I21:I22"/>
    <mergeCell ref="J21:J22"/>
    <mergeCell ref="K21:K22"/>
    <mergeCell ref="A17:B17"/>
    <mergeCell ref="A8:L8"/>
    <mergeCell ref="A11:B11"/>
    <mergeCell ref="A12:B12"/>
    <mergeCell ref="A13:B13"/>
    <mergeCell ref="A15:B15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S54"/>
  <sheetViews>
    <sheetView topLeftCell="A23" zoomScale="80" zoomScaleNormal="80" workbookViewId="0">
      <selection activeCell="M37" sqref="M37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</cols>
  <sheetData>
    <row r="1" spans="1:13" ht="21" x14ac:dyDescent="0.35">
      <c r="A1" s="63" t="s">
        <v>40</v>
      </c>
    </row>
    <row r="3" spans="1:13" ht="21" x14ac:dyDescent="0.35">
      <c r="A3" s="62" t="s">
        <v>248</v>
      </c>
    </row>
    <row r="4" spans="1:13" ht="12.6" customHeight="1" x14ac:dyDescent="0.35">
      <c r="A4" s="62"/>
    </row>
    <row r="5" spans="1:13" ht="17.25" x14ac:dyDescent="0.3">
      <c r="A5" s="500" t="s">
        <v>297</v>
      </c>
    </row>
    <row r="6" spans="1:13" ht="17.25" x14ac:dyDescent="0.3">
      <c r="A6" s="500" t="s">
        <v>296</v>
      </c>
    </row>
    <row r="8" spans="1:13" ht="20.25" customHeight="1" x14ac:dyDescent="0.25">
      <c r="A8" s="1425" t="s">
        <v>1308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993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93</v>
      </c>
      <c r="B10" s="60"/>
      <c r="C10" s="59"/>
      <c r="D10" s="993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5000</v>
      </c>
      <c r="D11" s="993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300</v>
      </c>
      <c r="D12" s="487" t="s">
        <v>238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300</v>
      </c>
      <c r="D13" s="487" t="s">
        <v>416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300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992"/>
      <c r="B15" s="992"/>
      <c r="C15" s="50">
        <f>SUM(C11:C14)</f>
        <v>5900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4956</v>
      </c>
      <c r="D16" s="52" t="s">
        <v>53</v>
      </c>
      <c r="E16" s="51"/>
      <c r="I16" s="48"/>
      <c r="L16" s="48"/>
      <c r="M16" s="48"/>
    </row>
    <row r="17" spans="1:13" ht="20.25" customHeight="1" x14ac:dyDescent="0.25">
      <c r="A17" s="992"/>
      <c r="B17" s="992"/>
      <c r="C17" s="50">
        <f>SUM(C15:C16)</f>
        <v>10856</v>
      </c>
      <c r="D17" s="52"/>
      <c r="E17" s="51"/>
      <c r="I17" s="48"/>
      <c r="L17" s="48"/>
      <c r="M17" s="48"/>
    </row>
    <row r="18" spans="1:13" ht="20.25" customHeight="1" x14ac:dyDescent="0.25">
      <c r="A18" s="1426" t="s">
        <v>1309</v>
      </c>
      <c r="B18" s="1426"/>
      <c r="C18" s="49">
        <v>408</v>
      </c>
      <c r="D18" s="52"/>
      <c r="E18" s="51"/>
      <c r="F18" s="1428" t="s">
        <v>27</v>
      </c>
      <c r="G18" s="1428"/>
      <c r="H18" s="96"/>
      <c r="I18" s="48"/>
      <c r="L18" s="48"/>
      <c r="M18" s="48"/>
    </row>
    <row r="19" spans="1:13" ht="20.25" customHeight="1" thickBot="1" x14ac:dyDescent="0.3">
      <c r="A19" s="360"/>
      <c r="B19" s="360"/>
      <c r="C19" s="45">
        <f>SUM(C17:C18)</f>
        <v>11264</v>
      </c>
      <c r="E19" s="96"/>
      <c r="F19" s="1443">
        <f>C19/24+1</f>
        <v>470.33333333333331</v>
      </c>
      <c r="G19" s="1443"/>
      <c r="H19" s="763"/>
      <c r="I19" s="48"/>
      <c r="L19" s="48"/>
      <c r="M19" s="48"/>
    </row>
    <row r="20" spans="1:13" s="93" customFormat="1" ht="15" customHeight="1" thickTop="1" thickBot="1" x14ac:dyDescent="0.3">
      <c r="D20" s="95"/>
      <c r="E20" s="95"/>
      <c r="F20" s="94"/>
      <c r="G20" s="94"/>
    </row>
    <row r="21" spans="1:13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</row>
    <row r="22" spans="1:13" ht="35.25" customHeight="1" thickBot="1" x14ac:dyDescent="0.3">
      <c r="A22" s="1431"/>
      <c r="B22" s="1433"/>
      <c r="C22" s="1393"/>
      <c r="D22" s="1401"/>
      <c r="E22" s="1393"/>
      <c r="F22" s="1434"/>
      <c r="G22" s="991" t="s">
        <v>1310</v>
      </c>
      <c r="H22" s="991" t="s">
        <v>20</v>
      </c>
      <c r="I22" s="991" t="s">
        <v>16</v>
      </c>
      <c r="J22" s="1393"/>
      <c r="K22" s="1401"/>
      <c r="L22" s="1393"/>
      <c r="M22" s="1395"/>
    </row>
    <row r="23" spans="1:13" ht="20.25" customHeight="1" x14ac:dyDescent="0.25">
      <c r="A23" s="1389">
        <v>2024</v>
      </c>
      <c r="B23" s="37">
        <v>1</v>
      </c>
      <c r="C23" s="996" t="s">
        <v>14</v>
      </c>
      <c r="D23" s="35" t="str">
        <f t="array" ref="D23:D46">TRANSPOSE('[1]2024-2025'!$F$127:$AC$127)</f>
        <v>28/11/24</v>
      </c>
      <c r="E23" s="34">
        <f>C19</f>
        <v>11264</v>
      </c>
      <c r="F23" s="32">
        <v>221.5</v>
      </c>
      <c r="G23" s="32">
        <v>12.5</v>
      </c>
      <c r="H23" s="32">
        <v>12.5</v>
      </c>
      <c r="I23" s="31">
        <v>17</v>
      </c>
      <c r="J23" s="32">
        <v>206.5</v>
      </c>
      <c r="K23" s="33">
        <f>F23+J23+H23+I23+G23</f>
        <v>470</v>
      </c>
      <c r="L23" s="32">
        <f>E23-J23-H23-F23-I23-G23</f>
        <v>10794</v>
      </c>
      <c r="M23" s="30">
        <f>J23</f>
        <v>206.5</v>
      </c>
    </row>
    <row r="24" spans="1:13" ht="20.25" customHeight="1" thickBot="1" x14ac:dyDescent="0.3">
      <c r="A24" s="1391"/>
      <c r="B24" s="21">
        <v>2</v>
      </c>
      <c r="C24" s="994" t="s">
        <v>13</v>
      </c>
      <c r="D24" s="19" t="str">
        <v>20/12/24</v>
      </c>
      <c r="E24" s="18">
        <f t="shared" ref="E24:E46" si="0">L23</f>
        <v>10794</v>
      </c>
      <c r="F24" s="16">
        <v>221.5</v>
      </c>
      <c r="G24" s="16">
        <v>12.5</v>
      </c>
      <c r="H24" s="16">
        <v>12.5</v>
      </c>
      <c r="I24" s="15">
        <v>17</v>
      </c>
      <c r="J24" s="16">
        <v>206.5</v>
      </c>
      <c r="K24" s="17">
        <f t="shared" ref="K24:K46" si="1">F24+J24+H24+I24+G24</f>
        <v>470</v>
      </c>
      <c r="L24" s="16">
        <f t="shared" ref="L24:L46" si="2">E24-J24-H24-F24-I24-G24</f>
        <v>10324</v>
      </c>
      <c r="M24" s="14">
        <f>M23+J24</f>
        <v>413</v>
      </c>
    </row>
    <row r="25" spans="1:13" ht="20.25" customHeight="1" x14ac:dyDescent="0.25">
      <c r="A25" s="1389">
        <v>2025</v>
      </c>
      <c r="B25" s="37">
        <v>3</v>
      </c>
      <c r="C25" s="996" t="s">
        <v>12</v>
      </c>
      <c r="D25" s="35" t="str">
        <v>31/01/25</v>
      </c>
      <c r="E25" s="34">
        <f t="shared" si="0"/>
        <v>10324</v>
      </c>
      <c r="F25" s="32">
        <v>221.5</v>
      </c>
      <c r="G25" s="32">
        <v>12.5</v>
      </c>
      <c r="H25" s="32">
        <v>12.5</v>
      </c>
      <c r="I25" s="31">
        <v>17</v>
      </c>
      <c r="J25" s="32">
        <v>206.5</v>
      </c>
      <c r="K25" s="33">
        <f t="shared" si="1"/>
        <v>470</v>
      </c>
      <c r="L25" s="32">
        <f t="shared" si="2"/>
        <v>9854</v>
      </c>
      <c r="M25" s="30">
        <f>M24+J25</f>
        <v>619.5</v>
      </c>
    </row>
    <row r="26" spans="1:13" ht="20.25" customHeight="1" x14ac:dyDescent="0.25">
      <c r="A26" s="1390"/>
      <c r="B26" s="29">
        <v>4</v>
      </c>
      <c r="C26" s="995" t="s">
        <v>11</v>
      </c>
      <c r="D26" s="27" t="str">
        <v>27/02/25</v>
      </c>
      <c r="E26" s="26">
        <f t="shared" si="0"/>
        <v>9854</v>
      </c>
      <c r="F26" s="24">
        <v>221.5</v>
      </c>
      <c r="G26" s="24">
        <v>12.5</v>
      </c>
      <c r="H26" s="24">
        <v>12.5</v>
      </c>
      <c r="I26" s="23">
        <v>17</v>
      </c>
      <c r="J26" s="24">
        <v>206.5</v>
      </c>
      <c r="K26" s="25">
        <f t="shared" si="1"/>
        <v>470</v>
      </c>
      <c r="L26" s="24">
        <f t="shared" si="2"/>
        <v>9384</v>
      </c>
      <c r="M26" s="22">
        <f>M25+J26</f>
        <v>826</v>
      </c>
    </row>
    <row r="27" spans="1:13" ht="20.25" customHeight="1" x14ac:dyDescent="0.25">
      <c r="A27" s="1390"/>
      <c r="B27" s="29">
        <v>5</v>
      </c>
      <c r="C27" s="995" t="s">
        <v>10</v>
      </c>
      <c r="D27" s="27" t="str">
        <v>20/03/25</v>
      </c>
      <c r="E27" s="26">
        <f t="shared" si="0"/>
        <v>9384</v>
      </c>
      <c r="F27" s="24">
        <v>221.5</v>
      </c>
      <c r="G27" s="24">
        <v>12.5</v>
      </c>
      <c r="H27" s="24">
        <v>12.5</v>
      </c>
      <c r="I27" s="23">
        <v>17</v>
      </c>
      <c r="J27" s="24">
        <v>206.5</v>
      </c>
      <c r="K27" s="25">
        <f t="shared" si="1"/>
        <v>470</v>
      </c>
      <c r="L27" s="24">
        <f t="shared" si="2"/>
        <v>8914</v>
      </c>
      <c r="M27" s="22">
        <f>M26+J27</f>
        <v>1032.5</v>
      </c>
    </row>
    <row r="28" spans="1:13" ht="20.25" customHeight="1" x14ac:dyDescent="0.25">
      <c r="A28" s="1390"/>
      <c r="B28" s="29">
        <v>6</v>
      </c>
      <c r="C28" s="995" t="s">
        <v>9</v>
      </c>
      <c r="D28" s="27" t="str">
        <v>30/04/25</v>
      </c>
      <c r="E28" s="26">
        <f t="shared" si="0"/>
        <v>8914</v>
      </c>
      <c r="F28" s="24">
        <v>221.5</v>
      </c>
      <c r="G28" s="24">
        <v>12.5</v>
      </c>
      <c r="H28" s="24">
        <v>12.5</v>
      </c>
      <c r="I28" s="23">
        <v>17</v>
      </c>
      <c r="J28" s="24">
        <v>206.5</v>
      </c>
      <c r="K28" s="25">
        <f t="shared" si="1"/>
        <v>470</v>
      </c>
      <c r="L28" s="24">
        <f t="shared" si="2"/>
        <v>8444</v>
      </c>
      <c r="M28" s="22">
        <f>M27+J28</f>
        <v>1239</v>
      </c>
    </row>
    <row r="29" spans="1:13" ht="20.25" customHeight="1" x14ac:dyDescent="0.25">
      <c r="A29" s="1390"/>
      <c r="B29" s="29">
        <v>7</v>
      </c>
      <c r="C29" s="995" t="s">
        <v>8</v>
      </c>
      <c r="D29" s="27" t="str">
        <v>27/05/25</v>
      </c>
      <c r="E29" s="26">
        <f t="shared" si="0"/>
        <v>8444</v>
      </c>
      <c r="F29" s="24">
        <v>221.5</v>
      </c>
      <c r="G29" s="24">
        <v>12.5</v>
      </c>
      <c r="H29" s="24">
        <v>12.5</v>
      </c>
      <c r="I29" s="23">
        <v>17</v>
      </c>
      <c r="J29" s="24">
        <v>206.5</v>
      </c>
      <c r="K29" s="25">
        <f t="shared" si="1"/>
        <v>470</v>
      </c>
      <c r="L29" s="24">
        <f t="shared" si="2"/>
        <v>7974</v>
      </c>
      <c r="M29" s="22">
        <f t="shared" ref="M29:M46" si="3">M28+J29</f>
        <v>1445.5</v>
      </c>
    </row>
    <row r="30" spans="1:13" ht="20.25" customHeight="1" x14ac:dyDescent="0.25">
      <c r="A30" s="1390"/>
      <c r="B30" s="29">
        <v>8</v>
      </c>
      <c r="C30" s="995" t="s">
        <v>7</v>
      </c>
      <c r="D30" s="27" t="str">
        <v>27/06/25</v>
      </c>
      <c r="E30" s="26">
        <f t="shared" si="0"/>
        <v>7974</v>
      </c>
      <c r="F30" s="24">
        <v>221.5</v>
      </c>
      <c r="G30" s="24">
        <v>12.5</v>
      </c>
      <c r="H30" s="24">
        <v>12.5</v>
      </c>
      <c r="I30" s="23">
        <v>17</v>
      </c>
      <c r="J30" s="24">
        <v>206.5</v>
      </c>
      <c r="K30" s="25">
        <f t="shared" si="1"/>
        <v>470</v>
      </c>
      <c r="L30" s="24">
        <f t="shared" si="2"/>
        <v>7504</v>
      </c>
      <c r="M30" s="22">
        <f t="shared" si="3"/>
        <v>1652</v>
      </c>
    </row>
    <row r="31" spans="1:13" ht="20.25" customHeight="1" x14ac:dyDescent="0.25">
      <c r="A31" s="1390"/>
      <c r="B31" s="29">
        <v>9</v>
      </c>
      <c r="C31" s="995" t="s">
        <v>6</v>
      </c>
      <c r="D31" s="27" t="str">
        <v>28/07/25</v>
      </c>
      <c r="E31" s="26">
        <f t="shared" si="0"/>
        <v>7504</v>
      </c>
      <c r="F31" s="24">
        <v>221.5</v>
      </c>
      <c r="G31" s="24">
        <v>12.5</v>
      </c>
      <c r="H31" s="24">
        <v>12.5</v>
      </c>
      <c r="I31" s="23">
        <v>17</v>
      </c>
      <c r="J31" s="24">
        <v>206.5</v>
      </c>
      <c r="K31" s="25">
        <f t="shared" si="1"/>
        <v>470</v>
      </c>
      <c r="L31" s="24">
        <f t="shared" si="2"/>
        <v>7034</v>
      </c>
      <c r="M31" s="22">
        <f t="shared" si="3"/>
        <v>1858.5</v>
      </c>
    </row>
    <row r="32" spans="1:13" ht="20.25" customHeight="1" x14ac:dyDescent="0.25">
      <c r="A32" s="1390"/>
      <c r="B32" s="29">
        <v>10</v>
      </c>
      <c r="C32" s="995" t="s">
        <v>5</v>
      </c>
      <c r="D32" s="27" t="str">
        <v>28/08/25</v>
      </c>
      <c r="E32" s="26">
        <f t="shared" si="0"/>
        <v>7034</v>
      </c>
      <c r="F32" s="24">
        <v>221.5</v>
      </c>
      <c r="G32" s="24">
        <v>12.5</v>
      </c>
      <c r="H32" s="24">
        <v>12.5</v>
      </c>
      <c r="I32" s="23">
        <v>17</v>
      </c>
      <c r="J32" s="24">
        <v>206.5</v>
      </c>
      <c r="K32" s="25">
        <f t="shared" si="1"/>
        <v>470</v>
      </c>
      <c r="L32" s="24">
        <f t="shared" si="2"/>
        <v>6564</v>
      </c>
      <c r="M32" s="22">
        <f t="shared" si="3"/>
        <v>2065</v>
      </c>
    </row>
    <row r="33" spans="1:19" ht="20.25" customHeight="1" x14ac:dyDescent="0.25">
      <c r="A33" s="1390"/>
      <c r="B33" s="29">
        <v>11</v>
      </c>
      <c r="C33" s="995" t="s">
        <v>4</v>
      </c>
      <c r="D33" s="27" t="str">
        <v>30/09/25</v>
      </c>
      <c r="E33" s="26">
        <f t="shared" si="0"/>
        <v>6564</v>
      </c>
      <c r="F33" s="24">
        <v>221.5</v>
      </c>
      <c r="G33" s="24">
        <v>12.5</v>
      </c>
      <c r="H33" s="24">
        <v>12.5</v>
      </c>
      <c r="I33" s="23">
        <v>17</v>
      </c>
      <c r="J33" s="24">
        <v>206.5</v>
      </c>
      <c r="K33" s="25">
        <f t="shared" si="1"/>
        <v>470</v>
      </c>
      <c r="L33" s="24">
        <f t="shared" si="2"/>
        <v>6094</v>
      </c>
      <c r="M33" s="22">
        <f t="shared" si="3"/>
        <v>2271.5</v>
      </c>
    </row>
    <row r="34" spans="1:19" ht="20.25" customHeight="1" x14ac:dyDescent="0.25">
      <c r="A34" s="1390"/>
      <c r="B34" s="29">
        <v>12</v>
      </c>
      <c r="C34" s="995" t="s">
        <v>3</v>
      </c>
      <c r="D34" s="27" t="str">
        <v>29/10/25</v>
      </c>
      <c r="E34" s="26">
        <f t="shared" si="0"/>
        <v>6094</v>
      </c>
      <c r="F34" s="24">
        <v>221.5</v>
      </c>
      <c r="G34" s="24">
        <v>12.5</v>
      </c>
      <c r="H34" s="24">
        <v>12.5</v>
      </c>
      <c r="I34" s="23">
        <v>17</v>
      </c>
      <c r="J34" s="24">
        <v>206.5</v>
      </c>
      <c r="K34" s="25">
        <f t="shared" si="1"/>
        <v>470</v>
      </c>
      <c r="L34" s="24">
        <f t="shared" si="2"/>
        <v>5624</v>
      </c>
      <c r="M34" s="22">
        <f t="shared" si="3"/>
        <v>2478</v>
      </c>
    </row>
    <row r="35" spans="1:19" ht="20.25" customHeight="1" x14ac:dyDescent="0.25">
      <c r="A35" s="1390"/>
      <c r="B35" s="29">
        <v>13</v>
      </c>
      <c r="C35" s="995" t="s">
        <v>14</v>
      </c>
      <c r="D35" s="27" t="str">
        <v>27/11/25</v>
      </c>
      <c r="E35" s="26">
        <f t="shared" si="0"/>
        <v>5624</v>
      </c>
      <c r="F35" s="24">
        <v>221.5</v>
      </c>
      <c r="G35" s="24">
        <v>12.5</v>
      </c>
      <c r="H35" s="24">
        <v>12.5</v>
      </c>
      <c r="I35" s="23">
        <v>17</v>
      </c>
      <c r="J35" s="24">
        <v>206.5</v>
      </c>
      <c r="K35" s="25">
        <f t="shared" si="1"/>
        <v>470</v>
      </c>
      <c r="L35" s="24">
        <f t="shared" si="2"/>
        <v>5154</v>
      </c>
      <c r="M35" s="22">
        <f t="shared" si="3"/>
        <v>2684.5</v>
      </c>
    </row>
    <row r="36" spans="1:19" ht="20.25" customHeight="1" thickBot="1" x14ac:dyDescent="0.3">
      <c r="A36" s="1391"/>
      <c r="B36" s="21">
        <v>14</v>
      </c>
      <c r="C36" s="994" t="s">
        <v>13</v>
      </c>
      <c r="D36" s="19" t="str">
        <v>23/12/25</v>
      </c>
      <c r="E36" s="18">
        <f t="shared" si="0"/>
        <v>5154</v>
      </c>
      <c r="F36" s="16">
        <v>221.5</v>
      </c>
      <c r="G36" s="16">
        <v>12.5</v>
      </c>
      <c r="H36" s="16">
        <v>12.5</v>
      </c>
      <c r="I36" s="15">
        <v>17</v>
      </c>
      <c r="J36" s="16">
        <v>206.5</v>
      </c>
      <c r="K36" s="17">
        <f t="shared" si="1"/>
        <v>470</v>
      </c>
      <c r="L36" s="16">
        <f t="shared" si="2"/>
        <v>4684</v>
      </c>
      <c r="M36" s="14">
        <f t="shared" si="3"/>
        <v>2891</v>
      </c>
    </row>
    <row r="37" spans="1:19" ht="20.25" customHeight="1" x14ac:dyDescent="0.25">
      <c r="A37" s="1389">
        <v>2026</v>
      </c>
      <c r="B37" s="37">
        <v>15</v>
      </c>
      <c r="C37" s="996" t="s">
        <v>12</v>
      </c>
      <c r="D37" s="35" t="str">
        <v>28/01/26</v>
      </c>
      <c r="E37" s="34">
        <f t="shared" si="0"/>
        <v>4684</v>
      </c>
      <c r="F37" s="32">
        <v>221.5</v>
      </c>
      <c r="G37" s="32">
        <v>12.5</v>
      </c>
      <c r="H37" s="32">
        <v>12.5</v>
      </c>
      <c r="I37" s="31">
        <v>17</v>
      </c>
      <c r="J37" s="32">
        <v>206.5</v>
      </c>
      <c r="K37" s="33">
        <f t="shared" si="1"/>
        <v>470</v>
      </c>
      <c r="L37" s="32">
        <f t="shared" si="2"/>
        <v>4214</v>
      </c>
      <c r="M37" s="30">
        <f t="shared" si="3"/>
        <v>3097.5</v>
      </c>
      <c r="O37" s="1408" t="s">
        <v>21</v>
      </c>
      <c r="P37" s="1402" t="s">
        <v>20</v>
      </c>
      <c r="Q37" s="1403"/>
      <c r="R37" s="1404"/>
      <c r="S37" s="1392" t="s">
        <v>19</v>
      </c>
    </row>
    <row r="38" spans="1:19" ht="20.25" customHeight="1" x14ac:dyDescent="0.25">
      <c r="A38" s="1390"/>
      <c r="B38" s="29">
        <v>16</v>
      </c>
      <c r="C38" s="995" t="s">
        <v>11</v>
      </c>
      <c r="D38" s="27" t="str">
        <v>27/02/26</v>
      </c>
      <c r="E38" s="26">
        <f t="shared" si="0"/>
        <v>4214</v>
      </c>
      <c r="F38" s="24">
        <v>221.5</v>
      </c>
      <c r="G38" s="24">
        <v>12.5</v>
      </c>
      <c r="H38" s="24">
        <v>12.5</v>
      </c>
      <c r="I38" s="23">
        <v>17</v>
      </c>
      <c r="J38" s="24">
        <v>206.5</v>
      </c>
      <c r="K38" s="25">
        <f t="shared" si="1"/>
        <v>470</v>
      </c>
      <c r="L38" s="24">
        <f t="shared" si="2"/>
        <v>3744</v>
      </c>
      <c r="M38" s="22">
        <f t="shared" si="3"/>
        <v>3304</v>
      </c>
      <c r="O38" s="1434"/>
      <c r="P38" s="1376" t="s">
        <v>1310</v>
      </c>
      <c r="Q38" s="1376" t="s">
        <v>20</v>
      </c>
      <c r="R38" s="1376" t="s">
        <v>16</v>
      </c>
      <c r="S38" s="1393"/>
    </row>
    <row r="39" spans="1:19" ht="46.5" customHeight="1" x14ac:dyDescent="0.25">
      <c r="A39" s="1390"/>
      <c r="B39" s="29">
        <v>17</v>
      </c>
      <c r="C39" s="995" t="s">
        <v>10</v>
      </c>
      <c r="D39" s="83" t="str">
        <v>25/03/26
-rm270</v>
      </c>
      <c r="E39" s="26">
        <f t="shared" si="0"/>
        <v>3744</v>
      </c>
      <c r="F39" s="24">
        <v>221.5</v>
      </c>
      <c r="G39" s="24">
        <v>12.5</v>
      </c>
      <c r="H39" s="24">
        <v>12.5</v>
      </c>
      <c r="I39" s="23">
        <v>17</v>
      </c>
      <c r="J39" s="24">
        <v>206.5</v>
      </c>
      <c r="K39" s="25">
        <f t="shared" si="1"/>
        <v>470</v>
      </c>
      <c r="L39" s="24">
        <f t="shared" si="2"/>
        <v>3274</v>
      </c>
      <c r="M39" s="22">
        <f t="shared" si="3"/>
        <v>3510.5</v>
      </c>
      <c r="O39" s="224" t="s">
        <v>2173</v>
      </c>
      <c r="P39" s="1375" t="s">
        <v>2172</v>
      </c>
      <c r="Q39" s="1375" t="s">
        <v>2172</v>
      </c>
      <c r="R39" s="1375" t="s">
        <v>2172</v>
      </c>
      <c r="S39" s="1375" t="s">
        <v>2172</v>
      </c>
    </row>
    <row r="40" spans="1:19" ht="20.25" customHeight="1" x14ac:dyDescent="0.25">
      <c r="A40" s="1390"/>
      <c r="B40" s="29">
        <v>18</v>
      </c>
      <c r="C40" s="995" t="s">
        <v>9</v>
      </c>
      <c r="D40" s="27" t="str">
        <v/>
      </c>
      <c r="E40" s="26">
        <f t="shared" si="0"/>
        <v>3274</v>
      </c>
      <c r="F40" s="24">
        <v>221.5</v>
      </c>
      <c r="G40" s="24">
        <v>12.5</v>
      </c>
      <c r="H40" s="24">
        <v>12.5</v>
      </c>
      <c r="I40" s="23">
        <v>17</v>
      </c>
      <c r="J40" s="24">
        <v>206.5</v>
      </c>
      <c r="K40" s="25">
        <f t="shared" si="1"/>
        <v>470</v>
      </c>
      <c r="L40" s="24">
        <f t="shared" si="2"/>
        <v>2804</v>
      </c>
      <c r="M40" s="22">
        <f t="shared" si="3"/>
        <v>3717</v>
      </c>
    </row>
    <row r="41" spans="1:19" ht="20.25" customHeight="1" x14ac:dyDescent="0.25">
      <c r="A41" s="1390"/>
      <c r="B41" s="29">
        <v>19</v>
      </c>
      <c r="C41" s="995" t="s">
        <v>8</v>
      </c>
      <c r="D41" s="27" t="str">
        <v/>
      </c>
      <c r="E41" s="26">
        <f t="shared" si="0"/>
        <v>2804</v>
      </c>
      <c r="F41" s="24">
        <v>221.5</v>
      </c>
      <c r="G41" s="24">
        <v>12.5</v>
      </c>
      <c r="H41" s="24">
        <v>12.5</v>
      </c>
      <c r="I41" s="23">
        <v>17</v>
      </c>
      <c r="J41" s="24">
        <v>206.5</v>
      </c>
      <c r="K41" s="25">
        <f t="shared" si="1"/>
        <v>470</v>
      </c>
      <c r="L41" s="24">
        <f t="shared" si="2"/>
        <v>2334</v>
      </c>
      <c r="M41" s="22">
        <f t="shared" si="3"/>
        <v>3923.5</v>
      </c>
    </row>
    <row r="42" spans="1:19" ht="20.25" customHeight="1" x14ac:dyDescent="0.25">
      <c r="A42" s="1390"/>
      <c r="B42" s="29">
        <v>20</v>
      </c>
      <c r="C42" s="995" t="s">
        <v>7</v>
      </c>
      <c r="D42" s="27" t="str">
        <v/>
      </c>
      <c r="E42" s="26">
        <f t="shared" si="0"/>
        <v>2334</v>
      </c>
      <c r="F42" s="24">
        <v>221.5</v>
      </c>
      <c r="G42" s="24">
        <v>12.5</v>
      </c>
      <c r="H42" s="24">
        <v>12.5</v>
      </c>
      <c r="I42" s="23">
        <v>17</v>
      </c>
      <c r="J42" s="24">
        <v>206.5</v>
      </c>
      <c r="K42" s="25">
        <f t="shared" si="1"/>
        <v>470</v>
      </c>
      <c r="L42" s="24">
        <f t="shared" si="2"/>
        <v>1864</v>
      </c>
      <c r="M42" s="22">
        <f t="shared" si="3"/>
        <v>4130</v>
      </c>
    </row>
    <row r="43" spans="1:19" ht="20.25" customHeight="1" x14ac:dyDescent="0.25">
      <c r="A43" s="1390"/>
      <c r="B43" s="29">
        <v>21</v>
      </c>
      <c r="C43" s="995" t="s">
        <v>6</v>
      </c>
      <c r="D43" s="27" t="str">
        <v/>
      </c>
      <c r="E43" s="26">
        <f t="shared" si="0"/>
        <v>1864</v>
      </c>
      <c r="F43" s="24">
        <v>221.5</v>
      </c>
      <c r="G43" s="24">
        <v>12.5</v>
      </c>
      <c r="H43" s="24">
        <v>12.5</v>
      </c>
      <c r="I43" s="23">
        <v>17</v>
      </c>
      <c r="J43" s="24">
        <v>206.5</v>
      </c>
      <c r="K43" s="25">
        <f t="shared" si="1"/>
        <v>470</v>
      </c>
      <c r="L43" s="24">
        <f t="shared" si="2"/>
        <v>1394</v>
      </c>
      <c r="M43" s="22">
        <f t="shared" si="3"/>
        <v>4336.5</v>
      </c>
    </row>
    <row r="44" spans="1:19" ht="20.25" customHeight="1" x14ac:dyDescent="0.25">
      <c r="A44" s="1390"/>
      <c r="B44" s="29">
        <v>22</v>
      </c>
      <c r="C44" s="995" t="s">
        <v>5</v>
      </c>
      <c r="D44" s="27" t="str">
        <v/>
      </c>
      <c r="E44" s="26">
        <f t="shared" si="0"/>
        <v>1394</v>
      </c>
      <c r="F44" s="24">
        <v>221.5</v>
      </c>
      <c r="G44" s="24">
        <v>12.5</v>
      </c>
      <c r="H44" s="24">
        <v>12.5</v>
      </c>
      <c r="I44" s="23">
        <v>17</v>
      </c>
      <c r="J44" s="24">
        <v>206.5</v>
      </c>
      <c r="K44" s="25">
        <f t="shared" si="1"/>
        <v>470</v>
      </c>
      <c r="L44" s="24">
        <f t="shared" si="2"/>
        <v>924</v>
      </c>
      <c r="M44" s="22">
        <f t="shared" si="3"/>
        <v>4543</v>
      </c>
    </row>
    <row r="45" spans="1:19" ht="20.25" customHeight="1" x14ac:dyDescent="0.25">
      <c r="A45" s="1390"/>
      <c r="B45" s="29">
        <v>23</v>
      </c>
      <c r="C45" s="995" t="s">
        <v>4</v>
      </c>
      <c r="D45" s="27" t="str">
        <v/>
      </c>
      <c r="E45" s="26">
        <f t="shared" si="0"/>
        <v>924</v>
      </c>
      <c r="F45" s="24">
        <v>221.5</v>
      </c>
      <c r="G45" s="24">
        <v>12.5</v>
      </c>
      <c r="H45" s="24">
        <v>12.5</v>
      </c>
      <c r="I45" s="23">
        <v>17</v>
      </c>
      <c r="J45" s="24">
        <v>206.5</v>
      </c>
      <c r="K45" s="25">
        <f t="shared" si="1"/>
        <v>470</v>
      </c>
      <c r="L45" s="24">
        <f t="shared" si="2"/>
        <v>454</v>
      </c>
      <c r="M45" s="22">
        <f t="shared" si="3"/>
        <v>4749.5</v>
      </c>
    </row>
    <row r="46" spans="1:19" ht="20.25" customHeight="1" thickBot="1" x14ac:dyDescent="0.3">
      <c r="A46" s="1391"/>
      <c r="B46" s="21">
        <v>24</v>
      </c>
      <c r="C46" s="994" t="s">
        <v>3</v>
      </c>
      <c r="D46" s="19" t="str">
        <v/>
      </c>
      <c r="E46" s="18">
        <f t="shared" si="0"/>
        <v>454</v>
      </c>
      <c r="F46" s="16">
        <v>221.5</v>
      </c>
      <c r="G46" s="16">
        <v>12.5</v>
      </c>
      <c r="H46" s="16">
        <v>12.5</v>
      </c>
      <c r="I46" s="15">
        <v>17</v>
      </c>
      <c r="J46" s="16">
        <v>206.5</v>
      </c>
      <c r="K46" s="17">
        <f t="shared" si="1"/>
        <v>470</v>
      </c>
      <c r="L46" s="16">
        <f t="shared" si="2"/>
        <v>-16</v>
      </c>
      <c r="M46" s="14">
        <f t="shared" si="3"/>
        <v>4956</v>
      </c>
    </row>
    <row r="47" spans="1:19" x14ac:dyDescent="0.25">
      <c r="D47" s="68"/>
      <c r="E47" s="68"/>
      <c r="F47" s="67">
        <f>SUM(F23:F46)</f>
        <v>5316</v>
      </c>
      <c r="G47" s="67">
        <f>SUM(G23:G46)</f>
        <v>300</v>
      </c>
      <c r="H47" s="67">
        <f>SUM(H23:H46)</f>
        <v>300</v>
      </c>
      <c r="I47" s="67">
        <f>SUM(I23:I46)</f>
        <v>408</v>
      </c>
      <c r="J47" s="67">
        <f>SUM(J23:J46)</f>
        <v>4956</v>
      </c>
    </row>
    <row r="48" spans="1:19" x14ac:dyDescent="0.25">
      <c r="D48" s="1420" t="s">
        <v>2</v>
      </c>
      <c r="E48" s="1420"/>
      <c r="F48" s="79">
        <v>0</v>
      </c>
      <c r="G48" s="79">
        <v>0</v>
      </c>
      <c r="H48" s="79">
        <v>0</v>
      </c>
      <c r="I48" s="79">
        <v>0</v>
      </c>
      <c r="J48" s="79">
        <v>0</v>
      </c>
    </row>
    <row r="49" spans="3:10" x14ac:dyDescent="0.25">
      <c r="D49" s="1421" t="s">
        <v>1</v>
      </c>
      <c r="E49" s="1421"/>
      <c r="F49" s="78">
        <f>SUM(F47-F48)</f>
        <v>5316</v>
      </c>
      <c r="G49" s="78">
        <f>SUM(G47-G48)</f>
        <v>300</v>
      </c>
      <c r="H49" s="78">
        <f>SUM(H47-H48)</f>
        <v>300</v>
      </c>
      <c r="I49" s="78">
        <f t="shared" ref="I49:J49" si="4">SUM(I47-I48)</f>
        <v>408</v>
      </c>
      <c r="J49" s="78">
        <f t="shared" si="4"/>
        <v>4956</v>
      </c>
    </row>
    <row r="51" spans="3:10" ht="15.75" x14ac:dyDescent="0.25">
      <c r="C51" s="76"/>
      <c r="D51" s="1435" t="s">
        <v>42</v>
      </c>
      <c r="E51" s="1435"/>
      <c r="F51" s="1423">
        <f>SUM(F49:J49)</f>
        <v>11280</v>
      </c>
      <c r="G51" s="1423"/>
      <c r="H51" s="1423"/>
      <c r="I51" s="485"/>
    </row>
    <row r="52" spans="3:10" ht="16.5" thickBot="1" x14ac:dyDescent="0.3">
      <c r="C52" s="76"/>
      <c r="D52" s="1435" t="s">
        <v>41</v>
      </c>
      <c r="E52" s="1435"/>
      <c r="F52" s="1436">
        <v>-16</v>
      </c>
      <c r="G52" s="1436"/>
      <c r="H52" s="1436"/>
      <c r="I52" s="485"/>
    </row>
    <row r="53" spans="3:10" ht="17.25" thickTop="1" thickBot="1" x14ac:dyDescent="0.3">
      <c r="C53" s="1415" t="s">
        <v>0</v>
      </c>
      <c r="D53" s="1415"/>
      <c r="E53" s="1416"/>
      <c r="F53" s="1417">
        <f>SUM(F51:I52)</f>
        <v>11264</v>
      </c>
      <c r="G53" s="1418"/>
      <c r="H53" s="1419"/>
      <c r="I53" s="486"/>
    </row>
    <row r="54" spans="3:10" ht="15.75" thickTop="1" x14ac:dyDescent="0.25"/>
  </sheetData>
  <mergeCells count="34">
    <mergeCell ref="A18:B18"/>
    <mergeCell ref="A8:M8"/>
    <mergeCell ref="A11:B11"/>
    <mergeCell ref="A12:B12"/>
    <mergeCell ref="A14:B14"/>
    <mergeCell ref="A16:B16"/>
    <mergeCell ref="A13:B13"/>
    <mergeCell ref="A25:A36"/>
    <mergeCell ref="A21:A22"/>
    <mergeCell ref="B21:B22"/>
    <mergeCell ref="C21:C22"/>
    <mergeCell ref="D21:D22"/>
    <mergeCell ref="J21:J22"/>
    <mergeCell ref="K21:K22"/>
    <mergeCell ref="L21:L22"/>
    <mergeCell ref="M21:M22"/>
    <mergeCell ref="A23:A24"/>
    <mergeCell ref="E21:E22"/>
    <mergeCell ref="F21:F22"/>
    <mergeCell ref="A37:A46"/>
    <mergeCell ref="D48:E48"/>
    <mergeCell ref="D49:E49"/>
    <mergeCell ref="D51:E51"/>
    <mergeCell ref="F51:H51"/>
    <mergeCell ref="F19:G19"/>
    <mergeCell ref="F18:G18"/>
    <mergeCell ref="G21:I21"/>
    <mergeCell ref="D52:E52"/>
    <mergeCell ref="F52:H52"/>
    <mergeCell ref="O37:O38"/>
    <mergeCell ref="P37:R37"/>
    <mergeCell ref="S37:S38"/>
    <mergeCell ref="C53:E53"/>
    <mergeCell ref="F53:H53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S53"/>
  <sheetViews>
    <sheetView topLeftCell="A40" zoomScale="90" zoomScaleNormal="90" workbookViewId="0">
      <selection activeCell="P43" sqref="P43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792</v>
      </c>
    </row>
    <row r="4" spans="1:13" ht="12.6" customHeight="1" x14ac:dyDescent="0.35">
      <c r="A4" s="62"/>
    </row>
    <row r="5" spans="1:13" ht="17.25" x14ac:dyDescent="0.3">
      <c r="A5" s="500" t="s">
        <v>793</v>
      </c>
    </row>
    <row r="6" spans="1:13" ht="17.25" x14ac:dyDescent="0.3">
      <c r="A6" s="500" t="s">
        <v>794</v>
      </c>
    </row>
    <row r="8" spans="1:13" ht="20.25" customHeight="1" x14ac:dyDescent="0.25">
      <c r="A8" s="1425" t="s">
        <v>795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757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93</v>
      </c>
      <c r="B10" s="60"/>
      <c r="C10" s="59"/>
      <c r="D10" s="757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2500</v>
      </c>
      <c r="D11" s="757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150</v>
      </c>
      <c r="D12" s="487" t="s">
        <v>238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225</v>
      </c>
      <c r="D13" s="330" t="s">
        <v>32</v>
      </c>
      <c r="E13" s="51"/>
      <c r="I13" s="48"/>
      <c r="L13" s="48"/>
      <c r="M13" s="48"/>
    </row>
    <row r="14" spans="1:13" ht="20.25" customHeight="1" x14ac:dyDescent="0.25">
      <c r="A14" s="755"/>
      <c r="B14" s="755"/>
      <c r="C14" s="50">
        <f>SUM(C11:C13)</f>
        <v>2875</v>
      </c>
      <c r="E14" s="51"/>
      <c r="I14" s="48"/>
      <c r="L14" s="48"/>
      <c r="M14" s="48"/>
    </row>
    <row r="15" spans="1:13" ht="20.25" customHeight="1" x14ac:dyDescent="0.25">
      <c r="A15" s="1426" t="s">
        <v>31</v>
      </c>
      <c r="B15" s="1426"/>
      <c r="C15" s="189">
        <v>2760</v>
      </c>
      <c r="D15" s="52" t="s">
        <v>75</v>
      </c>
      <c r="E15" s="51"/>
      <c r="I15" s="48"/>
      <c r="L15" s="48"/>
      <c r="M15" s="48"/>
    </row>
    <row r="16" spans="1:13" ht="20.25" customHeight="1" x14ac:dyDescent="0.25">
      <c r="A16" s="755"/>
      <c r="B16" s="755"/>
      <c r="C16" s="50">
        <f>SUM(C14:C15)</f>
        <v>5635</v>
      </c>
      <c r="D16" s="52"/>
      <c r="E16" s="51"/>
      <c r="I16" s="48"/>
      <c r="L16" s="48"/>
      <c r="M16" s="48"/>
    </row>
    <row r="17" spans="1:19" ht="20.25" customHeight="1" x14ac:dyDescent="0.25">
      <c r="A17" s="1426" t="s">
        <v>796</v>
      </c>
      <c r="B17" s="1426"/>
      <c r="C17" s="49">
        <v>360</v>
      </c>
      <c r="D17" s="52"/>
      <c r="E17" s="1428" t="s">
        <v>27</v>
      </c>
      <c r="F17" s="1428"/>
      <c r="I17" s="48"/>
      <c r="L17" s="48"/>
      <c r="M17" s="48"/>
    </row>
    <row r="18" spans="1:19" ht="20.25" customHeight="1" thickBot="1" x14ac:dyDescent="0.3">
      <c r="A18" s="360"/>
      <c r="B18" s="360"/>
      <c r="C18" s="45">
        <f>SUM(C16:C17)</f>
        <v>5995</v>
      </c>
      <c r="E18" s="1443">
        <f>C18/24</f>
        <v>249.79166666666666</v>
      </c>
      <c r="F18" s="1443"/>
      <c r="G18" s="96"/>
      <c r="I18" s="48"/>
      <c r="L18" s="48"/>
      <c r="M18" s="48"/>
    </row>
    <row r="19" spans="1:19" ht="17.25" thickTop="1" thickBot="1" x14ac:dyDescent="0.3">
      <c r="E19" s="763"/>
      <c r="F19" s="94"/>
      <c r="G19" s="94"/>
    </row>
    <row r="20" spans="1:19" ht="18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20</v>
      </c>
      <c r="H20" s="1403"/>
      <c r="I20" s="1404"/>
      <c r="J20" s="1392" t="s">
        <v>19</v>
      </c>
      <c r="K20" s="1400" t="s">
        <v>18</v>
      </c>
      <c r="L20" s="1392" t="s">
        <v>17</v>
      </c>
      <c r="M20" s="1394" t="s">
        <v>15</v>
      </c>
      <c r="O20" s="1406" t="s">
        <v>21</v>
      </c>
      <c r="P20" s="1408" t="s">
        <v>20</v>
      </c>
      <c r="Q20" s="1408"/>
      <c r="R20" s="1408"/>
      <c r="S20" s="1394" t="s">
        <v>19</v>
      </c>
    </row>
    <row r="21" spans="1:19" ht="35.25" customHeight="1" thickBot="1" x14ac:dyDescent="0.3">
      <c r="A21" s="1431"/>
      <c r="B21" s="1433"/>
      <c r="C21" s="1393"/>
      <c r="D21" s="1401"/>
      <c r="E21" s="1393"/>
      <c r="F21" s="1434"/>
      <c r="G21" s="754" t="s">
        <v>597</v>
      </c>
      <c r="H21" s="754" t="s">
        <v>20</v>
      </c>
      <c r="I21" s="754" t="s">
        <v>16</v>
      </c>
      <c r="J21" s="1393"/>
      <c r="K21" s="1401"/>
      <c r="L21" s="1393"/>
      <c r="M21" s="1395"/>
      <c r="O21" s="1530"/>
      <c r="P21" s="1205" t="s">
        <v>597</v>
      </c>
      <c r="Q21" s="1205" t="s">
        <v>20</v>
      </c>
      <c r="R21" s="1205" t="s">
        <v>16</v>
      </c>
      <c r="S21" s="1531"/>
    </row>
    <row r="22" spans="1:19" ht="20.25" customHeight="1" x14ac:dyDescent="0.25">
      <c r="A22" s="1389">
        <v>2024</v>
      </c>
      <c r="B22" s="37">
        <v>1</v>
      </c>
      <c r="C22" s="758" t="s">
        <v>12</v>
      </c>
      <c r="D22" s="35" t="str">
        <f t="array" ref="D22:D45">TRANSPOSE('[1]2023-2024'!$F$134:$AC$134)</f>
        <v>27/01/24</v>
      </c>
      <c r="E22" s="34">
        <f>C18</f>
        <v>5995</v>
      </c>
      <c r="F22" s="32">
        <v>104.37</v>
      </c>
      <c r="G22" s="32">
        <v>6.25</v>
      </c>
      <c r="H22" s="32">
        <v>9.3800000000000008</v>
      </c>
      <c r="I22" s="31">
        <v>15</v>
      </c>
      <c r="J22" s="32">
        <v>115</v>
      </c>
      <c r="K22" s="33">
        <f>F22+J22+H22+I22+G22</f>
        <v>250</v>
      </c>
      <c r="L22" s="32">
        <f>E22-J22-H22-F22-I22-G22</f>
        <v>5745</v>
      </c>
      <c r="M22" s="30">
        <f>J22</f>
        <v>115</v>
      </c>
      <c r="O22" s="1204" t="s">
        <v>88</v>
      </c>
      <c r="P22" s="29" t="s">
        <v>88</v>
      </c>
      <c r="Q22" s="29" t="s">
        <v>88</v>
      </c>
      <c r="R22" s="29" t="s">
        <v>88</v>
      </c>
      <c r="S22" s="442" t="s">
        <v>88</v>
      </c>
    </row>
    <row r="23" spans="1:19" ht="20.25" customHeight="1" x14ac:dyDescent="0.25">
      <c r="A23" s="1390"/>
      <c r="B23" s="29">
        <v>2</v>
      </c>
      <c r="C23" s="759" t="s">
        <v>11</v>
      </c>
      <c r="D23" s="83" t="str">
        <v>27/02/24</v>
      </c>
      <c r="E23" s="26">
        <f t="shared" ref="E23:E45" si="0">L22</f>
        <v>5745</v>
      </c>
      <c r="F23" s="24">
        <v>104.37</v>
      </c>
      <c r="G23" s="24">
        <v>6.25</v>
      </c>
      <c r="H23" s="24">
        <v>9.3800000000000008</v>
      </c>
      <c r="I23" s="23">
        <v>15</v>
      </c>
      <c r="J23" s="24">
        <v>115</v>
      </c>
      <c r="K23" s="25">
        <f t="shared" ref="K23:K44" si="1">F23+J23+H23+I23+G23</f>
        <v>250</v>
      </c>
      <c r="L23" s="24">
        <f t="shared" ref="L23:L44" si="2">E23-J23-H23-F23-I23-G23</f>
        <v>5495</v>
      </c>
      <c r="M23" s="22">
        <f>M22+J23</f>
        <v>230</v>
      </c>
      <c r="O23" s="1204" t="s">
        <v>88</v>
      </c>
      <c r="P23" s="29" t="s">
        <v>88</v>
      </c>
      <c r="Q23" s="29" t="s">
        <v>88</v>
      </c>
      <c r="R23" s="29" t="s">
        <v>88</v>
      </c>
      <c r="S23" s="442" t="s">
        <v>88</v>
      </c>
    </row>
    <row r="24" spans="1:19" ht="20.25" customHeight="1" x14ac:dyDescent="0.25">
      <c r="A24" s="1390"/>
      <c r="B24" s="29">
        <v>3</v>
      </c>
      <c r="C24" s="759" t="s">
        <v>10</v>
      </c>
      <c r="D24" s="27" t="str">
        <v>22/03/24</v>
      </c>
      <c r="E24" s="26">
        <f t="shared" si="0"/>
        <v>5495</v>
      </c>
      <c r="F24" s="24">
        <v>104.37</v>
      </c>
      <c r="G24" s="24">
        <v>6.25</v>
      </c>
      <c r="H24" s="24">
        <v>9.3800000000000008</v>
      </c>
      <c r="I24" s="23">
        <v>15</v>
      </c>
      <c r="J24" s="24">
        <v>115</v>
      </c>
      <c r="K24" s="25">
        <f t="shared" si="1"/>
        <v>250</v>
      </c>
      <c r="L24" s="24">
        <f t="shared" si="2"/>
        <v>5245</v>
      </c>
      <c r="M24" s="22">
        <f>M23+J24</f>
        <v>345</v>
      </c>
      <c r="O24" s="1204" t="s">
        <v>88</v>
      </c>
      <c r="P24" s="29" t="s">
        <v>88</v>
      </c>
      <c r="Q24" s="29" t="s">
        <v>88</v>
      </c>
      <c r="R24" s="29" t="s">
        <v>88</v>
      </c>
      <c r="S24" s="442" t="s">
        <v>88</v>
      </c>
    </row>
    <row r="25" spans="1:19" ht="20.25" customHeight="1" x14ac:dyDescent="0.25">
      <c r="A25" s="1390"/>
      <c r="B25" s="29">
        <v>4</v>
      </c>
      <c r="C25" s="759" t="s">
        <v>9</v>
      </c>
      <c r="D25" s="27" t="str">
        <v>25/04/24</v>
      </c>
      <c r="E25" s="26">
        <f t="shared" si="0"/>
        <v>5245</v>
      </c>
      <c r="F25" s="24">
        <v>104.37</v>
      </c>
      <c r="G25" s="24">
        <v>6.25</v>
      </c>
      <c r="H25" s="24">
        <v>9.3800000000000008</v>
      </c>
      <c r="I25" s="23">
        <v>15</v>
      </c>
      <c r="J25" s="24">
        <v>115</v>
      </c>
      <c r="K25" s="25">
        <f t="shared" si="1"/>
        <v>250</v>
      </c>
      <c r="L25" s="24">
        <f t="shared" si="2"/>
        <v>4995</v>
      </c>
      <c r="M25" s="22">
        <f>M24+J25</f>
        <v>460</v>
      </c>
      <c r="O25" s="1204" t="s">
        <v>88</v>
      </c>
      <c r="P25" s="29" t="s">
        <v>88</v>
      </c>
      <c r="Q25" s="29" t="s">
        <v>88</v>
      </c>
      <c r="R25" s="29" t="s">
        <v>88</v>
      </c>
      <c r="S25" s="442" t="s">
        <v>88</v>
      </c>
    </row>
    <row r="26" spans="1:19" ht="20.25" customHeight="1" x14ac:dyDescent="0.25">
      <c r="A26" s="1390"/>
      <c r="B26" s="29">
        <v>5</v>
      </c>
      <c r="C26" s="759" t="s">
        <v>8</v>
      </c>
      <c r="D26" s="27" t="str">
        <v>23/05/24</v>
      </c>
      <c r="E26" s="26">
        <f t="shared" si="0"/>
        <v>4995</v>
      </c>
      <c r="F26" s="24">
        <v>104.37</v>
      </c>
      <c r="G26" s="24">
        <v>6.25</v>
      </c>
      <c r="H26" s="24">
        <v>9.3800000000000008</v>
      </c>
      <c r="I26" s="23">
        <v>15</v>
      </c>
      <c r="J26" s="24">
        <v>115</v>
      </c>
      <c r="K26" s="25">
        <f t="shared" si="1"/>
        <v>250</v>
      </c>
      <c r="L26" s="24">
        <f t="shared" si="2"/>
        <v>4745</v>
      </c>
      <c r="M26" s="22">
        <f>M25+J26</f>
        <v>575</v>
      </c>
      <c r="O26" s="1204" t="s">
        <v>88</v>
      </c>
      <c r="P26" s="29" t="s">
        <v>88</v>
      </c>
      <c r="Q26" s="29" t="s">
        <v>88</v>
      </c>
      <c r="R26" s="29" t="s">
        <v>88</v>
      </c>
      <c r="S26" s="442" t="s">
        <v>88</v>
      </c>
    </row>
    <row r="27" spans="1:19" ht="20.25" customHeight="1" x14ac:dyDescent="0.25">
      <c r="A27" s="1390"/>
      <c r="B27" s="29">
        <v>6</v>
      </c>
      <c r="C27" s="759" t="s">
        <v>7</v>
      </c>
      <c r="D27" s="27" t="str">
        <v>26/06/24</v>
      </c>
      <c r="E27" s="26">
        <f t="shared" si="0"/>
        <v>4745</v>
      </c>
      <c r="F27" s="24">
        <v>104.37</v>
      </c>
      <c r="G27" s="24">
        <v>6.25</v>
      </c>
      <c r="H27" s="24">
        <v>9.3800000000000008</v>
      </c>
      <c r="I27" s="23">
        <v>15</v>
      </c>
      <c r="J27" s="24">
        <v>115</v>
      </c>
      <c r="K27" s="25">
        <f t="shared" si="1"/>
        <v>250</v>
      </c>
      <c r="L27" s="24">
        <f t="shared" si="2"/>
        <v>4495</v>
      </c>
      <c r="M27" s="22">
        <f>M26+J27</f>
        <v>690</v>
      </c>
      <c r="O27" s="1204" t="s">
        <v>88</v>
      </c>
      <c r="P27" s="29" t="s">
        <v>88</v>
      </c>
      <c r="Q27" s="29" t="s">
        <v>88</v>
      </c>
      <c r="R27" s="29" t="s">
        <v>88</v>
      </c>
      <c r="S27" s="442" t="s">
        <v>88</v>
      </c>
    </row>
    <row r="28" spans="1:19" ht="20.25" customHeight="1" x14ac:dyDescent="0.25">
      <c r="A28" s="1390"/>
      <c r="B28" s="29">
        <v>7</v>
      </c>
      <c r="C28" s="759" t="s">
        <v>6</v>
      </c>
      <c r="D28" s="27" t="str">
        <v>26/07/24</v>
      </c>
      <c r="E28" s="26">
        <f t="shared" si="0"/>
        <v>4495</v>
      </c>
      <c r="F28" s="24">
        <v>104.37</v>
      </c>
      <c r="G28" s="24">
        <v>6.25</v>
      </c>
      <c r="H28" s="24">
        <v>9.3800000000000008</v>
      </c>
      <c r="I28" s="23">
        <v>15</v>
      </c>
      <c r="J28" s="24">
        <v>115</v>
      </c>
      <c r="K28" s="25">
        <f t="shared" si="1"/>
        <v>250</v>
      </c>
      <c r="L28" s="24">
        <f t="shared" si="2"/>
        <v>4245</v>
      </c>
      <c r="M28" s="22">
        <f t="shared" ref="M28:M44" si="3">M27+J28</f>
        <v>805</v>
      </c>
      <c r="O28" s="1204" t="s">
        <v>88</v>
      </c>
      <c r="P28" s="29" t="s">
        <v>88</v>
      </c>
      <c r="Q28" s="29" t="s">
        <v>88</v>
      </c>
      <c r="R28" s="29" t="s">
        <v>88</v>
      </c>
      <c r="S28" s="442" t="s">
        <v>88</v>
      </c>
    </row>
    <row r="29" spans="1:19" ht="20.25" customHeight="1" x14ac:dyDescent="0.25">
      <c r="A29" s="1390"/>
      <c r="B29" s="29">
        <v>8</v>
      </c>
      <c r="C29" s="759" t="s">
        <v>5</v>
      </c>
      <c r="D29" s="27" t="str">
        <v>27/08/24</v>
      </c>
      <c r="E29" s="26">
        <f t="shared" si="0"/>
        <v>4245</v>
      </c>
      <c r="F29" s="24">
        <v>104.37</v>
      </c>
      <c r="G29" s="24">
        <v>6.25</v>
      </c>
      <c r="H29" s="24">
        <v>9.3800000000000008</v>
      </c>
      <c r="I29" s="23">
        <v>15</v>
      </c>
      <c r="J29" s="24">
        <v>115</v>
      </c>
      <c r="K29" s="25">
        <f t="shared" si="1"/>
        <v>250</v>
      </c>
      <c r="L29" s="24">
        <f t="shared" si="2"/>
        <v>3995</v>
      </c>
      <c r="M29" s="22">
        <f t="shared" si="3"/>
        <v>920</v>
      </c>
      <c r="O29" s="1204" t="s">
        <v>88</v>
      </c>
      <c r="P29" s="29" t="s">
        <v>88</v>
      </c>
      <c r="Q29" s="29" t="s">
        <v>88</v>
      </c>
      <c r="R29" s="29" t="s">
        <v>88</v>
      </c>
      <c r="S29" s="442" t="s">
        <v>88</v>
      </c>
    </row>
    <row r="30" spans="1:19" ht="20.25" customHeight="1" x14ac:dyDescent="0.25">
      <c r="A30" s="1390"/>
      <c r="B30" s="29">
        <v>9</v>
      </c>
      <c r="C30" s="759" t="s">
        <v>4</v>
      </c>
      <c r="D30" s="27" t="str">
        <v>26/09/24</v>
      </c>
      <c r="E30" s="26">
        <f t="shared" si="0"/>
        <v>3995</v>
      </c>
      <c r="F30" s="24">
        <v>104.37</v>
      </c>
      <c r="G30" s="24">
        <v>6.25</v>
      </c>
      <c r="H30" s="24">
        <v>9.3800000000000008</v>
      </c>
      <c r="I30" s="23">
        <v>15</v>
      </c>
      <c r="J30" s="24">
        <v>115</v>
      </c>
      <c r="K30" s="25">
        <f t="shared" si="1"/>
        <v>250</v>
      </c>
      <c r="L30" s="24">
        <f t="shared" si="2"/>
        <v>3745</v>
      </c>
      <c r="M30" s="22">
        <f t="shared" si="3"/>
        <v>1035</v>
      </c>
      <c r="O30" s="1204" t="s">
        <v>88</v>
      </c>
      <c r="P30" s="29" t="s">
        <v>88</v>
      </c>
      <c r="Q30" s="29" t="s">
        <v>88</v>
      </c>
      <c r="R30" s="29" t="s">
        <v>88</v>
      </c>
      <c r="S30" s="442" t="s">
        <v>88</v>
      </c>
    </row>
    <row r="31" spans="1:19" ht="20.25" customHeight="1" x14ac:dyDescent="0.25">
      <c r="A31" s="1390"/>
      <c r="B31" s="29">
        <v>10</v>
      </c>
      <c r="C31" s="759" t="s">
        <v>3</v>
      </c>
      <c r="D31" s="27" t="str">
        <v>25/10/24</v>
      </c>
      <c r="E31" s="26">
        <f t="shared" si="0"/>
        <v>3745</v>
      </c>
      <c r="F31" s="24">
        <v>104.37</v>
      </c>
      <c r="G31" s="24">
        <v>6.25</v>
      </c>
      <c r="H31" s="24">
        <v>9.3800000000000008</v>
      </c>
      <c r="I31" s="23">
        <v>15</v>
      </c>
      <c r="J31" s="24">
        <v>115</v>
      </c>
      <c r="K31" s="25">
        <f t="shared" si="1"/>
        <v>250</v>
      </c>
      <c r="L31" s="24">
        <f t="shared" si="2"/>
        <v>3495</v>
      </c>
      <c r="M31" s="22">
        <f t="shared" si="3"/>
        <v>1150</v>
      </c>
      <c r="O31" s="1204" t="s">
        <v>88</v>
      </c>
      <c r="P31" s="29" t="s">
        <v>88</v>
      </c>
      <c r="Q31" s="29" t="s">
        <v>88</v>
      </c>
      <c r="R31" s="29" t="s">
        <v>88</v>
      </c>
      <c r="S31" s="442" t="s">
        <v>88</v>
      </c>
    </row>
    <row r="32" spans="1:19" ht="20.25" customHeight="1" x14ac:dyDescent="0.25">
      <c r="A32" s="1390"/>
      <c r="B32" s="29">
        <v>11</v>
      </c>
      <c r="C32" s="759" t="s">
        <v>14</v>
      </c>
      <c r="D32" s="27" t="str">
        <v>26/11/24</v>
      </c>
      <c r="E32" s="26">
        <f t="shared" si="0"/>
        <v>3495</v>
      </c>
      <c r="F32" s="24">
        <v>104.37</v>
      </c>
      <c r="G32" s="24">
        <v>6.25</v>
      </c>
      <c r="H32" s="24">
        <v>9.3800000000000008</v>
      </c>
      <c r="I32" s="23">
        <v>15</v>
      </c>
      <c r="J32" s="24">
        <v>115</v>
      </c>
      <c r="K32" s="25">
        <f t="shared" si="1"/>
        <v>250</v>
      </c>
      <c r="L32" s="24">
        <f t="shared" si="2"/>
        <v>3245</v>
      </c>
      <c r="M32" s="22">
        <f t="shared" si="3"/>
        <v>1265</v>
      </c>
      <c r="O32" s="1204" t="s">
        <v>88</v>
      </c>
      <c r="P32" s="29" t="s">
        <v>88</v>
      </c>
      <c r="Q32" s="29" t="s">
        <v>88</v>
      </c>
      <c r="R32" s="29" t="s">
        <v>88</v>
      </c>
      <c r="S32" s="442" t="s">
        <v>88</v>
      </c>
    </row>
    <row r="33" spans="1:19" ht="20.25" customHeight="1" thickBot="1" x14ac:dyDescent="0.3">
      <c r="A33" s="1391"/>
      <c r="B33" s="21">
        <v>12</v>
      </c>
      <c r="C33" s="760" t="s">
        <v>13</v>
      </c>
      <c r="D33" s="19" t="str">
        <v>24/12/24</v>
      </c>
      <c r="E33" s="18">
        <f t="shared" si="0"/>
        <v>3245</v>
      </c>
      <c r="F33" s="16">
        <v>104.37</v>
      </c>
      <c r="G33" s="16">
        <v>6.25</v>
      </c>
      <c r="H33" s="16">
        <v>9.3800000000000008</v>
      </c>
      <c r="I33" s="15">
        <v>15</v>
      </c>
      <c r="J33" s="16">
        <v>115</v>
      </c>
      <c r="K33" s="17">
        <f t="shared" si="1"/>
        <v>250</v>
      </c>
      <c r="L33" s="16">
        <f t="shared" si="2"/>
        <v>2995</v>
      </c>
      <c r="M33" s="14">
        <f t="shared" si="3"/>
        <v>1380</v>
      </c>
      <c r="O33" s="1204" t="s">
        <v>88</v>
      </c>
      <c r="P33" s="29" t="s">
        <v>88</v>
      </c>
      <c r="Q33" s="29" t="s">
        <v>88</v>
      </c>
      <c r="R33" s="29" t="s">
        <v>88</v>
      </c>
      <c r="S33" s="442" t="s">
        <v>88</v>
      </c>
    </row>
    <row r="34" spans="1:19" ht="20.25" customHeight="1" x14ac:dyDescent="0.25">
      <c r="A34" s="1389">
        <v>2025</v>
      </c>
      <c r="B34" s="37">
        <v>13</v>
      </c>
      <c r="C34" s="758" t="s">
        <v>12</v>
      </c>
      <c r="D34" s="35" t="str">
        <v>24/01/25</v>
      </c>
      <c r="E34" s="34">
        <f t="shared" si="0"/>
        <v>2995</v>
      </c>
      <c r="F34" s="32">
        <v>104.37</v>
      </c>
      <c r="G34" s="32">
        <v>6.25</v>
      </c>
      <c r="H34" s="32">
        <v>9.3800000000000008</v>
      </c>
      <c r="I34" s="31">
        <v>15</v>
      </c>
      <c r="J34" s="32">
        <v>115</v>
      </c>
      <c r="K34" s="33">
        <f t="shared" si="1"/>
        <v>250</v>
      </c>
      <c r="L34" s="32">
        <f t="shared" si="2"/>
        <v>2745</v>
      </c>
      <c r="M34" s="30">
        <f t="shared" si="3"/>
        <v>1495</v>
      </c>
      <c r="O34" s="1204" t="s">
        <v>88</v>
      </c>
      <c r="P34" s="29" t="s">
        <v>88</v>
      </c>
      <c r="Q34" s="29" t="s">
        <v>88</v>
      </c>
      <c r="R34" s="29" t="s">
        <v>88</v>
      </c>
      <c r="S34" s="442" t="s">
        <v>88</v>
      </c>
    </row>
    <row r="35" spans="1:19" ht="20.25" customHeight="1" x14ac:dyDescent="0.25">
      <c r="A35" s="1390"/>
      <c r="B35" s="29">
        <v>14</v>
      </c>
      <c r="C35" s="759" t="s">
        <v>11</v>
      </c>
      <c r="D35" s="27" t="str">
        <v>26/02/25</v>
      </c>
      <c r="E35" s="26">
        <f t="shared" si="0"/>
        <v>2745</v>
      </c>
      <c r="F35" s="24">
        <v>104.37</v>
      </c>
      <c r="G35" s="24">
        <v>6.25</v>
      </c>
      <c r="H35" s="24">
        <v>9.3800000000000008</v>
      </c>
      <c r="I35" s="23">
        <v>15</v>
      </c>
      <c r="J35" s="24">
        <v>115</v>
      </c>
      <c r="K35" s="25">
        <f t="shared" si="1"/>
        <v>250</v>
      </c>
      <c r="L35" s="24">
        <f t="shared" si="2"/>
        <v>2495</v>
      </c>
      <c r="M35" s="22">
        <f t="shared" si="3"/>
        <v>1610</v>
      </c>
      <c r="O35" s="1204" t="s">
        <v>88</v>
      </c>
      <c r="P35" s="29" t="s">
        <v>88</v>
      </c>
      <c r="Q35" s="29" t="s">
        <v>88</v>
      </c>
      <c r="R35" s="29" t="s">
        <v>88</v>
      </c>
      <c r="S35" s="442" t="s">
        <v>88</v>
      </c>
    </row>
    <row r="36" spans="1:19" ht="20.25" customHeight="1" x14ac:dyDescent="0.25">
      <c r="A36" s="1390"/>
      <c r="B36" s="29">
        <v>15</v>
      </c>
      <c r="C36" s="759" t="s">
        <v>10</v>
      </c>
      <c r="D36" s="27" t="str">
        <v>25/03/25</v>
      </c>
      <c r="E36" s="26">
        <f t="shared" si="0"/>
        <v>2495</v>
      </c>
      <c r="F36" s="24">
        <v>104.37</v>
      </c>
      <c r="G36" s="24">
        <v>6.25</v>
      </c>
      <c r="H36" s="24">
        <v>9.3800000000000008</v>
      </c>
      <c r="I36" s="23">
        <v>15</v>
      </c>
      <c r="J36" s="24">
        <v>115</v>
      </c>
      <c r="K36" s="25">
        <f t="shared" si="1"/>
        <v>250</v>
      </c>
      <c r="L36" s="24">
        <f t="shared" si="2"/>
        <v>2245</v>
      </c>
      <c r="M36" s="22">
        <f t="shared" si="3"/>
        <v>1725</v>
      </c>
      <c r="O36" s="1204" t="s">
        <v>88</v>
      </c>
      <c r="P36" s="29" t="s">
        <v>88</v>
      </c>
      <c r="Q36" s="29" t="s">
        <v>88</v>
      </c>
      <c r="R36" s="29" t="s">
        <v>88</v>
      </c>
      <c r="S36" s="442" t="s">
        <v>88</v>
      </c>
    </row>
    <row r="37" spans="1:19" ht="20.25" customHeight="1" x14ac:dyDescent="0.25">
      <c r="A37" s="1390"/>
      <c r="B37" s="29">
        <v>16</v>
      </c>
      <c r="C37" s="759" t="s">
        <v>9</v>
      </c>
      <c r="D37" s="27" t="str">
        <v>25/04/25</v>
      </c>
      <c r="E37" s="26">
        <f t="shared" si="0"/>
        <v>2245</v>
      </c>
      <c r="F37" s="24">
        <v>104.37</v>
      </c>
      <c r="G37" s="24">
        <v>6.25</v>
      </c>
      <c r="H37" s="24">
        <v>9.3800000000000008</v>
      </c>
      <c r="I37" s="23">
        <v>15</v>
      </c>
      <c r="J37" s="24">
        <v>115</v>
      </c>
      <c r="K37" s="25">
        <f t="shared" si="1"/>
        <v>250</v>
      </c>
      <c r="L37" s="24">
        <f t="shared" si="2"/>
        <v>1995</v>
      </c>
      <c r="M37" s="22">
        <f t="shared" si="3"/>
        <v>1840</v>
      </c>
      <c r="O37" s="1204" t="s">
        <v>88</v>
      </c>
      <c r="P37" s="29" t="s">
        <v>88</v>
      </c>
      <c r="Q37" s="29" t="s">
        <v>88</v>
      </c>
      <c r="R37" s="29" t="s">
        <v>88</v>
      </c>
      <c r="S37" s="442" t="s">
        <v>88</v>
      </c>
    </row>
    <row r="38" spans="1:19" ht="20.25" customHeight="1" x14ac:dyDescent="0.25">
      <c r="A38" s="1390"/>
      <c r="B38" s="29">
        <v>17</v>
      </c>
      <c r="C38" s="759" t="s">
        <v>8</v>
      </c>
      <c r="D38" s="27" t="str">
        <v>22/05/25</v>
      </c>
      <c r="E38" s="26">
        <f t="shared" si="0"/>
        <v>1995</v>
      </c>
      <c r="F38" s="24">
        <v>104.37</v>
      </c>
      <c r="G38" s="24">
        <v>6.25</v>
      </c>
      <c r="H38" s="24">
        <v>9.3800000000000008</v>
      </c>
      <c r="I38" s="23">
        <v>15</v>
      </c>
      <c r="J38" s="24">
        <v>115</v>
      </c>
      <c r="K38" s="25">
        <f t="shared" si="1"/>
        <v>250</v>
      </c>
      <c r="L38" s="24">
        <f t="shared" si="2"/>
        <v>1745</v>
      </c>
      <c r="M38" s="22">
        <f t="shared" si="3"/>
        <v>1955</v>
      </c>
      <c r="O38" s="1204" t="s">
        <v>88</v>
      </c>
      <c r="P38" s="29" t="s">
        <v>88</v>
      </c>
      <c r="Q38" s="29" t="s">
        <v>88</v>
      </c>
      <c r="R38" s="29" t="s">
        <v>88</v>
      </c>
      <c r="S38" s="442" t="s">
        <v>88</v>
      </c>
    </row>
    <row r="39" spans="1:19" ht="20.25" customHeight="1" x14ac:dyDescent="0.25">
      <c r="A39" s="1390"/>
      <c r="B39" s="29">
        <v>18</v>
      </c>
      <c r="C39" s="759" t="s">
        <v>7</v>
      </c>
      <c r="D39" s="27" t="str">
        <v>27/06/25</v>
      </c>
      <c r="E39" s="26">
        <f t="shared" si="0"/>
        <v>1745</v>
      </c>
      <c r="F39" s="24">
        <v>104.37</v>
      </c>
      <c r="G39" s="24">
        <v>6.25</v>
      </c>
      <c r="H39" s="24">
        <v>9.3800000000000008</v>
      </c>
      <c r="I39" s="23">
        <v>15</v>
      </c>
      <c r="J39" s="24">
        <v>115</v>
      </c>
      <c r="K39" s="25">
        <f t="shared" si="1"/>
        <v>250</v>
      </c>
      <c r="L39" s="24">
        <f t="shared" si="2"/>
        <v>1495</v>
      </c>
      <c r="M39" s="22">
        <f t="shared" si="3"/>
        <v>2070</v>
      </c>
      <c r="O39" s="1204" t="s">
        <v>88</v>
      </c>
      <c r="P39" s="29" t="s">
        <v>88</v>
      </c>
      <c r="Q39" s="29" t="s">
        <v>88</v>
      </c>
      <c r="R39" s="29" t="s">
        <v>88</v>
      </c>
      <c r="S39" s="442" t="s">
        <v>88</v>
      </c>
    </row>
    <row r="40" spans="1:19" ht="90" x14ac:dyDescent="0.25">
      <c r="A40" s="1390"/>
      <c r="B40" s="29">
        <v>19</v>
      </c>
      <c r="C40" s="759" t="s">
        <v>6</v>
      </c>
      <c r="D40" s="83" t="str">
        <v>25/07/25
-rm60
25/08/25
-rm180
25/09/25
-rm10</v>
      </c>
      <c r="E40" s="26">
        <f t="shared" si="0"/>
        <v>1495</v>
      </c>
      <c r="F40" s="24">
        <v>104.37</v>
      </c>
      <c r="G40" s="24">
        <v>6.25</v>
      </c>
      <c r="H40" s="24">
        <v>9.3800000000000008</v>
      </c>
      <c r="I40" s="23">
        <v>15</v>
      </c>
      <c r="J40" s="24">
        <v>115</v>
      </c>
      <c r="K40" s="25">
        <f t="shared" si="1"/>
        <v>250</v>
      </c>
      <c r="L40" s="24">
        <f t="shared" si="2"/>
        <v>1245</v>
      </c>
      <c r="M40" s="22">
        <f t="shared" si="3"/>
        <v>2185</v>
      </c>
      <c r="O40" s="617" t="s">
        <v>1884</v>
      </c>
      <c r="P40" s="618" t="s">
        <v>1881</v>
      </c>
      <c r="Q40" s="618" t="s">
        <v>1885</v>
      </c>
      <c r="R40" s="618" t="s">
        <v>1882</v>
      </c>
      <c r="S40" s="619" t="s">
        <v>1883</v>
      </c>
    </row>
    <row r="41" spans="1:19" ht="60" x14ac:dyDescent="0.25">
      <c r="A41" s="1390"/>
      <c r="B41" s="29">
        <v>20</v>
      </c>
      <c r="C41" s="759" t="s">
        <v>5</v>
      </c>
      <c r="D41" s="83" t="str">
        <v>25/09/25
-rm210
24/10/25
-rm40</v>
      </c>
      <c r="E41" s="26">
        <f t="shared" si="0"/>
        <v>1245</v>
      </c>
      <c r="F41" s="24">
        <v>104.37</v>
      </c>
      <c r="G41" s="24">
        <v>6.25</v>
      </c>
      <c r="H41" s="24">
        <v>9.3800000000000008</v>
      </c>
      <c r="I41" s="23">
        <v>15</v>
      </c>
      <c r="J41" s="24">
        <v>115</v>
      </c>
      <c r="K41" s="25">
        <f t="shared" si="1"/>
        <v>250</v>
      </c>
      <c r="L41" s="24">
        <f t="shared" si="2"/>
        <v>994.99999999999989</v>
      </c>
      <c r="M41" s="22">
        <f t="shared" si="3"/>
        <v>2300</v>
      </c>
      <c r="O41" s="617" t="s">
        <v>1934</v>
      </c>
      <c r="P41" s="618" t="s">
        <v>1935</v>
      </c>
      <c r="Q41" s="618" t="s">
        <v>1936</v>
      </c>
      <c r="R41" s="618" t="s">
        <v>1937</v>
      </c>
      <c r="S41" s="619" t="s">
        <v>1938</v>
      </c>
    </row>
    <row r="42" spans="1:19" ht="60" x14ac:dyDescent="0.25">
      <c r="A42" s="1390"/>
      <c r="B42" s="29">
        <v>21</v>
      </c>
      <c r="C42" s="759" t="s">
        <v>4</v>
      </c>
      <c r="D42" s="83" t="str">
        <v>24/10/25
-rm210
25/11/25
-rm40</v>
      </c>
      <c r="E42" s="26">
        <f t="shared" si="0"/>
        <v>994.99999999999989</v>
      </c>
      <c r="F42" s="24">
        <v>104.37</v>
      </c>
      <c r="G42" s="24">
        <v>6.25</v>
      </c>
      <c r="H42" s="24">
        <v>9.3800000000000008</v>
      </c>
      <c r="I42" s="23">
        <v>15</v>
      </c>
      <c r="J42" s="24">
        <v>115</v>
      </c>
      <c r="K42" s="25">
        <f t="shared" si="1"/>
        <v>250</v>
      </c>
      <c r="L42" s="24">
        <f t="shared" si="2"/>
        <v>744.99999999999989</v>
      </c>
      <c r="M42" s="22">
        <f t="shared" si="3"/>
        <v>2415</v>
      </c>
      <c r="O42" s="617" t="s">
        <v>1990</v>
      </c>
      <c r="P42" s="618" t="s">
        <v>1991</v>
      </c>
      <c r="Q42" s="618" t="s">
        <v>1992</v>
      </c>
      <c r="R42" s="618" t="s">
        <v>1993</v>
      </c>
      <c r="S42" s="619" t="s">
        <v>1994</v>
      </c>
    </row>
    <row r="43" spans="1:19" ht="90" x14ac:dyDescent="0.25">
      <c r="A43" s="1390"/>
      <c r="B43" s="29">
        <v>22</v>
      </c>
      <c r="C43" s="759" t="s">
        <v>3</v>
      </c>
      <c r="D43" s="83" t="str">
        <v>25/11/25
-rm90
19/12/25
-rm70
29/01/26
-rm90</v>
      </c>
      <c r="E43" s="26">
        <f t="shared" si="0"/>
        <v>744.99999999999989</v>
      </c>
      <c r="F43" s="24">
        <v>104.37</v>
      </c>
      <c r="G43" s="24">
        <v>6.25</v>
      </c>
      <c r="H43" s="24">
        <v>9.3800000000000008</v>
      </c>
      <c r="I43" s="23">
        <v>15</v>
      </c>
      <c r="J43" s="24">
        <v>115</v>
      </c>
      <c r="K43" s="25">
        <f t="shared" si="1"/>
        <v>250</v>
      </c>
      <c r="L43" s="24">
        <f t="shared" si="2"/>
        <v>494.99999999999989</v>
      </c>
      <c r="M43" s="22">
        <f t="shared" si="3"/>
        <v>2530</v>
      </c>
      <c r="O43" s="617" t="s">
        <v>2108</v>
      </c>
      <c r="P43" s="618" t="s">
        <v>2109</v>
      </c>
      <c r="Q43" s="618" t="s">
        <v>2110</v>
      </c>
      <c r="R43" s="618" t="s">
        <v>2111</v>
      </c>
      <c r="S43" s="619" t="s">
        <v>2112</v>
      </c>
    </row>
    <row r="44" spans="1:19" ht="60" x14ac:dyDescent="0.25">
      <c r="A44" s="1390"/>
      <c r="B44" s="29">
        <v>23</v>
      </c>
      <c r="C44" s="759" t="s">
        <v>14</v>
      </c>
      <c r="D44" s="83" t="str">
        <v>29/01/26
-rm110
27/02/26
-rm140</v>
      </c>
      <c r="E44" s="26">
        <f t="shared" si="0"/>
        <v>494.99999999999989</v>
      </c>
      <c r="F44" s="24">
        <v>104.37</v>
      </c>
      <c r="G44" s="24">
        <v>6.25</v>
      </c>
      <c r="H44" s="24">
        <v>9.3800000000000008</v>
      </c>
      <c r="I44" s="23">
        <v>15</v>
      </c>
      <c r="J44" s="24">
        <v>115</v>
      </c>
      <c r="K44" s="25">
        <f t="shared" si="1"/>
        <v>250</v>
      </c>
      <c r="L44" s="24">
        <f t="shared" si="2"/>
        <v>244.99999999999989</v>
      </c>
      <c r="M44" s="22">
        <f t="shared" si="3"/>
        <v>2645</v>
      </c>
      <c r="O44" s="617" t="s">
        <v>2174</v>
      </c>
      <c r="P44" s="618" t="s">
        <v>2175</v>
      </c>
      <c r="Q44" s="618" t="s">
        <v>2176</v>
      </c>
      <c r="R44" s="618" t="s">
        <v>2177</v>
      </c>
      <c r="S44" s="619" t="s">
        <v>2178</v>
      </c>
    </row>
    <row r="45" spans="1:19" ht="60.75" thickBot="1" x14ac:dyDescent="0.3">
      <c r="A45" s="1391"/>
      <c r="B45" s="21">
        <v>24</v>
      </c>
      <c r="C45" s="760" t="s">
        <v>13</v>
      </c>
      <c r="D45" s="248" t="str">
        <v>27/02/26
-rm100
31/03/26
-rm150</v>
      </c>
      <c r="E45" s="18">
        <f t="shared" si="0"/>
        <v>244.99999999999989</v>
      </c>
      <c r="F45" s="16">
        <v>104.49</v>
      </c>
      <c r="G45" s="16">
        <v>6.25</v>
      </c>
      <c r="H45" s="16">
        <v>9.26</v>
      </c>
      <c r="I45" s="15">
        <v>15</v>
      </c>
      <c r="J45" s="16">
        <v>115</v>
      </c>
      <c r="K45" s="17">
        <f t="shared" ref="K45" si="4">F45+J45+H45+I45+G45</f>
        <v>250</v>
      </c>
      <c r="L45" s="16">
        <f t="shared" ref="L45" si="5">E45-J45-H45-F45-I45-G45</f>
        <v>-5.0000000000001137</v>
      </c>
      <c r="M45" s="14">
        <f t="shared" ref="M45" si="6">M44+J45</f>
        <v>2760</v>
      </c>
      <c r="O45" s="617" t="s">
        <v>2181</v>
      </c>
      <c r="P45" s="618" t="s">
        <v>2180</v>
      </c>
      <c r="Q45" s="618" t="s">
        <v>2180</v>
      </c>
      <c r="R45" s="618" t="s">
        <v>2180</v>
      </c>
      <c r="S45" s="619" t="s">
        <v>2179</v>
      </c>
    </row>
    <row r="46" spans="1:19" x14ac:dyDescent="0.25">
      <c r="D46" s="68"/>
      <c r="E46" s="68"/>
      <c r="F46" s="67">
        <f>SUM(F22:F45)</f>
        <v>2504.9999999999986</v>
      </c>
      <c r="G46" s="67">
        <f>SUM(G22:G45)</f>
        <v>150</v>
      </c>
      <c r="H46" s="67">
        <f>SUM(H22:H45)</f>
        <v>224.99999999999994</v>
      </c>
      <c r="I46" s="67">
        <f>SUM(I22:I45)</f>
        <v>360</v>
      </c>
      <c r="J46" s="67">
        <f>SUM(J22:J45)</f>
        <v>2760</v>
      </c>
    </row>
    <row r="47" spans="1:19" x14ac:dyDescent="0.25">
      <c r="D47" s="1420" t="s">
        <v>2</v>
      </c>
      <c r="E47" s="1420"/>
      <c r="F47" s="79">
        <v>0</v>
      </c>
      <c r="G47" s="79">
        <v>0</v>
      </c>
      <c r="H47" s="79">
        <v>0</v>
      </c>
      <c r="I47" s="79">
        <v>0</v>
      </c>
      <c r="J47" s="79">
        <v>0</v>
      </c>
    </row>
    <row r="48" spans="1:19" x14ac:dyDescent="0.25">
      <c r="D48" s="1421" t="s">
        <v>1</v>
      </c>
      <c r="E48" s="1421"/>
      <c r="F48" s="78">
        <f>SUM(F46-F47)</f>
        <v>2504.9999999999986</v>
      </c>
      <c r="G48" s="78">
        <f>SUM(G46-G47)</f>
        <v>150</v>
      </c>
      <c r="H48" s="78">
        <f>SUM(H46-H47)</f>
        <v>224.99999999999994</v>
      </c>
      <c r="I48" s="78">
        <f t="shared" ref="I48:J48" si="7">SUM(I46-I47)</f>
        <v>360</v>
      </c>
      <c r="J48" s="78">
        <f t="shared" si="7"/>
        <v>2760</v>
      </c>
    </row>
    <row r="50" spans="3:9" ht="15.75" x14ac:dyDescent="0.25">
      <c r="C50" s="76"/>
      <c r="D50" s="1435" t="s">
        <v>42</v>
      </c>
      <c r="E50" s="1435"/>
      <c r="F50" s="1423">
        <f>SUM(F48:J48)</f>
        <v>5999.9999999999982</v>
      </c>
      <c r="G50" s="1423"/>
      <c r="H50" s="1423"/>
      <c r="I50" s="485"/>
    </row>
    <row r="51" spans="3:9" ht="16.5" thickBot="1" x14ac:dyDescent="0.3">
      <c r="C51" s="76"/>
      <c r="D51" s="1435" t="s">
        <v>41</v>
      </c>
      <c r="E51" s="1435"/>
      <c r="F51" s="1436">
        <v>-5</v>
      </c>
      <c r="G51" s="1436"/>
      <c r="H51" s="1436"/>
      <c r="I51" s="485"/>
    </row>
    <row r="52" spans="3:9" ht="17.25" thickTop="1" thickBot="1" x14ac:dyDescent="0.3">
      <c r="C52" s="1415" t="s">
        <v>0</v>
      </c>
      <c r="D52" s="1415"/>
      <c r="E52" s="1416"/>
      <c r="F52" s="1417">
        <f>SUM(F50:I51)</f>
        <v>5994.9999999999982</v>
      </c>
      <c r="G52" s="1418"/>
      <c r="H52" s="1419"/>
      <c r="I52" s="486"/>
    </row>
    <row r="53" spans="3:9" ht="15.75" thickTop="1" x14ac:dyDescent="0.25"/>
  </sheetData>
  <mergeCells count="32">
    <mergeCell ref="O20:O21"/>
    <mergeCell ref="P20:R20"/>
    <mergeCell ref="S20:S21"/>
    <mergeCell ref="A8:M8"/>
    <mergeCell ref="A11:B11"/>
    <mergeCell ref="A12:B12"/>
    <mergeCell ref="A13:B13"/>
    <mergeCell ref="A15:B15"/>
    <mergeCell ref="J20:J21"/>
    <mergeCell ref="K20:K21"/>
    <mergeCell ref="L20:L21"/>
    <mergeCell ref="M20:M21"/>
    <mergeCell ref="A17:B17"/>
    <mergeCell ref="A20:A21"/>
    <mergeCell ref="B20:B21"/>
    <mergeCell ref="C20:C21"/>
    <mergeCell ref="D20:D21"/>
    <mergeCell ref="E20:E21"/>
    <mergeCell ref="C52:E52"/>
    <mergeCell ref="F52:H52"/>
    <mergeCell ref="E17:F17"/>
    <mergeCell ref="E18:F18"/>
    <mergeCell ref="F50:H50"/>
    <mergeCell ref="D51:E51"/>
    <mergeCell ref="F51:H51"/>
    <mergeCell ref="F20:F21"/>
    <mergeCell ref="G20:I20"/>
    <mergeCell ref="A34:A45"/>
    <mergeCell ref="A22:A33"/>
    <mergeCell ref="D47:E47"/>
    <mergeCell ref="D48:E48"/>
    <mergeCell ref="D50:E50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/>
  <dimension ref="A1:Q46"/>
  <sheetViews>
    <sheetView topLeftCell="A17" zoomScale="90" zoomScaleNormal="90" workbookViewId="0">
      <selection activeCell="M22" sqref="M22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4.5703125" customWidth="1"/>
    <col min="14" max="14" width="11.42578125" customWidth="1"/>
  </cols>
  <sheetData>
    <row r="1" spans="1:13" ht="21" x14ac:dyDescent="0.35">
      <c r="A1" s="63" t="s">
        <v>40</v>
      </c>
    </row>
    <row r="3" spans="1:13" ht="21" x14ac:dyDescent="0.35">
      <c r="A3" s="62" t="s">
        <v>792</v>
      </c>
    </row>
    <row r="4" spans="1:13" ht="12.6" customHeight="1" x14ac:dyDescent="0.35">
      <c r="A4" s="62"/>
    </row>
    <row r="5" spans="1:13" ht="17.25" x14ac:dyDescent="0.3">
      <c r="A5" s="500" t="s">
        <v>793</v>
      </c>
    </row>
    <row r="6" spans="1:13" ht="17.25" x14ac:dyDescent="0.3">
      <c r="A6" s="500" t="s">
        <v>794</v>
      </c>
    </row>
    <row r="8" spans="1:13" ht="20.25" customHeight="1" x14ac:dyDescent="0.25">
      <c r="A8" s="1425" t="s">
        <v>1497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1051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124</v>
      </c>
      <c r="B10" s="60"/>
      <c r="C10" s="59"/>
      <c r="D10" s="1051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1000</v>
      </c>
      <c r="D11" s="1051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150</v>
      </c>
      <c r="D12" s="330" t="s">
        <v>32</v>
      </c>
      <c r="E12" s="51"/>
      <c r="I12" s="48"/>
      <c r="L12" s="48"/>
      <c r="M12" s="48"/>
    </row>
    <row r="13" spans="1:13" ht="20.25" customHeight="1" x14ac:dyDescent="0.25">
      <c r="A13" s="1050"/>
      <c r="B13" s="1050"/>
      <c r="C13" s="50">
        <f>SUM(C11:C12)</f>
        <v>1150</v>
      </c>
      <c r="E13" s="51"/>
      <c r="I13" s="48"/>
      <c r="L13" s="48"/>
      <c r="M13" s="48"/>
    </row>
    <row r="14" spans="1:13" ht="20.25" customHeight="1" x14ac:dyDescent="0.25">
      <c r="A14" s="1426" t="s">
        <v>31</v>
      </c>
      <c r="B14" s="1426"/>
      <c r="C14" s="189">
        <v>828</v>
      </c>
      <c r="D14" s="52" t="s">
        <v>75</v>
      </c>
      <c r="E14" s="51"/>
      <c r="I14" s="48"/>
      <c r="L14" s="48"/>
      <c r="M14" s="48"/>
    </row>
    <row r="15" spans="1:13" ht="20.25" customHeight="1" x14ac:dyDescent="0.25">
      <c r="A15" s="1050"/>
      <c r="B15" s="1050"/>
      <c r="C15" s="50">
        <f>SUM(C13:C14)</f>
        <v>1978</v>
      </c>
      <c r="D15" s="52"/>
      <c r="E15" s="51"/>
      <c r="I15" s="48"/>
      <c r="L15" s="48"/>
      <c r="M15" s="48"/>
    </row>
    <row r="16" spans="1:13" ht="20.25" customHeight="1" x14ac:dyDescent="0.25">
      <c r="A16" s="1426" t="s">
        <v>572</v>
      </c>
      <c r="B16" s="1426"/>
      <c r="C16" s="49">
        <v>180</v>
      </c>
      <c r="D16" s="52"/>
      <c r="E16" s="1428" t="s">
        <v>27</v>
      </c>
      <c r="F16" s="1428"/>
      <c r="I16" s="48"/>
      <c r="L16" s="48"/>
      <c r="M16" s="48"/>
    </row>
    <row r="17" spans="1:17" ht="20.25" customHeight="1" thickBot="1" x14ac:dyDescent="0.3">
      <c r="A17" s="360"/>
      <c r="B17" s="360"/>
      <c r="C17" s="45">
        <f>SUM(C15:C16)</f>
        <v>2158</v>
      </c>
      <c r="E17" s="1443">
        <f>C17/18</f>
        <v>119.88888888888889</v>
      </c>
      <c r="F17" s="1443"/>
      <c r="G17" s="96"/>
      <c r="I17" s="48"/>
      <c r="L17" s="48"/>
      <c r="M17" s="48"/>
    </row>
    <row r="18" spans="1:17" ht="17.25" thickTop="1" thickBot="1" x14ac:dyDescent="0.3">
      <c r="E18" s="763"/>
      <c r="F18" s="94"/>
      <c r="G18" s="94"/>
    </row>
    <row r="19" spans="1:17" ht="18" customHeight="1" x14ac:dyDescent="0.25">
      <c r="A19" s="1430" t="s">
        <v>26</v>
      </c>
      <c r="B19" s="1432" t="s">
        <v>25</v>
      </c>
      <c r="C19" s="1392" t="s">
        <v>24</v>
      </c>
      <c r="D19" s="1400" t="s">
        <v>23</v>
      </c>
      <c r="E19" s="1392" t="s">
        <v>22</v>
      </c>
      <c r="F19" s="1408" t="s">
        <v>21</v>
      </c>
      <c r="G19" s="1402" t="s">
        <v>20</v>
      </c>
      <c r="H19" s="1404"/>
      <c r="I19" s="1392" t="s">
        <v>19</v>
      </c>
      <c r="J19" s="1400" t="s">
        <v>18</v>
      </c>
      <c r="K19" s="1392" t="s">
        <v>17</v>
      </c>
      <c r="L19" s="1394" t="s">
        <v>15</v>
      </c>
    </row>
    <row r="20" spans="1:17" ht="35.25" customHeight="1" thickBot="1" x14ac:dyDescent="0.3">
      <c r="A20" s="1431"/>
      <c r="B20" s="1433"/>
      <c r="C20" s="1393"/>
      <c r="D20" s="1401"/>
      <c r="E20" s="1393"/>
      <c r="F20" s="1434"/>
      <c r="G20" s="1049" t="s">
        <v>20</v>
      </c>
      <c r="H20" s="1049" t="s">
        <v>16</v>
      </c>
      <c r="I20" s="1393"/>
      <c r="J20" s="1401"/>
      <c r="K20" s="1393"/>
      <c r="L20" s="1395"/>
    </row>
    <row r="21" spans="1:17" ht="20.25" customHeight="1" x14ac:dyDescent="0.25">
      <c r="A21" s="1389">
        <v>2025</v>
      </c>
      <c r="B21" s="37">
        <v>1</v>
      </c>
      <c r="C21" s="1052" t="s">
        <v>11</v>
      </c>
      <c r="D21" s="35" t="str">
        <f t="array" ref="D21:D38">TRANSPOSE('[1]2024-2025'!$F$187:$W$187)</f>
        <v>26/02/25</v>
      </c>
      <c r="E21" s="34">
        <f>C17</f>
        <v>2158</v>
      </c>
      <c r="F21" s="32">
        <v>55.67</v>
      </c>
      <c r="G21" s="32">
        <v>8.33</v>
      </c>
      <c r="H21" s="31">
        <v>10</v>
      </c>
      <c r="I21" s="32">
        <v>46</v>
      </c>
      <c r="J21" s="33">
        <f>F21+I21+G21+H21</f>
        <v>120</v>
      </c>
      <c r="K21" s="32">
        <f>E21-I21-G21-F21-H21</f>
        <v>2038</v>
      </c>
      <c r="L21" s="30">
        <f>I21</f>
        <v>46</v>
      </c>
    </row>
    <row r="22" spans="1:17" ht="20.25" customHeight="1" x14ac:dyDescent="0.25">
      <c r="A22" s="1390"/>
      <c r="B22" s="29">
        <v>2</v>
      </c>
      <c r="C22" s="1053" t="s">
        <v>10</v>
      </c>
      <c r="D22" s="83" t="str">
        <v>25/03/25</v>
      </c>
      <c r="E22" s="26">
        <f t="shared" ref="E22:E38" si="0">K21</f>
        <v>2038</v>
      </c>
      <c r="F22" s="24">
        <v>55.67</v>
      </c>
      <c r="G22" s="24">
        <v>8.33</v>
      </c>
      <c r="H22" s="23">
        <v>10</v>
      </c>
      <c r="I22" s="24">
        <v>46</v>
      </c>
      <c r="J22" s="25">
        <f t="shared" ref="J22:J38" si="1">F22+I22+G22+H22</f>
        <v>120</v>
      </c>
      <c r="K22" s="24">
        <f t="shared" ref="K22:K38" si="2">E22-I22-G22-F22-H22</f>
        <v>1918</v>
      </c>
      <c r="L22" s="22">
        <f>L21+I22</f>
        <v>92</v>
      </c>
    </row>
    <row r="23" spans="1:17" ht="20.25" customHeight="1" x14ac:dyDescent="0.25">
      <c r="A23" s="1390"/>
      <c r="B23" s="29">
        <v>3</v>
      </c>
      <c r="C23" s="1053" t="s">
        <v>9</v>
      </c>
      <c r="D23" s="27" t="str">
        <v>25/04/25</v>
      </c>
      <c r="E23" s="26">
        <f t="shared" si="0"/>
        <v>1918</v>
      </c>
      <c r="F23" s="24">
        <v>55.67</v>
      </c>
      <c r="G23" s="24">
        <v>8.33</v>
      </c>
      <c r="H23" s="23">
        <v>10</v>
      </c>
      <c r="I23" s="24">
        <v>46</v>
      </c>
      <c r="J23" s="25">
        <f t="shared" si="1"/>
        <v>120</v>
      </c>
      <c r="K23" s="24">
        <f t="shared" si="2"/>
        <v>1798</v>
      </c>
      <c r="L23" s="22">
        <f>L22+I23</f>
        <v>138</v>
      </c>
    </row>
    <row r="24" spans="1:17" ht="20.25" customHeight="1" x14ac:dyDescent="0.25">
      <c r="A24" s="1390"/>
      <c r="B24" s="29">
        <v>4</v>
      </c>
      <c r="C24" s="1053" t="s">
        <v>8</v>
      </c>
      <c r="D24" s="27" t="str">
        <v>22/05/25</v>
      </c>
      <c r="E24" s="26">
        <f t="shared" si="0"/>
        <v>1798</v>
      </c>
      <c r="F24" s="24">
        <v>55.67</v>
      </c>
      <c r="G24" s="24">
        <v>8.33</v>
      </c>
      <c r="H24" s="23">
        <v>10</v>
      </c>
      <c r="I24" s="24">
        <v>46</v>
      </c>
      <c r="J24" s="25">
        <f t="shared" si="1"/>
        <v>120</v>
      </c>
      <c r="K24" s="24">
        <f t="shared" si="2"/>
        <v>1678</v>
      </c>
      <c r="L24" s="22">
        <f>L23+I24</f>
        <v>184</v>
      </c>
    </row>
    <row r="25" spans="1:17" ht="20.25" customHeight="1" x14ac:dyDescent="0.25">
      <c r="A25" s="1390"/>
      <c r="B25" s="29">
        <v>5</v>
      </c>
      <c r="C25" s="1053" t="s">
        <v>7</v>
      </c>
      <c r="D25" s="27" t="str">
        <v>27/06/25</v>
      </c>
      <c r="E25" s="26">
        <f t="shared" si="0"/>
        <v>1678</v>
      </c>
      <c r="F25" s="24">
        <v>55.67</v>
      </c>
      <c r="G25" s="24">
        <v>8.33</v>
      </c>
      <c r="H25" s="23">
        <v>10</v>
      </c>
      <c r="I25" s="24">
        <v>46</v>
      </c>
      <c r="J25" s="25">
        <f t="shared" si="1"/>
        <v>120</v>
      </c>
      <c r="K25" s="24">
        <f t="shared" si="2"/>
        <v>1558</v>
      </c>
      <c r="L25" s="22">
        <f>L24+I25</f>
        <v>230</v>
      </c>
    </row>
    <row r="26" spans="1:17" ht="20.25" customHeight="1" x14ac:dyDescent="0.25">
      <c r="A26" s="1390"/>
      <c r="B26" s="29">
        <v>6</v>
      </c>
      <c r="C26" s="1053" t="s">
        <v>6</v>
      </c>
      <c r="D26" s="27" t="str">
        <v>25/07/25</v>
      </c>
      <c r="E26" s="26">
        <f t="shared" si="0"/>
        <v>1558</v>
      </c>
      <c r="F26" s="24">
        <v>55.67</v>
      </c>
      <c r="G26" s="24">
        <v>8.33</v>
      </c>
      <c r="H26" s="23">
        <v>10</v>
      </c>
      <c r="I26" s="24">
        <v>46</v>
      </c>
      <c r="J26" s="25">
        <f t="shared" si="1"/>
        <v>120</v>
      </c>
      <c r="K26" s="24">
        <f t="shared" si="2"/>
        <v>1438</v>
      </c>
      <c r="L26" s="22">
        <f>L25+I26</f>
        <v>276</v>
      </c>
    </row>
    <row r="27" spans="1:17" ht="20.25" customHeight="1" x14ac:dyDescent="0.25">
      <c r="A27" s="1390"/>
      <c r="B27" s="29">
        <v>7</v>
      </c>
      <c r="C27" s="1053" t="s">
        <v>5</v>
      </c>
      <c r="D27" s="27" t="str">
        <v>25/08/25</v>
      </c>
      <c r="E27" s="26">
        <f t="shared" si="0"/>
        <v>1438</v>
      </c>
      <c r="F27" s="24">
        <v>55.67</v>
      </c>
      <c r="G27" s="24">
        <v>8.33</v>
      </c>
      <c r="H27" s="23">
        <v>10</v>
      </c>
      <c r="I27" s="24">
        <v>46</v>
      </c>
      <c r="J27" s="25">
        <f t="shared" si="1"/>
        <v>120</v>
      </c>
      <c r="K27" s="24">
        <f t="shared" si="2"/>
        <v>1318</v>
      </c>
      <c r="L27" s="22">
        <f t="shared" ref="L27:L38" si="3">L26+I27</f>
        <v>322</v>
      </c>
    </row>
    <row r="28" spans="1:17" ht="20.25" customHeight="1" x14ac:dyDescent="0.25">
      <c r="A28" s="1390"/>
      <c r="B28" s="29">
        <v>8</v>
      </c>
      <c r="C28" s="1053" t="s">
        <v>4</v>
      </c>
      <c r="D28" s="27" t="str">
        <v>25/09/25</v>
      </c>
      <c r="E28" s="26">
        <f t="shared" si="0"/>
        <v>1318</v>
      </c>
      <c r="F28" s="24">
        <v>55.67</v>
      </c>
      <c r="G28" s="24">
        <v>8.33</v>
      </c>
      <c r="H28" s="23">
        <v>10</v>
      </c>
      <c r="I28" s="24">
        <v>46</v>
      </c>
      <c r="J28" s="25">
        <f t="shared" si="1"/>
        <v>120</v>
      </c>
      <c r="K28" s="24">
        <f t="shared" si="2"/>
        <v>1198</v>
      </c>
      <c r="L28" s="22">
        <f t="shared" si="3"/>
        <v>368</v>
      </c>
    </row>
    <row r="29" spans="1:17" ht="20.25" customHeight="1" x14ac:dyDescent="0.25">
      <c r="A29" s="1390"/>
      <c r="B29" s="29">
        <v>9</v>
      </c>
      <c r="C29" s="1053" t="s">
        <v>3</v>
      </c>
      <c r="D29" s="27" t="str">
        <v>24/10/25</v>
      </c>
      <c r="E29" s="26">
        <f t="shared" si="0"/>
        <v>1198</v>
      </c>
      <c r="F29" s="24">
        <v>55.67</v>
      </c>
      <c r="G29" s="24">
        <v>8.33</v>
      </c>
      <c r="H29" s="23">
        <v>10</v>
      </c>
      <c r="I29" s="24">
        <v>46</v>
      </c>
      <c r="J29" s="25">
        <f t="shared" si="1"/>
        <v>120</v>
      </c>
      <c r="K29" s="24">
        <f t="shared" si="2"/>
        <v>1078</v>
      </c>
      <c r="L29" s="22">
        <f t="shared" si="3"/>
        <v>414</v>
      </c>
    </row>
    <row r="30" spans="1:17" ht="20.25" customHeight="1" x14ac:dyDescent="0.25">
      <c r="A30" s="1390"/>
      <c r="B30" s="29">
        <v>10</v>
      </c>
      <c r="C30" s="1053" t="s">
        <v>14</v>
      </c>
      <c r="D30" s="27" t="str">
        <v>25/11/25</v>
      </c>
      <c r="E30" s="26">
        <f t="shared" si="0"/>
        <v>1078</v>
      </c>
      <c r="F30" s="24">
        <v>55.67</v>
      </c>
      <c r="G30" s="24">
        <v>8.33</v>
      </c>
      <c r="H30" s="23">
        <v>10</v>
      </c>
      <c r="I30" s="24">
        <v>46</v>
      </c>
      <c r="J30" s="25">
        <f t="shared" si="1"/>
        <v>120</v>
      </c>
      <c r="K30" s="24">
        <f t="shared" si="2"/>
        <v>958</v>
      </c>
      <c r="L30" s="22">
        <f t="shared" si="3"/>
        <v>460</v>
      </c>
    </row>
    <row r="31" spans="1:17" ht="20.25" customHeight="1" thickBot="1" x14ac:dyDescent="0.3">
      <c r="A31" s="1391"/>
      <c r="B31" s="21">
        <v>11</v>
      </c>
      <c r="C31" s="1054" t="s">
        <v>13</v>
      </c>
      <c r="D31" s="19" t="str">
        <v>19/12/25</v>
      </c>
      <c r="E31" s="18">
        <f t="shared" si="0"/>
        <v>958</v>
      </c>
      <c r="F31" s="16">
        <v>55.67</v>
      </c>
      <c r="G31" s="16">
        <v>8.33</v>
      </c>
      <c r="H31" s="15">
        <v>10</v>
      </c>
      <c r="I31" s="16">
        <v>46</v>
      </c>
      <c r="J31" s="17">
        <f t="shared" si="1"/>
        <v>120</v>
      </c>
      <c r="K31" s="16">
        <f t="shared" si="2"/>
        <v>838</v>
      </c>
      <c r="L31" s="14">
        <f t="shared" si="3"/>
        <v>506</v>
      </c>
    </row>
    <row r="32" spans="1:17" ht="20.25" customHeight="1" x14ac:dyDescent="0.25">
      <c r="A32" s="1389">
        <v>2026</v>
      </c>
      <c r="B32" s="37">
        <v>12</v>
      </c>
      <c r="C32" s="1052" t="s">
        <v>12</v>
      </c>
      <c r="D32" s="35" t="str">
        <v>29/01/26</v>
      </c>
      <c r="E32" s="34">
        <f t="shared" si="0"/>
        <v>838</v>
      </c>
      <c r="F32" s="32">
        <v>55.67</v>
      </c>
      <c r="G32" s="32">
        <v>8.33</v>
      </c>
      <c r="H32" s="31">
        <v>10</v>
      </c>
      <c r="I32" s="32">
        <v>46</v>
      </c>
      <c r="J32" s="33">
        <f t="shared" si="1"/>
        <v>120</v>
      </c>
      <c r="K32" s="32">
        <f t="shared" si="2"/>
        <v>718</v>
      </c>
      <c r="L32" s="30">
        <f t="shared" si="3"/>
        <v>552</v>
      </c>
      <c r="N32" s="1408" t="s">
        <v>21</v>
      </c>
      <c r="O32" s="1402" t="s">
        <v>20</v>
      </c>
      <c r="P32" s="1404"/>
      <c r="Q32" s="1392" t="s">
        <v>19</v>
      </c>
    </row>
    <row r="33" spans="1:17" ht="20.25" customHeight="1" x14ac:dyDescent="0.25">
      <c r="A33" s="1390"/>
      <c r="B33" s="29">
        <v>13</v>
      </c>
      <c r="C33" s="1053" t="s">
        <v>11</v>
      </c>
      <c r="D33" s="27" t="str">
        <v>27/02/26</v>
      </c>
      <c r="E33" s="26">
        <f t="shared" si="0"/>
        <v>718</v>
      </c>
      <c r="F33" s="24">
        <v>55.67</v>
      </c>
      <c r="G33" s="24">
        <v>8.33</v>
      </c>
      <c r="H33" s="23">
        <v>10</v>
      </c>
      <c r="I33" s="24">
        <v>46</v>
      </c>
      <c r="J33" s="25">
        <f t="shared" si="1"/>
        <v>120</v>
      </c>
      <c r="K33" s="24">
        <f t="shared" si="2"/>
        <v>598</v>
      </c>
      <c r="L33" s="22">
        <f t="shared" si="3"/>
        <v>598</v>
      </c>
      <c r="N33" s="1434"/>
      <c r="O33" s="1377" t="s">
        <v>20</v>
      </c>
      <c r="P33" s="1377" t="s">
        <v>16</v>
      </c>
      <c r="Q33" s="1393"/>
    </row>
    <row r="34" spans="1:17" ht="20.25" customHeight="1" x14ac:dyDescent="0.25">
      <c r="A34" s="1390"/>
      <c r="B34" s="29">
        <v>14</v>
      </c>
      <c r="C34" s="1053" t="s">
        <v>10</v>
      </c>
      <c r="D34" s="27" t="str">
        <v>31/03/26</v>
      </c>
      <c r="E34" s="26">
        <f t="shared" si="0"/>
        <v>598</v>
      </c>
      <c r="F34" s="24">
        <v>55.67</v>
      </c>
      <c r="G34" s="24">
        <v>8.33</v>
      </c>
      <c r="H34" s="23">
        <v>10</v>
      </c>
      <c r="I34" s="24">
        <v>46</v>
      </c>
      <c r="J34" s="25">
        <f t="shared" si="1"/>
        <v>120</v>
      </c>
      <c r="K34" s="24">
        <f t="shared" si="2"/>
        <v>477.99999999999994</v>
      </c>
      <c r="L34" s="22">
        <f t="shared" si="3"/>
        <v>644</v>
      </c>
    </row>
    <row r="35" spans="1:17" ht="35.25" customHeight="1" x14ac:dyDescent="0.25">
      <c r="A35" s="1390"/>
      <c r="B35" s="29">
        <v>15</v>
      </c>
      <c r="C35" s="1053" t="s">
        <v>9</v>
      </c>
      <c r="D35" s="83" t="str">
        <v>31/03/26
-rm50</v>
      </c>
      <c r="E35" s="26">
        <f t="shared" si="0"/>
        <v>477.99999999999994</v>
      </c>
      <c r="F35" s="24">
        <v>55.67</v>
      </c>
      <c r="G35" s="24">
        <v>8.33</v>
      </c>
      <c r="H35" s="23">
        <v>10</v>
      </c>
      <c r="I35" s="24">
        <v>46</v>
      </c>
      <c r="J35" s="25">
        <f t="shared" si="1"/>
        <v>120</v>
      </c>
      <c r="K35" s="24">
        <f t="shared" si="2"/>
        <v>357.99999999999994</v>
      </c>
      <c r="L35" s="22">
        <f t="shared" si="3"/>
        <v>690</v>
      </c>
      <c r="P35" s="224" t="s">
        <v>2182</v>
      </c>
      <c r="Q35" s="1375" t="s">
        <v>2180</v>
      </c>
    </row>
    <row r="36" spans="1:17" ht="20.25" customHeight="1" x14ac:dyDescent="0.25">
      <c r="A36" s="1390"/>
      <c r="B36" s="29">
        <v>16</v>
      </c>
      <c r="C36" s="1053" t="s">
        <v>8</v>
      </c>
      <c r="D36" s="27" t="str">
        <v/>
      </c>
      <c r="E36" s="26">
        <f t="shared" si="0"/>
        <v>357.99999999999994</v>
      </c>
      <c r="F36" s="24">
        <v>55.67</v>
      </c>
      <c r="G36" s="24">
        <v>8.33</v>
      </c>
      <c r="H36" s="23">
        <v>10</v>
      </c>
      <c r="I36" s="24">
        <v>46</v>
      </c>
      <c r="J36" s="25">
        <f t="shared" si="1"/>
        <v>120</v>
      </c>
      <c r="K36" s="24">
        <f t="shared" si="2"/>
        <v>237.99999999999994</v>
      </c>
      <c r="L36" s="22">
        <f t="shared" si="3"/>
        <v>736</v>
      </c>
    </row>
    <row r="37" spans="1:17" ht="20.25" customHeight="1" x14ac:dyDescent="0.25">
      <c r="A37" s="1390"/>
      <c r="B37" s="29">
        <v>17</v>
      </c>
      <c r="C37" s="1053" t="s">
        <v>7</v>
      </c>
      <c r="D37" s="27" t="str">
        <v/>
      </c>
      <c r="E37" s="26">
        <f t="shared" si="0"/>
        <v>237.99999999999994</v>
      </c>
      <c r="F37" s="24">
        <v>55.67</v>
      </c>
      <c r="G37" s="24">
        <v>8.33</v>
      </c>
      <c r="H37" s="23">
        <v>10</v>
      </c>
      <c r="I37" s="24">
        <v>46</v>
      </c>
      <c r="J37" s="25">
        <f t="shared" si="1"/>
        <v>120</v>
      </c>
      <c r="K37" s="24">
        <f t="shared" si="2"/>
        <v>117.99999999999993</v>
      </c>
      <c r="L37" s="22">
        <f t="shared" si="3"/>
        <v>782</v>
      </c>
    </row>
    <row r="38" spans="1:17" ht="20.25" customHeight="1" thickBot="1" x14ac:dyDescent="0.3">
      <c r="A38" s="1391"/>
      <c r="B38" s="21">
        <v>18</v>
      </c>
      <c r="C38" s="1054" t="s">
        <v>6</v>
      </c>
      <c r="D38" s="19" t="str">
        <v/>
      </c>
      <c r="E38" s="18">
        <f t="shared" si="0"/>
        <v>117.99999999999993</v>
      </c>
      <c r="F38" s="16">
        <v>55.61</v>
      </c>
      <c r="G38" s="16">
        <v>8.39</v>
      </c>
      <c r="H38" s="15">
        <v>10</v>
      </c>
      <c r="I38" s="16">
        <v>46</v>
      </c>
      <c r="J38" s="17">
        <f t="shared" si="1"/>
        <v>120</v>
      </c>
      <c r="K38" s="16">
        <f t="shared" si="2"/>
        <v>-2.0000000000000711</v>
      </c>
      <c r="L38" s="14">
        <f t="shared" si="3"/>
        <v>828</v>
      </c>
    </row>
    <row r="39" spans="1:17" x14ac:dyDescent="0.25">
      <c r="D39" s="68"/>
      <c r="E39" s="68"/>
      <c r="F39" s="67">
        <f>SUM(F21:F38)</f>
        <v>1001.9999999999998</v>
      </c>
      <c r="G39" s="67">
        <f>SUM(G21:G38)</f>
        <v>150</v>
      </c>
      <c r="H39" s="67">
        <f>SUM(H21:H38)</f>
        <v>180</v>
      </c>
      <c r="I39" s="67">
        <f>SUM(I21:I38)</f>
        <v>828</v>
      </c>
    </row>
    <row r="40" spans="1:17" x14ac:dyDescent="0.25">
      <c r="D40" s="1420" t="s">
        <v>2</v>
      </c>
      <c r="E40" s="1420"/>
      <c r="F40" s="79">
        <v>0</v>
      </c>
      <c r="G40" s="79">
        <v>0</v>
      </c>
      <c r="H40" s="79">
        <v>0</v>
      </c>
      <c r="I40" s="79">
        <v>0</v>
      </c>
    </row>
    <row r="41" spans="1:17" x14ac:dyDescent="0.25">
      <c r="D41" s="1421" t="s">
        <v>1</v>
      </c>
      <c r="E41" s="1421"/>
      <c r="F41" s="78">
        <f>SUM(F39-F40)</f>
        <v>1001.9999999999998</v>
      </c>
      <c r="G41" s="78">
        <f>SUM(G39-G40)</f>
        <v>150</v>
      </c>
      <c r="H41" s="78">
        <f t="shared" ref="H41:I41" si="4">SUM(H39-H40)</f>
        <v>180</v>
      </c>
      <c r="I41" s="78">
        <f t="shared" si="4"/>
        <v>828</v>
      </c>
    </row>
    <row r="43" spans="1:17" ht="15.75" x14ac:dyDescent="0.25">
      <c r="C43" s="76"/>
      <c r="D43" s="1435" t="s">
        <v>42</v>
      </c>
      <c r="E43" s="1435"/>
      <c r="F43" s="1423">
        <f>SUM(F41:I41)</f>
        <v>2160</v>
      </c>
      <c r="G43" s="1423"/>
      <c r="H43" s="1423"/>
      <c r="I43" s="485"/>
    </row>
    <row r="44" spans="1:17" ht="16.5" thickBot="1" x14ac:dyDescent="0.3">
      <c r="C44" s="76"/>
      <c r="D44" s="1435" t="s">
        <v>41</v>
      </c>
      <c r="E44" s="1435"/>
      <c r="F44" s="1436">
        <v>-2</v>
      </c>
      <c r="G44" s="1436"/>
      <c r="H44" s="1436"/>
      <c r="I44" s="485"/>
    </row>
    <row r="45" spans="1:17" ht="17.25" thickTop="1" thickBot="1" x14ac:dyDescent="0.3">
      <c r="C45" s="1415" t="s">
        <v>0</v>
      </c>
      <c r="D45" s="1415"/>
      <c r="E45" s="1416"/>
      <c r="F45" s="1417">
        <f>SUM(F43:I44)</f>
        <v>2158</v>
      </c>
      <c r="G45" s="1418"/>
      <c r="H45" s="1419"/>
      <c r="I45" s="486"/>
    </row>
    <row r="46" spans="1:17" ht="15.75" thickTop="1" x14ac:dyDescent="0.25"/>
  </sheetData>
  <mergeCells count="31">
    <mergeCell ref="N32:N33"/>
    <mergeCell ref="O32:P32"/>
    <mergeCell ref="Q32:Q33"/>
    <mergeCell ref="A8:M8"/>
    <mergeCell ref="A11:B11"/>
    <mergeCell ref="A12:B12"/>
    <mergeCell ref="A14:B14"/>
    <mergeCell ref="A16:B16"/>
    <mergeCell ref="E16:F16"/>
    <mergeCell ref="I19:I20"/>
    <mergeCell ref="J19:J20"/>
    <mergeCell ref="K19:K20"/>
    <mergeCell ref="L19:L20"/>
    <mergeCell ref="E17:F17"/>
    <mergeCell ref="E19:E20"/>
    <mergeCell ref="F19:F20"/>
    <mergeCell ref="C45:E45"/>
    <mergeCell ref="F45:H45"/>
    <mergeCell ref="G19:H19"/>
    <mergeCell ref="A32:A38"/>
    <mergeCell ref="A21:A31"/>
    <mergeCell ref="D40:E40"/>
    <mergeCell ref="D41:E41"/>
    <mergeCell ref="D43:E43"/>
    <mergeCell ref="F43:H43"/>
    <mergeCell ref="D44:E44"/>
    <mergeCell ref="F44:H44"/>
    <mergeCell ref="A19:A20"/>
    <mergeCell ref="B19:B20"/>
    <mergeCell ref="C19:C20"/>
    <mergeCell ref="D19:D20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O43"/>
  <sheetViews>
    <sheetView topLeftCell="A19" zoomScaleNormal="100" workbookViewId="0">
      <selection activeCell="N36" sqref="N36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  <col min="14" max="14" width="5.42578125" customWidth="1"/>
    <col min="15" max="15" width="10.5703125" bestFit="1" customWidth="1"/>
  </cols>
  <sheetData>
    <row r="1" spans="1:15" ht="21" x14ac:dyDescent="0.35">
      <c r="A1" s="63" t="s">
        <v>40</v>
      </c>
    </row>
    <row r="3" spans="1:15" ht="21" x14ac:dyDescent="0.35">
      <c r="A3" s="62" t="s">
        <v>82</v>
      </c>
    </row>
    <row r="4" spans="1:15" ht="12.6" customHeight="1" x14ac:dyDescent="0.35">
      <c r="A4" s="62"/>
    </row>
    <row r="5" spans="1:15" ht="17.25" x14ac:dyDescent="0.3">
      <c r="A5" s="500" t="s">
        <v>298</v>
      </c>
    </row>
    <row r="6" spans="1:15" ht="17.25" x14ac:dyDescent="0.3">
      <c r="A6" s="500" t="s">
        <v>265</v>
      </c>
    </row>
    <row r="8" spans="1:15" ht="20.25" customHeight="1" x14ac:dyDescent="0.25">
      <c r="A8" s="1425" t="s">
        <v>81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5" ht="20.25" customHeight="1" x14ac:dyDescent="0.25">
      <c r="A9" s="59" t="s">
        <v>37</v>
      </c>
      <c r="B9" s="60"/>
      <c r="C9" s="59"/>
      <c r="D9" s="71"/>
      <c r="E9" s="51"/>
      <c r="F9" s="58"/>
      <c r="G9" s="58"/>
      <c r="H9" s="48"/>
      <c r="I9" s="48"/>
      <c r="J9" s="48"/>
      <c r="K9" s="48"/>
      <c r="L9" s="48"/>
      <c r="M9" s="59"/>
    </row>
    <row r="10" spans="1:15" ht="20.25" customHeight="1" x14ac:dyDescent="0.25">
      <c r="A10" s="61" t="s">
        <v>80</v>
      </c>
      <c r="B10" s="60"/>
      <c r="C10" s="59"/>
      <c r="D10" s="71"/>
      <c r="E10" s="51"/>
      <c r="F10" s="58"/>
      <c r="G10" s="58"/>
      <c r="H10" s="48"/>
      <c r="I10" s="48"/>
      <c r="J10" s="48"/>
      <c r="K10" s="48"/>
      <c r="L10" s="48"/>
      <c r="M10" s="57"/>
      <c r="O10" s="56"/>
    </row>
    <row r="11" spans="1:15" ht="20.25" customHeight="1" x14ac:dyDescent="0.25">
      <c r="A11" s="1426" t="s">
        <v>35</v>
      </c>
      <c r="B11" s="1426"/>
      <c r="C11" s="54">
        <v>10000</v>
      </c>
      <c r="D11" s="71"/>
      <c r="E11" s="51"/>
      <c r="J11" s="48"/>
      <c r="K11" s="48"/>
      <c r="L11" s="48"/>
    </row>
    <row r="12" spans="1:15" ht="20.25" customHeight="1" x14ac:dyDescent="0.25">
      <c r="A12" s="1426" t="s">
        <v>33</v>
      </c>
      <c r="B12" s="1426"/>
      <c r="C12" s="54">
        <v>800</v>
      </c>
      <c r="D12" t="s">
        <v>34</v>
      </c>
      <c r="E12" s="51"/>
      <c r="J12" s="48"/>
      <c r="K12" s="48"/>
      <c r="L12" s="48"/>
    </row>
    <row r="13" spans="1:15" ht="20.25" customHeight="1" x14ac:dyDescent="0.25">
      <c r="A13" s="1426" t="s">
        <v>33</v>
      </c>
      <c r="B13" s="1426"/>
      <c r="C13" s="54">
        <v>200</v>
      </c>
      <c r="D13" t="s">
        <v>32</v>
      </c>
      <c r="E13" s="51"/>
      <c r="J13" s="48"/>
      <c r="K13" s="48"/>
      <c r="L13" s="48"/>
    </row>
    <row r="14" spans="1:15" ht="20.25" customHeight="1" x14ac:dyDescent="0.25">
      <c r="A14" s="69"/>
      <c r="B14" s="69"/>
      <c r="C14" s="50">
        <f>SUM(C11:C13)</f>
        <v>11000</v>
      </c>
      <c r="E14" s="51"/>
      <c r="J14" s="48"/>
      <c r="K14" s="48"/>
      <c r="L14" s="48"/>
    </row>
    <row r="15" spans="1:15" ht="20.25" customHeight="1" x14ac:dyDescent="0.25">
      <c r="A15" s="1426" t="s">
        <v>31</v>
      </c>
      <c r="B15" s="1426"/>
      <c r="C15" s="49">
        <v>3960</v>
      </c>
      <c r="D15" s="52" t="s">
        <v>30</v>
      </c>
      <c r="E15" s="51"/>
      <c r="J15" s="48"/>
      <c r="K15" s="48"/>
      <c r="L15" s="48"/>
    </row>
    <row r="16" spans="1:15" ht="20.25" customHeight="1" x14ac:dyDescent="0.25">
      <c r="A16" s="1481"/>
      <c r="B16" s="1481"/>
      <c r="C16" s="50">
        <f>SUM(C14:C15)</f>
        <v>14960</v>
      </c>
      <c r="J16" s="48"/>
      <c r="K16" s="48"/>
      <c r="L16" s="48"/>
    </row>
    <row r="17" spans="1:12" ht="31.5" customHeight="1" x14ac:dyDescent="0.25">
      <c r="A17" s="1427" t="s">
        <v>79</v>
      </c>
      <c r="B17" s="1427"/>
      <c r="C17" s="49">
        <v>120</v>
      </c>
      <c r="D17" s="1437" t="s">
        <v>27</v>
      </c>
      <c r="E17" s="1437"/>
      <c r="F17" s="1437"/>
      <c r="J17" s="48"/>
      <c r="K17" s="48"/>
      <c r="L17" s="48"/>
    </row>
    <row r="18" spans="1:12" ht="20.25" customHeight="1" thickBot="1" x14ac:dyDescent="0.3">
      <c r="A18" s="47"/>
      <c r="B18" s="46"/>
      <c r="C18" s="45">
        <f>SUM(C16:C17)</f>
        <v>15080</v>
      </c>
      <c r="D18" s="1441">
        <f>C18/12</f>
        <v>1256.6666666666667</v>
      </c>
      <c r="E18" s="1441"/>
      <c r="F18" s="1441"/>
    </row>
    <row r="19" spans="1:12" ht="17.25" thickTop="1" thickBot="1" x14ac:dyDescent="0.3">
      <c r="D19" s="44"/>
      <c r="E19" s="44"/>
      <c r="F19" s="44"/>
    </row>
    <row r="20" spans="1:12" ht="30.75" customHeight="1" thickBot="1" x14ac:dyDescent="0.3">
      <c r="A20" s="43" t="s">
        <v>26</v>
      </c>
      <c r="B20" s="42" t="s">
        <v>25</v>
      </c>
      <c r="C20" s="40" t="s">
        <v>24</v>
      </c>
      <c r="D20" s="41" t="s">
        <v>23</v>
      </c>
      <c r="E20" s="40" t="s">
        <v>22</v>
      </c>
      <c r="F20" s="39" t="s">
        <v>21</v>
      </c>
      <c r="G20" s="39" t="s">
        <v>20</v>
      </c>
      <c r="H20" s="40" t="s">
        <v>19</v>
      </c>
      <c r="I20" s="41" t="s">
        <v>18</v>
      </c>
      <c r="J20" s="40" t="s">
        <v>17</v>
      </c>
      <c r="K20" s="39" t="s">
        <v>16</v>
      </c>
      <c r="L20" s="38" t="s">
        <v>15</v>
      </c>
    </row>
    <row r="21" spans="1:12" ht="20.25" customHeight="1" x14ac:dyDescent="0.25">
      <c r="A21" s="1389">
        <v>2021</v>
      </c>
      <c r="B21" s="37">
        <v>1</v>
      </c>
      <c r="C21" s="36" t="s">
        <v>9</v>
      </c>
      <c r="D21" s="35" t="str">
        <f t="array" ref="D21:D32">TRANSPOSE('[1]2020-2021'!$F$102:$Q$102)</f>
        <v>11/05/21</v>
      </c>
      <c r="E21" s="34">
        <f>C16</f>
        <v>14960</v>
      </c>
      <c r="F21" s="32">
        <v>900.34</v>
      </c>
      <c r="G21" s="32">
        <v>16.66</v>
      </c>
      <c r="H21" s="32">
        <v>330</v>
      </c>
      <c r="I21" s="33">
        <f>F21+H21+G21+K21</f>
        <v>1257.0000000000002</v>
      </c>
      <c r="J21" s="32">
        <f t="shared" ref="J21:J32" si="0">E21-H21-G21-F21</f>
        <v>13713</v>
      </c>
      <c r="K21" s="31">
        <v>10</v>
      </c>
      <c r="L21" s="30">
        <f>H21</f>
        <v>330</v>
      </c>
    </row>
    <row r="22" spans="1:12" ht="20.25" customHeight="1" x14ac:dyDescent="0.25">
      <c r="A22" s="1390"/>
      <c r="B22" s="29">
        <v>2</v>
      </c>
      <c r="C22" s="28" t="s">
        <v>8</v>
      </c>
      <c r="D22" s="27" t="str">
        <v>16/06/21</v>
      </c>
      <c r="E22" s="26">
        <f t="shared" ref="E22:E32" si="1">J21</f>
        <v>13713</v>
      </c>
      <c r="F22" s="24">
        <v>900.34</v>
      </c>
      <c r="G22" s="24">
        <v>16.66</v>
      </c>
      <c r="H22" s="24">
        <v>330</v>
      </c>
      <c r="I22" s="25">
        <f t="shared" ref="I22:I32" si="2">F22+H22+G22+K22</f>
        <v>1257.0000000000002</v>
      </c>
      <c r="J22" s="24">
        <f t="shared" si="0"/>
        <v>12466</v>
      </c>
      <c r="K22" s="23">
        <v>10</v>
      </c>
      <c r="L22" s="22">
        <f t="shared" ref="L22:L32" si="3">L21+H22</f>
        <v>660</v>
      </c>
    </row>
    <row r="23" spans="1:12" ht="20.25" customHeight="1" x14ac:dyDescent="0.25">
      <c r="A23" s="1390"/>
      <c r="B23" s="29">
        <v>3</v>
      </c>
      <c r="C23" s="28" t="s">
        <v>7</v>
      </c>
      <c r="D23" s="27" t="str">
        <v>08/07/21</v>
      </c>
      <c r="E23" s="26">
        <f t="shared" si="1"/>
        <v>12466</v>
      </c>
      <c r="F23" s="24">
        <v>900.34</v>
      </c>
      <c r="G23" s="24">
        <v>16.66</v>
      </c>
      <c r="H23" s="24">
        <v>330</v>
      </c>
      <c r="I23" s="25">
        <f t="shared" si="2"/>
        <v>1257.0000000000002</v>
      </c>
      <c r="J23" s="24">
        <f t="shared" si="0"/>
        <v>11219</v>
      </c>
      <c r="K23" s="23">
        <v>10</v>
      </c>
      <c r="L23" s="22">
        <f t="shared" si="3"/>
        <v>990</v>
      </c>
    </row>
    <row r="24" spans="1:12" ht="20.25" customHeight="1" x14ac:dyDescent="0.25">
      <c r="A24" s="1390"/>
      <c r="B24" s="29">
        <v>4</v>
      </c>
      <c r="C24" s="28" t="s">
        <v>6</v>
      </c>
      <c r="D24" s="27" t="str">
        <v>12/08/21</v>
      </c>
      <c r="E24" s="26">
        <f t="shared" si="1"/>
        <v>11219</v>
      </c>
      <c r="F24" s="24">
        <v>900.34</v>
      </c>
      <c r="G24" s="24">
        <v>16.66</v>
      </c>
      <c r="H24" s="24">
        <v>330</v>
      </c>
      <c r="I24" s="25">
        <f t="shared" si="2"/>
        <v>1257.0000000000002</v>
      </c>
      <c r="J24" s="24">
        <f t="shared" si="0"/>
        <v>9972</v>
      </c>
      <c r="K24" s="23">
        <v>10</v>
      </c>
      <c r="L24" s="22">
        <f t="shared" si="3"/>
        <v>1320</v>
      </c>
    </row>
    <row r="25" spans="1:12" ht="20.25" customHeight="1" x14ac:dyDescent="0.25">
      <c r="A25" s="1390"/>
      <c r="B25" s="29">
        <v>5</v>
      </c>
      <c r="C25" s="28" t="s">
        <v>5</v>
      </c>
      <c r="D25" s="27" t="str">
        <v>14/09/21</v>
      </c>
      <c r="E25" s="26">
        <f t="shared" si="1"/>
        <v>9972</v>
      </c>
      <c r="F25" s="24">
        <v>900.34</v>
      </c>
      <c r="G25" s="24">
        <v>16.66</v>
      </c>
      <c r="H25" s="24">
        <v>330</v>
      </c>
      <c r="I25" s="25">
        <f t="shared" si="2"/>
        <v>1257.0000000000002</v>
      </c>
      <c r="J25" s="24">
        <f t="shared" si="0"/>
        <v>8725</v>
      </c>
      <c r="K25" s="23">
        <v>10</v>
      </c>
      <c r="L25" s="22">
        <f t="shared" si="3"/>
        <v>1650</v>
      </c>
    </row>
    <row r="26" spans="1:12" ht="20.25" customHeight="1" x14ac:dyDescent="0.25">
      <c r="A26" s="1390"/>
      <c r="B26" s="29">
        <v>6</v>
      </c>
      <c r="C26" s="28" t="s">
        <v>4</v>
      </c>
      <c r="D26" s="27" t="str">
        <v>20/10/21</v>
      </c>
      <c r="E26" s="26">
        <f t="shared" si="1"/>
        <v>8725</v>
      </c>
      <c r="F26" s="24">
        <v>900.34</v>
      </c>
      <c r="G26" s="24">
        <v>16.66</v>
      </c>
      <c r="H26" s="24">
        <v>330</v>
      </c>
      <c r="I26" s="25">
        <f t="shared" si="2"/>
        <v>1257.0000000000002</v>
      </c>
      <c r="J26" s="24">
        <f t="shared" si="0"/>
        <v>7478</v>
      </c>
      <c r="K26" s="23">
        <v>10</v>
      </c>
      <c r="L26" s="22">
        <f t="shared" si="3"/>
        <v>1980</v>
      </c>
    </row>
    <row r="27" spans="1:12" ht="20.25" customHeight="1" x14ac:dyDescent="0.25">
      <c r="A27" s="1390"/>
      <c r="B27" s="29">
        <v>7</v>
      </c>
      <c r="C27" s="28" t="s">
        <v>3</v>
      </c>
      <c r="D27" s="27" t="str">
        <v>24/11/21</v>
      </c>
      <c r="E27" s="26">
        <f t="shared" si="1"/>
        <v>7478</v>
      </c>
      <c r="F27" s="24">
        <v>900.34</v>
      </c>
      <c r="G27" s="24">
        <v>16.66</v>
      </c>
      <c r="H27" s="24">
        <v>330</v>
      </c>
      <c r="I27" s="25">
        <f t="shared" si="2"/>
        <v>1257.0000000000002</v>
      </c>
      <c r="J27" s="24">
        <f t="shared" si="0"/>
        <v>6231</v>
      </c>
      <c r="K27" s="23">
        <v>10</v>
      </c>
      <c r="L27" s="22">
        <f t="shared" si="3"/>
        <v>2310</v>
      </c>
    </row>
    <row r="28" spans="1:12" ht="20.25" customHeight="1" x14ac:dyDescent="0.25">
      <c r="A28" s="1390"/>
      <c r="B28" s="29">
        <v>8</v>
      </c>
      <c r="C28" s="28" t="s">
        <v>14</v>
      </c>
      <c r="D28" s="27" t="str">
        <v>16/12/21</v>
      </c>
      <c r="E28" s="26">
        <f t="shared" si="1"/>
        <v>6231</v>
      </c>
      <c r="F28" s="24">
        <v>900.34</v>
      </c>
      <c r="G28" s="24">
        <v>16.66</v>
      </c>
      <c r="H28" s="24">
        <v>330</v>
      </c>
      <c r="I28" s="25">
        <f t="shared" si="2"/>
        <v>1257.0000000000002</v>
      </c>
      <c r="J28" s="24">
        <f t="shared" si="0"/>
        <v>4984</v>
      </c>
      <c r="K28" s="23">
        <v>10</v>
      </c>
      <c r="L28" s="22">
        <f t="shared" si="3"/>
        <v>2640</v>
      </c>
    </row>
    <row r="29" spans="1:12" ht="20.25" customHeight="1" thickBot="1" x14ac:dyDescent="0.3">
      <c r="A29" s="1391"/>
      <c r="B29" s="21">
        <v>9</v>
      </c>
      <c r="C29" s="20" t="s">
        <v>13</v>
      </c>
      <c r="D29" s="19" t="str">
        <v>24/01/22</v>
      </c>
      <c r="E29" s="18">
        <f t="shared" si="1"/>
        <v>4984</v>
      </c>
      <c r="F29" s="16">
        <v>900.34</v>
      </c>
      <c r="G29" s="16">
        <v>16.66</v>
      </c>
      <c r="H29" s="16">
        <v>330</v>
      </c>
      <c r="I29" s="17">
        <f t="shared" si="2"/>
        <v>1257.0000000000002</v>
      </c>
      <c r="J29" s="16">
        <f t="shared" si="0"/>
        <v>3737</v>
      </c>
      <c r="K29" s="15">
        <v>10</v>
      </c>
      <c r="L29" s="14">
        <f t="shared" si="3"/>
        <v>2970</v>
      </c>
    </row>
    <row r="30" spans="1:12" ht="20.25" customHeight="1" x14ac:dyDescent="0.25">
      <c r="A30" s="1389">
        <v>2022</v>
      </c>
      <c r="B30" s="37">
        <v>10</v>
      </c>
      <c r="C30" s="36" t="s">
        <v>12</v>
      </c>
      <c r="D30" s="35" t="str">
        <v>13/02/22</v>
      </c>
      <c r="E30" s="34">
        <f t="shared" si="1"/>
        <v>3737</v>
      </c>
      <c r="F30" s="32">
        <v>900.34</v>
      </c>
      <c r="G30" s="32">
        <v>16.66</v>
      </c>
      <c r="H30" s="32">
        <v>330</v>
      </c>
      <c r="I30" s="33">
        <f t="shared" si="2"/>
        <v>1257.0000000000002</v>
      </c>
      <c r="J30" s="32">
        <f t="shared" si="0"/>
        <v>2490</v>
      </c>
      <c r="K30" s="31">
        <v>10</v>
      </c>
      <c r="L30" s="30">
        <f t="shared" si="3"/>
        <v>3300</v>
      </c>
    </row>
    <row r="31" spans="1:12" ht="20.25" customHeight="1" x14ac:dyDescent="0.25">
      <c r="A31" s="1390"/>
      <c r="B31" s="29">
        <v>11</v>
      </c>
      <c r="C31" s="28" t="s">
        <v>11</v>
      </c>
      <c r="D31" s="27" t="str">
        <v>13/02/22</v>
      </c>
      <c r="E31" s="26">
        <f t="shared" si="1"/>
        <v>2490</v>
      </c>
      <c r="F31" s="24">
        <v>900.34</v>
      </c>
      <c r="G31" s="24">
        <v>16.66</v>
      </c>
      <c r="H31" s="24">
        <v>330</v>
      </c>
      <c r="I31" s="25">
        <f t="shared" si="2"/>
        <v>1257.0000000000002</v>
      </c>
      <c r="J31" s="24">
        <f t="shared" si="0"/>
        <v>1243</v>
      </c>
      <c r="K31" s="23">
        <v>10</v>
      </c>
      <c r="L31" s="22">
        <f t="shared" si="3"/>
        <v>3630</v>
      </c>
    </row>
    <row r="32" spans="1:12" ht="20.25" customHeight="1" thickBot="1" x14ac:dyDescent="0.3">
      <c r="A32" s="1391"/>
      <c r="B32" s="21">
        <v>12</v>
      </c>
      <c r="C32" s="20" t="s">
        <v>10</v>
      </c>
      <c r="D32" s="19" t="str">
        <v>13/02/22</v>
      </c>
      <c r="E32" s="18">
        <f t="shared" si="1"/>
        <v>1243</v>
      </c>
      <c r="F32" s="16">
        <v>900.26</v>
      </c>
      <c r="G32" s="16">
        <v>16.739999999999998</v>
      </c>
      <c r="H32" s="16">
        <v>330</v>
      </c>
      <c r="I32" s="17">
        <f t="shared" si="2"/>
        <v>1257</v>
      </c>
      <c r="J32" s="16">
        <f t="shared" si="0"/>
        <v>-4</v>
      </c>
      <c r="K32" s="15">
        <v>10</v>
      </c>
      <c r="L32" s="14">
        <f t="shared" si="3"/>
        <v>3960</v>
      </c>
    </row>
    <row r="33" spans="3:11" s="10" customFormat="1" ht="20.25" customHeight="1" x14ac:dyDescent="0.25">
      <c r="D33" s="13"/>
      <c r="E33" s="13"/>
      <c r="F33" s="11">
        <f>SUM(F21:F32)</f>
        <v>10804</v>
      </c>
      <c r="G33" s="11">
        <f>SUM(G21:G32)</f>
        <v>200</v>
      </c>
      <c r="H33" s="11">
        <f>SUM(H21:H32)</f>
        <v>3960</v>
      </c>
      <c r="I33" s="151"/>
      <c r="J33" s="11"/>
      <c r="K33" s="11">
        <f>SUM(K21:K32)</f>
        <v>120</v>
      </c>
    </row>
    <row r="34" spans="3:11" x14ac:dyDescent="0.25">
      <c r="D34" s="1446" t="s">
        <v>2</v>
      </c>
      <c r="E34" s="1446"/>
      <c r="F34" s="150">
        <f>SUM(F21:F32)</f>
        <v>10804</v>
      </c>
      <c r="G34" s="150">
        <f t="shared" ref="G34:H34" si="4">SUM(G21:G32)</f>
        <v>200</v>
      </c>
      <c r="H34" s="150">
        <f t="shared" si="4"/>
        <v>3960</v>
      </c>
      <c r="I34" s="9"/>
      <c r="J34" s="8"/>
      <c r="K34" s="7">
        <f>SUM(K21:K32)</f>
        <v>120</v>
      </c>
    </row>
    <row r="35" spans="3:11" x14ac:dyDescent="0.25">
      <c r="D35" s="1435" t="s">
        <v>1</v>
      </c>
      <c r="E35" s="1435"/>
      <c r="F35" s="149">
        <f>SUM(F33-F34)</f>
        <v>0</v>
      </c>
      <c r="G35" s="149">
        <f>SUM(G33-G34)</f>
        <v>0</v>
      </c>
      <c r="H35" s="149">
        <f>SUM(H33-H34)</f>
        <v>0</v>
      </c>
      <c r="I35" s="1451" t="s">
        <v>1</v>
      </c>
      <c r="J35" s="1451"/>
      <c r="K35" s="148">
        <f>SUM(K33-K34)</f>
        <v>0</v>
      </c>
    </row>
    <row r="36" spans="3:11" ht="15.75" customHeight="1" x14ac:dyDescent="0.25">
      <c r="D36" s="4"/>
      <c r="E36" s="4"/>
      <c r="F36" s="2"/>
      <c r="G36" s="2"/>
      <c r="H36" s="2"/>
      <c r="I36" s="70"/>
      <c r="J36" s="70"/>
      <c r="K36" s="2"/>
    </row>
    <row r="37" spans="3:11" ht="20.25" customHeight="1" x14ac:dyDescent="0.25">
      <c r="C37" s="97"/>
      <c r="D37" s="1422" t="s">
        <v>42</v>
      </c>
      <c r="E37" s="1422"/>
      <c r="F37" s="1423">
        <f>SUM(F35:H35)</f>
        <v>0</v>
      </c>
      <c r="G37" s="1423"/>
      <c r="H37" s="147"/>
      <c r="I37" s="1"/>
    </row>
    <row r="38" spans="3:11" ht="16.5" thickBot="1" x14ac:dyDescent="0.3">
      <c r="C38" s="97"/>
      <c r="D38" s="1422" t="s">
        <v>41</v>
      </c>
      <c r="E38" s="1422"/>
      <c r="F38" s="1436">
        <v>-4</v>
      </c>
      <c r="G38" s="1436"/>
    </row>
    <row r="39" spans="3:11" ht="17.25" thickTop="1" thickBot="1" x14ac:dyDescent="0.3">
      <c r="C39" s="1415" t="s">
        <v>0</v>
      </c>
      <c r="D39" s="1415"/>
      <c r="E39" s="1416"/>
      <c r="F39" s="1417">
        <f>SUM(F37:G38)</f>
        <v>-4</v>
      </c>
      <c r="G39" s="1419"/>
    </row>
    <row r="40" spans="3:11" ht="16.5" thickTop="1" x14ac:dyDescent="0.25">
      <c r="D40" s="1411" t="s">
        <v>103</v>
      </c>
      <c r="E40" s="1411"/>
      <c r="F40" s="1532">
        <v>4</v>
      </c>
      <c r="G40" s="1532"/>
    </row>
    <row r="41" spans="3:11" ht="15.75" thickBot="1" x14ac:dyDescent="0.3">
      <c r="F41" s="1533">
        <f>SUM(F39:G40)</f>
        <v>0</v>
      </c>
      <c r="G41" s="1534"/>
    </row>
    <row r="42" spans="3:11" ht="15.75" thickTop="1" x14ac:dyDescent="0.25"/>
    <row r="43" spans="3:11" x14ac:dyDescent="0.25">
      <c r="D43" s="330"/>
    </row>
  </sheetData>
  <mergeCells count="23">
    <mergeCell ref="D40:E40"/>
    <mergeCell ref="F40:G40"/>
    <mergeCell ref="F41:G41"/>
    <mergeCell ref="A8:L8"/>
    <mergeCell ref="A11:B11"/>
    <mergeCell ref="A12:B12"/>
    <mergeCell ref="A13:B13"/>
    <mergeCell ref="A15:B15"/>
    <mergeCell ref="C39:E39"/>
    <mergeCell ref="F39:G39"/>
    <mergeCell ref="D34:E34"/>
    <mergeCell ref="D35:E35"/>
    <mergeCell ref="A16:B16"/>
    <mergeCell ref="A17:B17"/>
    <mergeCell ref="D17:F17"/>
    <mergeCell ref="D18:F18"/>
    <mergeCell ref="D38:E38"/>
    <mergeCell ref="F38:G38"/>
    <mergeCell ref="A21:A29"/>
    <mergeCell ref="A30:A32"/>
    <mergeCell ref="I35:J35"/>
    <mergeCell ref="D37:E37"/>
    <mergeCell ref="F37:G37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O39"/>
  <sheetViews>
    <sheetView topLeftCell="A19" zoomScaleNormal="100" workbookViewId="0">
      <selection activeCell="C28" sqref="C28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  <col min="14" max="14" width="5.42578125" customWidth="1"/>
    <col min="15" max="15" width="10.5703125" bestFit="1" customWidth="1"/>
  </cols>
  <sheetData>
    <row r="1" spans="1:15" ht="21" x14ac:dyDescent="0.35">
      <c r="A1" s="63" t="s">
        <v>40</v>
      </c>
    </row>
    <row r="3" spans="1:15" ht="21" x14ac:dyDescent="0.35">
      <c r="A3" s="62" t="s">
        <v>82</v>
      </c>
    </row>
    <row r="4" spans="1:15" ht="12.6" customHeight="1" x14ac:dyDescent="0.35">
      <c r="A4" s="62"/>
    </row>
    <row r="5" spans="1:15" ht="17.25" x14ac:dyDescent="0.3">
      <c r="A5" s="500" t="s">
        <v>298</v>
      </c>
    </row>
    <row r="6" spans="1:15" ht="17.25" x14ac:dyDescent="0.3">
      <c r="A6" s="500" t="s">
        <v>265</v>
      </c>
    </row>
    <row r="8" spans="1:15" ht="20.25" customHeight="1" x14ac:dyDescent="0.25">
      <c r="A8" s="1425" t="s">
        <v>135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5" ht="20.25" customHeight="1" x14ac:dyDescent="0.25">
      <c r="A9" s="59" t="s">
        <v>37</v>
      </c>
      <c r="B9" s="60"/>
      <c r="C9" s="59"/>
      <c r="D9" s="268"/>
      <c r="E9" s="51"/>
      <c r="F9" s="58"/>
      <c r="G9" s="58"/>
      <c r="H9" s="48"/>
      <c r="I9" s="48"/>
      <c r="J9" s="48"/>
      <c r="K9" s="48"/>
      <c r="L9" s="48"/>
      <c r="M9" s="59"/>
    </row>
    <row r="10" spans="1:15" ht="20.25" customHeight="1" x14ac:dyDescent="0.25">
      <c r="A10" s="61" t="s">
        <v>80</v>
      </c>
      <c r="B10" s="60"/>
      <c r="C10" s="59"/>
      <c r="D10" s="268"/>
      <c r="E10" s="51"/>
      <c r="F10" s="58"/>
      <c r="G10" s="58"/>
      <c r="H10" s="48"/>
      <c r="I10" s="48"/>
      <c r="J10" s="48"/>
      <c r="K10" s="48"/>
      <c r="L10" s="48"/>
      <c r="M10" s="57"/>
      <c r="O10" s="56"/>
    </row>
    <row r="11" spans="1:15" ht="20.25" customHeight="1" x14ac:dyDescent="0.25">
      <c r="A11" s="1426" t="s">
        <v>35</v>
      </c>
      <c r="B11" s="1426"/>
      <c r="C11" s="54">
        <v>10700</v>
      </c>
      <c r="D11" s="268"/>
      <c r="E11" s="51"/>
      <c r="J11" s="48"/>
      <c r="K11" s="48"/>
      <c r="L11" s="48"/>
    </row>
    <row r="12" spans="1:15" ht="20.25" customHeight="1" x14ac:dyDescent="0.25">
      <c r="A12" s="1426" t="s">
        <v>33</v>
      </c>
      <c r="B12" s="1426"/>
      <c r="C12" s="54">
        <v>642</v>
      </c>
      <c r="E12" s="51"/>
      <c r="J12" s="48"/>
      <c r="K12" s="48"/>
      <c r="L12" s="48"/>
    </row>
    <row r="13" spans="1:15" ht="20.25" customHeight="1" x14ac:dyDescent="0.25">
      <c r="A13" s="266"/>
      <c r="B13" s="266"/>
      <c r="C13" s="50">
        <f>SUM(C11:C12)</f>
        <v>11342</v>
      </c>
      <c r="E13" s="51"/>
      <c r="J13" s="48"/>
      <c r="K13" s="48"/>
      <c r="L13" s="48"/>
    </row>
    <row r="14" spans="1:15" ht="20.25" customHeight="1" x14ac:dyDescent="0.25">
      <c r="A14" s="1426" t="s">
        <v>31</v>
      </c>
      <c r="B14" s="1426"/>
      <c r="C14" s="49">
        <v>3402.6</v>
      </c>
      <c r="D14" s="52" t="s">
        <v>113</v>
      </c>
      <c r="E14" s="51"/>
      <c r="J14" s="48"/>
      <c r="K14" s="48"/>
      <c r="L14" s="48"/>
    </row>
    <row r="15" spans="1:15" ht="20.25" customHeight="1" x14ac:dyDescent="0.25">
      <c r="A15" s="1481"/>
      <c r="B15" s="1481"/>
      <c r="C15" s="50">
        <f>SUM(C13:C14)</f>
        <v>14744.6</v>
      </c>
      <c r="J15" s="48"/>
      <c r="K15" s="48"/>
      <c r="L15" s="48"/>
    </row>
    <row r="16" spans="1:15" ht="31.5" customHeight="1" x14ac:dyDescent="0.25">
      <c r="A16" s="1427" t="s">
        <v>79</v>
      </c>
      <c r="B16" s="1427"/>
      <c r="C16" s="49">
        <v>120</v>
      </c>
      <c r="D16" s="1437" t="s">
        <v>27</v>
      </c>
      <c r="E16" s="1437"/>
      <c r="F16" s="1437"/>
      <c r="J16" s="48"/>
      <c r="K16" s="48"/>
      <c r="L16" s="48"/>
    </row>
    <row r="17" spans="1:12" ht="20.25" customHeight="1" thickBot="1" x14ac:dyDescent="0.3">
      <c r="A17" s="47"/>
      <c r="B17" s="46"/>
      <c r="C17" s="45">
        <f>SUM(C15:C16)</f>
        <v>14864.6</v>
      </c>
      <c r="D17" s="1441">
        <f>C17/12+1</f>
        <v>1239.7166666666667</v>
      </c>
      <c r="E17" s="1441"/>
      <c r="F17" s="1441"/>
    </row>
    <row r="18" spans="1:12" ht="17.25" thickTop="1" thickBot="1" x14ac:dyDescent="0.3">
      <c r="D18" s="44"/>
      <c r="E18" s="44"/>
      <c r="F18" s="44"/>
    </row>
    <row r="19" spans="1:12" ht="30.75" customHeight="1" thickBot="1" x14ac:dyDescent="0.3">
      <c r="A19" s="43" t="s">
        <v>26</v>
      </c>
      <c r="B19" s="42" t="s">
        <v>25</v>
      </c>
      <c r="C19" s="271" t="s">
        <v>24</v>
      </c>
      <c r="D19" s="41" t="s">
        <v>23</v>
      </c>
      <c r="E19" s="271" t="s">
        <v>22</v>
      </c>
      <c r="F19" s="39" t="s">
        <v>21</v>
      </c>
      <c r="G19" s="39" t="s">
        <v>20</v>
      </c>
      <c r="H19" s="271" t="s">
        <v>19</v>
      </c>
      <c r="I19" s="41" t="s">
        <v>18</v>
      </c>
      <c r="J19" s="271" t="s">
        <v>17</v>
      </c>
      <c r="K19" s="39" t="s">
        <v>16</v>
      </c>
      <c r="L19" s="38" t="s">
        <v>15</v>
      </c>
    </row>
    <row r="20" spans="1:12" ht="20.25" customHeight="1" x14ac:dyDescent="0.25">
      <c r="A20" s="1389">
        <v>2022</v>
      </c>
      <c r="B20" s="37">
        <v>1</v>
      </c>
      <c r="C20" s="408" t="s">
        <v>10</v>
      </c>
      <c r="D20" s="35" t="str">
        <f t="array" ref="D20:D31">TRANSPOSE('[1]2021-2022'!$F$97:$Q$97)</f>
        <v>22/03/22</v>
      </c>
      <c r="E20" s="34">
        <f>C15</f>
        <v>14744.6</v>
      </c>
      <c r="F20" s="32">
        <v>892.95</v>
      </c>
      <c r="G20" s="32">
        <v>53.5</v>
      </c>
      <c r="H20" s="32">
        <v>283.55</v>
      </c>
      <c r="I20" s="33">
        <f>F20+H20+G20+K20</f>
        <v>1240</v>
      </c>
      <c r="J20" s="32">
        <f t="shared" ref="J20:J31" si="0">E20-H20-G20-F20</f>
        <v>13514.6</v>
      </c>
      <c r="K20" s="31">
        <v>10</v>
      </c>
      <c r="L20" s="30">
        <f>H20</f>
        <v>283.55</v>
      </c>
    </row>
    <row r="21" spans="1:12" ht="20.25" customHeight="1" x14ac:dyDescent="0.25">
      <c r="A21" s="1390"/>
      <c r="B21" s="29">
        <v>2</v>
      </c>
      <c r="C21" s="407" t="s">
        <v>9</v>
      </c>
      <c r="D21" s="27" t="str">
        <v>05/05/22</v>
      </c>
      <c r="E21" s="26">
        <f t="shared" ref="E21:E31" si="1">J20</f>
        <v>13514.6</v>
      </c>
      <c r="F21" s="24">
        <v>892.95</v>
      </c>
      <c r="G21" s="24">
        <v>53.5</v>
      </c>
      <c r="H21" s="24">
        <v>283.55</v>
      </c>
      <c r="I21" s="25">
        <f t="shared" ref="I21:I31" si="2">F21+H21+G21+K21</f>
        <v>1240</v>
      </c>
      <c r="J21" s="24">
        <f t="shared" si="0"/>
        <v>12284.6</v>
      </c>
      <c r="K21" s="23">
        <v>10</v>
      </c>
      <c r="L21" s="22">
        <f t="shared" ref="L21:L31" si="3">L20+H21</f>
        <v>567.1</v>
      </c>
    </row>
    <row r="22" spans="1:12" ht="20.25" customHeight="1" x14ac:dyDescent="0.25">
      <c r="A22" s="1390"/>
      <c r="B22" s="29">
        <v>3</v>
      </c>
      <c r="C22" s="407" t="s">
        <v>8</v>
      </c>
      <c r="D22" s="27" t="str">
        <v>28/05/22</v>
      </c>
      <c r="E22" s="26">
        <f t="shared" si="1"/>
        <v>12284.6</v>
      </c>
      <c r="F22" s="24">
        <v>892.95</v>
      </c>
      <c r="G22" s="24">
        <v>53.5</v>
      </c>
      <c r="H22" s="24">
        <v>283.55</v>
      </c>
      <c r="I22" s="25">
        <f t="shared" si="2"/>
        <v>1240</v>
      </c>
      <c r="J22" s="24">
        <f t="shared" si="0"/>
        <v>11054.6</v>
      </c>
      <c r="K22" s="23">
        <v>10</v>
      </c>
      <c r="L22" s="22">
        <f t="shared" si="3"/>
        <v>850.65000000000009</v>
      </c>
    </row>
    <row r="23" spans="1:12" ht="20.25" customHeight="1" x14ac:dyDescent="0.25">
      <c r="A23" s="1390"/>
      <c r="B23" s="29">
        <v>4</v>
      </c>
      <c r="C23" s="407" t="s">
        <v>7</v>
      </c>
      <c r="D23" s="27" t="str">
        <v>06/07/22</v>
      </c>
      <c r="E23" s="26">
        <f t="shared" si="1"/>
        <v>11054.6</v>
      </c>
      <c r="F23" s="24">
        <v>892.95</v>
      </c>
      <c r="G23" s="24">
        <v>53.5</v>
      </c>
      <c r="H23" s="24">
        <v>283.55</v>
      </c>
      <c r="I23" s="25">
        <f t="shared" si="2"/>
        <v>1240</v>
      </c>
      <c r="J23" s="24">
        <f t="shared" si="0"/>
        <v>9824.6</v>
      </c>
      <c r="K23" s="23">
        <v>10</v>
      </c>
      <c r="L23" s="22">
        <f t="shared" si="3"/>
        <v>1134.2</v>
      </c>
    </row>
    <row r="24" spans="1:12" ht="20.25" customHeight="1" x14ac:dyDescent="0.25">
      <c r="A24" s="1390"/>
      <c r="B24" s="29">
        <v>5</v>
      </c>
      <c r="C24" s="407" t="s">
        <v>6</v>
      </c>
      <c r="D24" s="27" t="str">
        <v>04/08/22</v>
      </c>
      <c r="E24" s="26">
        <f t="shared" si="1"/>
        <v>9824.6</v>
      </c>
      <c r="F24" s="24">
        <v>892.95</v>
      </c>
      <c r="G24" s="24">
        <v>53.5</v>
      </c>
      <c r="H24" s="24">
        <v>283.55</v>
      </c>
      <c r="I24" s="25">
        <f t="shared" si="2"/>
        <v>1240</v>
      </c>
      <c r="J24" s="24">
        <f t="shared" si="0"/>
        <v>8594.6</v>
      </c>
      <c r="K24" s="23">
        <v>10</v>
      </c>
      <c r="L24" s="22">
        <f t="shared" si="3"/>
        <v>1417.75</v>
      </c>
    </row>
    <row r="25" spans="1:12" ht="20.25" customHeight="1" x14ac:dyDescent="0.25">
      <c r="A25" s="1390"/>
      <c r="B25" s="29">
        <v>6</v>
      </c>
      <c r="C25" s="407" t="s">
        <v>5</v>
      </c>
      <c r="D25" s="27" t="str">
        <v>14/09/22</v>
      </c>
      <c r="E25" s="26">
        <f t="shared" si="1"/>
        <v>8594.6</v>
      </c>
      <c r="F25" s="24">
        <v>892.95</v>
      </c>
      <c r="G25" s="24">
        <v>53.5</v>
      </c>
      <c r="H25" s="24">
        <v>283.55</v>
      </c>
      <c r="I25" s="25">
        <f t="shared" si="2"/>
        <v>1240</v>
      </c>
      <c r="J25" s="24">
        <f t="shared" si="0"/>
        <v>7364.6000000000013</v>
      </c>
      <c r="K25" s="23">
        <v>10</v>
      </c>
      <c r="L25" s="22">
        <f t="shared" si="3"/>
        <v>1701.3</v>
      </c>
    </row>
    <row r="26" spans="1:12" ht="20.25" customHeight="1" x14ac:dyDescent="0.25">
      <c r="A26" s="1390"/>
      <c r="B26" s="29">
        <v>7</v>
      </c>
      <c r="C26" s="407" t="s">
        <v>4</v>
      </c>
      <c r="D26" s="27" t="str">
        <v>10/10/22</v>
      </c>
      <c r="E26" s="26">
        <f t="shared" si="1"/>
        <v>7364.6000000000013</v>
      </c>
      <c r="F26" s="24">
        <v>892.95</v>
      </c>
      <c r="G26" s="24">
        <v>53.5</v>
      </c>
      <c r="H26" s="24">
        <v>283.55</v>
      </c>
      <c r="I26" s="25">
        <f t="shared" si="2"/>
        <v>1240</v>
      </c>
      <c r="J26" s="24">
        <f t="shared" si="0"/>
        <v>6134.6000000000013</v>
      </c>
      <c r="K26" s="23">
        <v>10</v>
      </c>
      <c r="L26" s="22">
        <f t="shared" si="3"/>
        <v>1984.85</v>
      </c>
    </row>
    <row r="27" spans="1:12" ht="20.25" customHeight="1" x14ac:dyDescent="0.25">
      <c r="A27" s="1390"/>
      <c r="B27" s="29">
        <v>8</v>
      </c>
      <c r="C27" s="407" t="s">
        <v>3</v>
      </c>
      <c r="D27" s="27" t="str">
        <v>04/11/22</v>
      </c>
      <c r="E27" s="26">
        <f t="shared" si="1"/>
        <v>6134.6000000000013</v>
      </c>
      <c r="F27" s="24">
        <v>892.95</v>
      </c>
      <c r="G27" s="24">
        <v>53.5</v>
      </c>
      <c r="H27" s="24">
        <v>283.55</v>
      </c>
      <c r="I27" s="25">
        <f t="shared" si="2"/>
        <v>1240</v>
      </c>
      <c r="J27" s="24">
        <f t="shared" si="0"/>
        <v>4904.6000000000013</v>
      </c>
      <c r="K27" s="23">
        <v>10</v>
      </c>
      <c r="L27" s="22">
        <f t="shared" si="3"/>
        <v>2268.4</v>
      </c>
    </row>
    <row r="28" spans="1:12" ht="20.25" customHeight="1" x14ac:dyDescent="0.25">
      <c r="A28" s="1390"/>
      <c r="B28" s="29">
        <v>9</v>
      </c>
      <c r="C28" s="407" t="s">
        <v>14</v>
      </c>
      <c r="D28" s="27" t="str">
        <v>17/12/22</v>
      </c>
      <c r="E28" s="26">
        <f t="shared" si="1"/>
        <v>4904.6000000000013</v>
      </c>
      <c r="F28" s="24">
        <v>892.95</v>
      </c>
      <c r="G28" s="24">
        <v>53.5</v>
      </c>
      <c r="H28" s="24">
        <v>283.55</v>
      </c>
      <c r="I28" s="25">
        <f t="shared" si="2"/>
        <v>1240</v>
      </c>
      <c r="J28" s="24">
        <f t="shared" si="0"/>
        <v>3674.6000000000013</v>
      </c>
      <c r="K28" s="23">
        <v>10</v>
      </c>
      <c r="L28" s="22">
        <f t="shared" si="3"/>
        <v>2551.9500000000003</v>
      </c>
    </row>
    <row r="29" spans="1:12" ht="20.25" customHeight="1" thickBot="1" x14ac:dyDescent="0.3">
      <c r="A29" s="1391"/>
      <c r="B29" s="21">
        <v>10</v>
      </c>
      <c r="C29" s="406" t="s">
        <v>13</v>
      </c>
      <c r="D29" s="19" t="str">
        <v/>
      </c>
      <c r="E29" s="18">
        <f t="shared" si="1"/>
        <v>3674.6000000000013</v>
      </c>
      <c r="F29" s="16">
        <v>892.95</v>
      </c>
      <c r="G29" s="16">
        <v>53.5</v>
      </c>
      <c r="H29" s="16">
        <v>283.55</v>
      </c>
      <c r="I29" s="17">
        <f t="shared" si="2"/>
        <v>1240</v>
      </c>
      <c r="J29" s="16">
        <f t="shared" si="0"/>
        <v>2444.6000000000013</v>
      </c>
      <c r="K29" s="15">
        <v>10</v>
      </c>
      <c r="L29" s="14">
        <f t="shared" si="3"/>
        <v>2835.5000000000005</v>
      </c>
    </row>
    <row r="30" spans="1:12" ht="20.25" customHeight="1" x14ac:dyDescent="0.25">
      <c r="A30" s="1389">
        <v>2023</v>
      </c>
      <c r="B30" s="37">
        <v>11</v>
      </c>
      <c r="C30" s="408" t="s">
        <v>12</v>
      </c>
      <c r="D30" s="35" t="str">
        <v/>
      </c>
      <c r="E30" s="34">
        <f t="shared" si="1"/>
        <v>2444.6000000000013</v>
      </c>
      <c r="F30" s="32">
        <v>892.95</v>
      </c>
      <c r="G30" s="32">
        <v>53.5</v>
      </c>
      <c r="H30" s="32">
        <v>283.55</v>
      </c>
      <c r="I30" s="33">
        <f t="shared" si="2"/>
        <v>1240</v>
      </c>
      <c r="J30" s="32">
        <f t="shared" si="0"/>
        <v>1214.600000000001</v>
      </c>
      <c r="K30" s="31">
        <v>10</v>
      </c>
      <c r="L30" s="30">
        <f t="shared" si="3"/>
        <v>3119.0500000000006</v>
      </c>
    </row>
    <row r="31" spans="1:12" ht="20.25" customHeight="1" thickBot="1" x14ac:dyDescent="0.3">
      <c r="A31" s="1391"/>
      <c r="B31" s="21">
        <v>12</v>
      </c>
      <c r="C31" s="406" t="s">
        <v>11</v>
      </c>
      <c r="D31" s="19" t="str">
        <v/>
      </c>
      <c r="E31" s="18">
        <f t="shared" si="1"/>
        <v>1214.600000000001</v>
      </c>
      <c r="F31" s="16">
        <v>892.95</v>
      </c>
      <c r="G31" s="16">
        <v>53.5</v>
      </c>
      <c r="H31" s="16">
        <v>283.55</v>
      </c>
      <c r="I31" s="17">
        <f t="shared" si="2"/>
        <v>1240</v>
      </c>
      <c r="J31" s="16">
        <f t="shared" si="0"/>
        <v>-15.399999999998954</v>
      </c>
      <c r="K31" s="15">
        <v>10</v>
      </c>
      <c r="L31" s="14">
        <f t="shared" si="3"/>
        <v>3402.6000000000008</v>
      </c>
    </row>
    <row r="32" spans="1:12" s="10" customFormat="1" ht="20.25" customHeight="1" x14ac:dyDescent="0.25">
      <c r="D32" s="13"/>
      <c r="E32" s="13"/>
      <c r="F32" s="11">
        <f>SUM(F20:F31)</f>
        <v>10715.400000000001</v>
      </c>
      <c r="G32" s="11">
        <f>SUM(G20:G31)</f>
        <v>642</v>
      </c>
      <c r="H32" s="11">
        <f>SUM(H20:H31)</f>
        <v>3402.6000000000008</v>
      </c>
      <c r="I32" s="151"/>
      <c r="J32" s="11"/>
      <c r="K32" s="11">
        <f>SUM(K20:K31)</f>
        <v>120</v>
      </c>
    </row>
    <row r="33" spans="3:11" x14ac:dyDescent="0.25">
      <c r="D33" s="1446" t="s">
        <v>2</v>
      </c>
      <c r="E33" s="1446"/>
      <c r="F33" s="245">
        <f>SUM(F20:F28)</f>
        <v>8036.5499999999993</v>
      </c>
      <c r="G33" s="245">
        <f t="shared" ref="G33:H33" si="4">SUM(G20:G28)</f>
        <v>481.5</v>
      </c>
      <c r="H33" s="245">
        <f t="shared" si="4"/>
        <v>2551.9500000000003</v>
      </c>
      <c r="I33" s="272"/>
      <c r="J33" s="273"/>
      <c r="K33" s="274">
        <f>SUM(K20:K23)</f>
        <v>40</v>
      </c>
    </row>
    <row r="34" spans="3:11" x14ac:dyDescent="0.25">
      <c r="D34" s="1435" t="s">
        <v>1</v>
      </c>
      <c r="E34" s="1435"/>
      <c r="F34" s="149">
        <f>SUM(F32-F33)</f>
        <v>2678.8500000000022</v>
      </c>
      <c r="G34" s="149">
        <f>SUM(G32-G33)</f>
        <v>160.5</v>
      </c>
      <c r="H34" s="149">
        <f>SUM(H32-H33)</f>
        <v>850.65000000000055</v>
      </c>
      <c r="I34" s="1451" t="s">
        <v>1</v>
      </c>
      <c r="J34" s="1451"/>
      <c r="K34" s="148">
        <f>SUM(K32-K33)</f>
        <v>80</v>
      </c>
    </row>
    <row r="35" spans="3:11" ht="15.75" customHeight="1" x14ac:dyDescent="0.25">
      <c r="D35" s="269"/>
      <c r="E35" s="269"/>
      <c r="F35" s="2"/>
      <c r="G35" s="2"/>
      <c r="H35" s="2"/>
      <c r="I35" s="267"/>
      <c r="J35" s="267"/>
      <c r="K35" s="2"/>
    </row>
    <row r="36" spans="3:11" ht="20.25" customHeight="1" x14ac:dyDescent="0.25">
      <c r="C36" s="270"/>
      <c r="D36" s="1422" t="s">
        <v>42</v>
      </c>
      <c r="E36" s="1422"/>
      <c r="F36" s="1423">
        <f>SUM(F34:H34)</f>
        <v>3690.0000000000027</v>
      </c>
      <c r="G36" s="1423"/>
      <c r="H36" s="147"/>
      <c r="I36" s="1"/>
    </row>
    <row r="37" spans="3:11" ht="16.5" thickBot="1" x14ac:dyDescent="0.3">
      <c r="C37" s="270"/>
      <c r="D37" s="1422" t="s">
        <v>41</v>
      </c>
      <c r="E37" s="1422"/>
      <c r="F37" s="1436">
        <v>-15.4</v>
      </c>
      <c r="G37" s="1436"/>
    </row>
    <row r="38" spans="3:11" ht="17.25" thickTop="1" thickBot="1" x14ac:dyDescent="0.3">
      <c r="C38" s="1415" t="s">
        <v>0</v>
      </c>
      <c r="D38" s="1415"/>
      <c r="E38" s="1416"/>
      <c r="F38" s="1417">
        <f>SUM(F36:G37)</f>
        <v>3674.6000000000026</v>
      </c>
      <c r="G38" s="1419"/>
    </row>
    <row r="39" spans="3:11" ht="15.75" thickTop="1" x14ac:dyDescent="0.25"/>
  </sheetData>
  <mergeCells count="19">
    <mergeCell ref="C38:E38"/>
    <mergeCell ref="F38:G38"/>
    <mergeCell ref="D34:E34"/>
    <mergeCell ref="I34:J34"/>
    <mergeCell ref="D36:E36"/>
    <mergeCell ref="F36:G36"/>
    <mergeCell ref="D37:E37"/>
    <mergeCell ref="F37:G37"/>
    <mergeCell ref="D33:E33"/>
    <mergeCell ref="A8:L8"/>
    <mergeCell ref="A11:B11"/>
    <mergeCell ref="A12:B12"/>
    <mergeCell ref="A14:B14"/>
    <mergeCell ref="A15:B15"/>
    <mergeCell ref="A20:A29"/>
    <mergeCell ref="A30:A31"/>
    <mergeCell ref="A16:B16"/>
    <mergeCell ref="D16:F16"/>
    <mergeCell ref="D17:F17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zoomScale="90" zoomScaleNormal="90" workbookViewId="0">
      <selection activeCell="L12" sqref="L12"/>
    </sheetView>
  </sheetViews>
  <sheetFormatPr defaultRowHeight="15" x14ac:dyDescent="0.25"/>
  <cols>
    <col min="3" max="3" width="12.140625" bestFit="1" customWidth="1"/>
    <col min="4" max="4" width="19.42578125" customWidth="1"/>
    <col min="5" max="8" width="10" customWidth="1"/>
    <col min="9" max="9" width="10.85546875" customWidth="1"/>
    <col min="10" max="12" width="10" customWidth="1"/>
    <col min="13" max="13" width="5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2199</v>
      </c>
    </row>
    <row r="4" spans="1:12" ht="12.6" customHeight="1" x14ac:dyDescent="0.35">
      <c r="A4" s="62"/>
    </row>
    <row r="5" spans="1:12" ht="17.25" x14ac:dyDescent="0.3">
      <c r="A5" s="500" t="s">
        <v>2200</v>
      </c>
    </row>
    <row r="6" spans="1:12" ht="17.25" x14ac:dyDescent="0.3">
      <c r="A6" s="500" t="s">
        <v>2201</v>
      </c>
    </row>
    <row r="8" spans="1:12" ht="20.25" customHeight="1" x14ac:dyDescent="0.25">
      <c r="A8" s="1425" t="s">
        <v>2202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381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1381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10000</v>
      </c>
      <c r="D11" s="1381"/>
      <c r="E11" s="51"/>
      <c r="I11" s="48"/>
      <c r="L11" s="48"/>
    </row>
    <row r="12" spans="1:12" ht="20.25" customHeight="1" x14ac:dyDescent="0.25">
      <c r="A12" s="1426" t="s">
        <v>33</v>
      </c>
      <c r="B12" s="1426"/>
      <c r="C12" s="54">
        <v>1500</v>
      </c>
      <c r="D12" s="330" t="s">
        <v>32</v>
      </c>
      <c r="E12" s="51"/>
      <c r="I12" s="48"/>
      <c r="L12" s="48"/>
    </row>
    <row r="13" spans="1:12" ht="20.25" customHeight="1" x14ac:dyDescent="0.25">
      <c r="A13" s="1380"/>
      <c r="B13" s="1380"/>
      <c r="C13" s="50">
        <f>SUM(C11:C12)</f>
        <v>11500</v>
      </c>
      <c r="E13" s="51"/>
      <c r="I13" s="48"/>
      <c r="L13" s="48"/>
    </row>
    <row r="14" spans="1:12" ht="20.25" customHeight="1" x14ac:dyDescent="0.25">
      <c r="A14" s="1426" t="s">
        <v>31</v>
      </c>
      <c r="B14" s="1426"/>
      <c r="C14" s="189">
        <v>11040</v>
      </c>
      <c r="D14" s="52" t="s">
        <v>75</v>
      </c>
      <c r="E14" s="51"/>
      <c r="L14" s="48"/>
    </row>
    <row r="15" spans="1:12" ht="20.25" customHeight="1" x14ac:dyDescent="0.25">
      <c r="A15" s="1380"/>
      <c r="B15" s="1380"/>
      <c r="C15" s="50">
        <f>SUM(C13:C14)</f>
        <v>22540</v>
      </c>
      <c r="D15" s="52"/>
      <c r="E15" s="51"/>
      <c r="L15" s="48"/>
    </row>
    <row r="16" spans="1:12" ht="20.25" customHeight="1" x14ac:dyDescent="0.25">
      <c r="A16" s="1426" t="s">
        <v>251</v>
      </c>
      <c r="B16" s="1426"/>
      <c r="C16" s="49">
        <v>240</v>
      </c>
      <c r="D16" s="487"/>
      <c r="E16" s="1428" t="s">
        <v>27</v>
      </c>
      <c r="F16" s="1428"/>
      <c r="I16" s="48"/>
      <c r="L16" s="48"/>
    </row>
    <row r="17" spans="1:12" ht="20.25" customHeight="1" thickBot="1" x14ac:dyDescent="0.3">
      <c r="A17" s="360"/>
      <c r="B17" s="360"/>
      <c r="C17" s="45">
        <f>SUM(C15:C16)</f>
        <v>22780</v>
      </c>
      <c r="E17" s="1443">
        <f>C17/24+1</f>
        <v>950.16666666666663</v>
      </c>
      <c r="F17" s="1443"/>
      <c r="I17" s="48"/>
      <c r="L17" s="48"/>
    </row>
    <row r="18" spans="1:12" s="93" customFormat="1" ht="15" customHeight="1" thickTop="1" thickBot="1" x14ac:dyDescent="0.3">
      <c r="D18" s="95"/>
      <c r="E18" s="95"/>
      <c r="F18" s="94"/>
      <c r="G18" s="94"/>
    </row>
    <row r="19" spans="1:12" s="1379" customFormat="1" ht="43.5" customHeight="1" thickBot="1" x14ac:dyDescent="0.3">
      <c r="A19" s="1384" t="s">
        <v>26</v>
      </c>
      <c r="B19" s="1385" t="s">
        <v>25</v>
      </c>
      <c r="C19" s="1382" t="s">
        <v>24</v>
      </c>
      <c r="D19" s="1383" t="s">
        <v>23</v>
      </c>
      <c r="E19" s="1382" t="s">
        <v>22</v>
      </c>
      <c r="F19" s="39" t="s">
        <v>21</v>
      </c>
      <c r="G19" s="39" t="s">
        <v>20</v>
      </c>
      <c r="H19" s="1382" t="s">
        <v>19</v>
      </c>
      <c r="I19" s="1383" t="s">
        <v>18</v>
      </c>
      <c r="J19" s="1382" t="s">
        <v>17</v>
      </c>
      <c r="K19" s="967" t="s">
        <v>16</v>
      </c>
    </row>
    <row r="20" spans="1:12" ht="20.25" customHeight="1" x14ac:dyDescent="0.25">
      <c r="A20" s="1389">
        <v>2026</v>
      </c>
      <c r="B20" s="37">
        <v>1</v>
      </c>
      <c r="C20" s="1386" t="s">
        <v>9</v>
      </c>
      <c r="D20" s="35" t="str">
        <f t="array" ref="D20:D43">TRANSPOSE('[1]2025-2026'!$F$170:$AC$170)</f>
        <v/>
      </c>
      <c r="E20" s="34">
        <f>SUM(C15)</f>
        <v>22540</v>
      </c>
      <c r="F20" s="32">
        <v>417.5</v>
      </c>
      <c r="G20" s="32">
        <v>62.5</v>
      </c>
      <c r="H20" s="32">
        <v>460</v>
      </c>
      <c r="I20" s="33">
        <f>F20+H20+G20+K20</f>
        <v>950</v>
      </c>
      <c r="J20" s="32">
        <f>E20-H20-G20-F20</f>
        <v>21600</v>
      </c>
      <c r="K20" s="1131">
        <v>10</v>
      </c>
    </row>
    <row r="21" spans="1:12" ht="20.25" customHeight="1" x14ac:dyDescent="0.25">
      <c r="A21" s="1390"/>
      <c r="B21" s="29">
        <v>2</v>
      </c>
      <c r="C21" s="1387" t="s">
        <v>8</v>
      </c>
      <c r="D21" s="27" t="str">
        <v/>
      </c>
      <c r="E21" s="26">
        <f t="shared" ref="E21:E43" si="0">J20</f>
        <v>21600</v>
      </c>
      <c r="F21" s="24">
        <v>417.5</v>
      </c>
      <c r="G21" s="24">
        <v>62.5</v>
      </c>
      <c r="H21" s="24">
        <v>460</v>
      </c>
      <c r="I21" s="25">
        <f t="shared" ref="I21:I22" si="1">F21+H21+G21+K21</f>
        <v>950</v>
      </c>
      <c r="J21" s="24">
        <f>E21-H21-G21-F21</f>
        <v>20660</v>
      </c>
      <c r="K21" s="1132">
        <v>10</v>
      </c>
    </row>
    <row r="22" spans="1:12" ht="20.25" customHeight="1" x14ac:dyDescent="0.25">
      <c r="A22" s="1390"/>
      <c r="B22" s="29">
        <v>3</v>
      </c>
      <c r="C22" s="1387" t="s">
        <v>7</v>
      </c>
      <c r="D22" s="27" t="str">
        <v/>
      </c>
      <c r="E22" s="26">
        <f t="shared" si="0"/>
        <v>20660</v>
      </c>
      <c r="F22" s="24">
        <v>417.5</v>
      </c>
      <c r="G22" s="24">
        <v>62.5</v>
      </c>
      <c r="H22" s="24">
        <v>460</v>
      </c>
      <c r="I22" s="25">
        <f t="shared" si="1"/>
        <v>950</v>
      </c>
      <c r="J22" s="24">
        <f t="shared" ref="J22:J24" si="2">E22-H22-G22-F22</f>
        <v>19720</v>
      </c>
      <c r="K22" s="1132">
        <v>10</v>
      </c>
    </row>
    <row r="23" spans="1:12" ht="20.25" customHeight="1" x14ac:dyDescent="0.25">
      <c r="A23" s="1390"/>
      <c r="B23" s="29">
        <v>4</v>
      </c>
      <c r="C23" s="1387" t="s">
        <v>6</v>
      </c>
      <c r="D23" s="27" t="str">
        <v/>
      </c>
      <c r="E23" s="26">
        <f t="shared" si="0"/>
        <v>19720</v>
      </c>
      <c r="F23" s="24">
        <v>417.5</v>
      </c>
      <c r="G23" s="24">
        <v>62.5</v>
      </c>
      <c r="H23" s="24">
        <v>460</v>
      </c>
      <c r="I23" s="25">
        <f t="shared" ref="I23:I43" si="3">F23+H23+G23+K23</f>
        <v>950</v>
      </c>
      <c r="J23" s="24">
        <f t="shared" si="2"/>
        <v>18780</v>
      </c>
      <c r="K23" s="1132">
        <v>10</v>
      </c>
    </row>
    <row r="24" spans="1:12" ht="20.25" customHeight="1" x14ac:dyDescent="0.25">
      <c r="A24" s="1390"/>
      <c r="B24" s="29">
        <v>5</v>
      </c>
      <c r="C24" s="1387" t="s">
        <v>5</v>
      </c>
      <c r="D24" s="27" t="str">
        <v/>
      </c>
      <c r="E24" s="26">
        <f t="shared" si="0"/>
        <v>18780</v>
      </c>
      <c r="F24" s="24">
        <v>417.5</v>
      </c>
      <c r="G24" s="24">
        <v>62.5</v>
      </c>
      <c r="H24" s="24">
        <v>460</v>
      </c>
      <c r="I24" s="25">
        <f t="shared" si="3"/>
        <v>950</v>
      </c>
      <c r="J24" s="24">
        <f t="shared" si="2"/>
        <v>17840</v>
      </c>
      <c r="K24" s="1132">
        <v>10</v>
      </c>
    </row>
    <row r="25" spans="1:12" ht="20.25" customHeight="1" x14ac:dyDescent="0.25">
      <c r="A25" s="1390"/>
      <c r="B25" s="29">
        <v>6</v>
      </c>
      <c r="C25" s="1387" t="s">
        <v>4</v>
      </c>
      <c r="D25" s="27" t="str">
        <v/>
      </c>
      <c r="E25" s="26">
        <f t="shared" si="0"/>
        <v>17840</v>
      </c>
      <c r="F25" s="24">
        <v>417.5</v>
      </c>
      <c r="G25" s="24">
        <v>62.5</v>
      </c>
      <c r="H25" s="24">
        <v>460</v>
      </c>
      <c r="I25" s="25">
        <f t="shared" si="3"/>
        <v>950</v>
      </c>
      <c r="J25" s="24">
        <f t="shared" ref="J25:J37" si="4">E25-H25-G25-F25</f>
        <v>16900</v>
      </c>
      <c r="K25" s="1132">
        <v>10</v>
      </c>
    </row>
    <row r="26" spans="1:12" ht="20.25" customHeight="1" x14ac:dyDescent="0.25">
      <c r="A26" s="1390"/>
      <c r="B26" s="29">
        <v>7</v>
      </c>
      <c r="C26" s="1387" t="s">
        <v>3</v>
      </c>
      <c r="D26" s="27" t="str">
        <v/>
      </c>
      <c r="E26" s="26">
        <f t="shared" si="0"/>
        <v>16900</v>
      </c>
      <c r="F26" s="24">
        <v>417.5</v>
      </c>
      <c r="G26" s="24">
        <v>62.5</v>
      </c>
      <c r="H26" s="24">
        <v>460</v>
      </c>
      <c r="I26" s="25">
        <f t="shared" si="3"/>
        <v>950</v>
      </c>
      <c r="J26" s="24">
        <f t="shared" si="4"/>
        <v>15960</v>
      </c>
      <c r="K26" s="1132">
        <v>10</v>
      </c>
    </row>
    <row r="27" spans="1:12" ht="20.25" customHeight="1" x14ac:dyDescent="0.25">
      <c r="A27" s="1390"/>
      <c r="B27" s="29">
        <v>8</v>
      </c>
      <c r="C27" s="1387" t="s">
        <v>14</v>
      </c>
      <c r="D27" s="27" t="str">
        <v/>
      </c>
      <c r="E27" s="26">
        <f t="shared" si="0"/>
        <v>15960</v>
      </c>
      <c r="F27" s="24">
        <v>417.5</v>
      </c>
      <c r="G27" s="24">
        <v>62.5</v>
      </c>
      <c r="H27" s="24">
        <v>460</v>
      </c>
      <c r="I27" s="25">
        <f t="shared" si="3"/>
        <v>950</v>
      </c>
      <c r="J27" s="24">
        <f t="shared" si="4"/>
        <v>15020</v>
      </c>
      <c r="K27" s="1132">
        <v>10</v>
      </c>
    </row>
    <row r="28" spans="1:12" ht="20.25" customHeight="1" thickBot="1" x14ac:dyDescent="0.3">
      <c r="A28" s="1391"/>
      <c r="B28" s="21">
        <v>9</v>
      </c>
      <c r="C28" s="1388" t="s">
        <v>13</v>
      </c>
      <c r="D28" s="19" t="str">
        <v/>
      </c>
      <c r="E28" s="18">
        <f t="shared" si="0"/>
        <v>15020</v>
      </c>
      <c r="F28" s="16">
        <v>417.5</v>
      </c>
      <c r="G28" s="16">
        <v>62.5</v>
      </c>
      <c r="H28" s="16">
        <v>460</v>
      </c>
      <c r="I28" s="17">
        <f t="shared" si="3"/>
        <v>950</v>
      </c>
      <c r="J28" s="16">
        <f t="shared" si="4"/>
        <v>14080</v>
      </c>
      <c r="K28" s="1133">
        <v>10</v>
      </c>
    </row>
    <row r="29" spans="1:12" ht="20.25" customHeight="1" x14ac:dyDescent="0.25">
      <c r="A29" s="1389">
        <v>2027</v>
      </c>
      <c r="B29" s="37">
        <v>10</v>
      </c>
      <c r="C29" s="1386" t="s">
        <v>12</v>
      </c>
      <c r="D29" s="35" t="str">
        <v/>
      </c>
      <c r="E29" s="34">
        <f t="shared" si="0"/>
        <v>14080</v>
      </c>
      <c r="F29" s="32">
        <v>417.5</v>
      </c>
      <c r="G29" s="32">
        <v>62.5</v>
      </c>
      <c r="H29" s="32">
        <v>460</v>
      </c>
      <c r="I29" s="33">
        <f t="shared" si="3"/>
        <v>950</v>
      </c>
      <c r="J29" s="32">
        <f t="shared" si="4"/>
        <v>13140</v>
      </c>
      <c r="K29" s="1131">
        <v>10</v>
      </c>
    </row>
    <row r="30" spans="1:12" ht="20.25" customHeight="1" x14ac:dyDescent="0.25">
      <c r="A30" s="1390"/>
      <c r="B30" s="29">
        <v>11</v>
      </c>
      <c r="C30" s="1387" t="s">
        <v>11</v>
      </c>
      <c r="D30" s="27" t="str">
        <v/>
      </c>
      <c r="E30" s="26">
        <f t="shared" si="0"/>
        <v>13140</v>
      </c>
      <c r="F30" s="24">
        <v>417.5</v>
      </c>
      <c r="G30" s="24">
        <v>62.5</v>
      </c>
      <c r="H30" s="24">
        <v>460</v>
      </c>
      <c r="I30" s="25">
        <f t="shared" si="3"/>
        <v>950</v>
      </c>
      <c r="J30" s="24">
        <f t="shared" si="4"/>
        <v>12200</v>
      </c>
      <c r="K30" s="1132">
        <v>10</v>
      </c>
    </row>
    <row r="31" spans="1:12" ht="20.25" customHeight="1" x14ac:dyDescent="0.25">
      <c r="A31" s="1390"/>
      <c r="B31" s="29">
        <v>12</v>
      </c>
      <c r="C31" s="1387" t="s">
        <v>10</v>
      </c>
      <c r="D31" s="27" t="str">
        <v/>
      </c>
      <c r="E31" s="26">
        <f t="shared" si="0"/>
        <v>12200</v>
      </c>
      <c r="F31" s="24">
        <v>417.5</v>
      </c>
      <c r="G31" s="24">
        <v>62.5</v>
      </c>
      <c r="H31" s="24">
        <v>460</v>
      </c>
      <c r="I31" s="25">
        <f t="shared" si="3"/>
        <v>950</v>
      </c>
      <c r="J31" s="24">
        <f t="shared" si="4"/>
        <v>11260</v>
      </c>
      <c r="K31" s="1132">
        <v>10</v>
      </c>
    </row>
    <row r="32" spans="1:12" ht="20.25" customHeight="1" x14ac:dyDescent="0.25">
      <c r="A32" s="1390"/>
      <c r="B32" s="29">
        <v>13</v>
      </c>
      <c r="C32" s="1387" t="s">
        <v>9</v>
      </c>
      <c r="D32" s="27" t="str">
        <v/>
      </c>
      <c r="E32" s="26">
        <f t="shared" si="0"/>
        <v>11260</v>
      </c>
      <c r="F32" s="24">
        <v>417.5</v>
      </c>
      <c r="G32" s="24">
        <v>62.5</v>
      </c>
      <c r="H32" s="24">
        <v>460</v>
      </c>
      <c r="I32" s="25">
        <f t="shared" si="3"/>
        <v>950</v>
      </c>
      <c r="J32" s="24">
        <f t="shared" si="4"/>
        <v>10320</v>
      </c>
      <c r="K32" s="1132">
        <v>10</v>
      </c>
    </row>
    <row r="33" spans="1:12" ht="20.25" customHeight="1" x14ac:dyDescent="0.25">
      <c r="A33" s="1390"/>
      <c r="B33" s="29">
        <v>14</v>
      </c>
      <c r="C33" s="1387" t="s">
        <v>8</v>
      </c>
      <c r="D33" s="27" t="str">
        <v/>
      </c>
      <c r="E33" s="26">
        <f t="shared" si="0"/>
        <v>10320</v>
      </c>
      <c r="F33" s="24">
        <v>417.5</v>
      </c>
      <c r="G33" s="24">
        <v>62.5</v>
      </c>
      <c r="H33" s="24">
        <v>460</v>
      </c>
      <c r="I33" s="25">
        <f t="shared" si="3"/>
        <v>950</v>
      </c>
      <c r="J33" s="24">
        <f t="shared" si="4"/>
        <v>9380</v>
      </c>
      <c r="K33" s="1132">
        <v>10</v>
      </c>
    </row>
    <row r="34" spans="1:12" ht="20.25" customHeight="1" x14ac:dyDescent="0.25">
      <c r="A34" s="1390"/>
      <c r="B34" s="29">
        <v>15</v>
      </c>
      <c r="C34" s="1387" t="s">
        <v>7</v>
      </c>
      <c r="D34" s="27" t="str">
        <v/>
      </c>
      <c r="E34" s="26">
        <f t="shared" si="0"/>
        <v>9380</v>
      </c>
      <c r="F34" s="24">
        <v>417.5</v>
      </c>
      <c r="G34" s="24">
        <v>62.5</v>
      </c>
      <c r="H34" s="24">
        <v>460</v>
      </c>
      <c r="I34" s="25">
        <f t="shared" si="3"/>
        <v>950</v>
      </c>
      <c r="J34" s="24">
        <f t="shared" si="4"/>
        <v>8440</v>
      </c>
      <c r="K34" s="1132">
        <v>10</v>
      </c>
    </row>
    <row r="35" spans="1:12" ht="20.25" customHeight="1" x14ac:dyDescent="0.25">
      <c r="A35" s="1390"/>
      <c r="B35" s="29">
        <v>16</v>
      </c>
      <c r="C35" s="1387" t="s">
        <v>6</v>
      </c>
      <c r="D35" s="27" t="str">
        <v/>
      </c>
      <c r="E35" s="26">
        <f t="shared" si="0"/>
        <v>8440</v>
      </c>
      <c r="F35" s="24">
        <v>417.5</v>
      </c>
      <c r="G35" s="24">
        <v>62.5</v>
      </c>
      <c r="H35" s="24">
        <v>460</v>
      </c>
      <c r="I35" s="25">
        <f t="shared" si="3"/>
        <v>950</v>
      </c>
      <c r="J35" s="24">
        <f t="shared" si="4"/>
        <v>7500</v>
      </c>
      <c r="K35" s="1132">
        <v>10</v>
      </c>
    </row>
    <row r="36" spans="1:12" ht="20.25" customHeight="1" x14ac:dyDescent="0.25">
      <c r="A36" s="1390"/>
      <c r="B36" s="29">
        <v>17</v>
      </c>
      <c r="C36" s="1387" t="s">
        <v>5</v>
      </c>
      <c r="D36" s="27" t="str">
        <v/>
      </c>
      <c r="E36" s="26">
        <f t="shared" si="0"/>
        <v>7500</v>
      </c>
      <c r="F36" s="24">
        <v>417.5</v>
      </c>
      <c r="G36" s="24">
        <v>62.5</v>
      </c>
      <c r="H36" s="24">
        <v>460</v>
      </c>
      <c r="I36" s="25">
        <f t="shared" si="3"/>
        <v>950</v>
      </c>
      <c r="J36" s="24">
        <f t="shared" si="4"/>
        <v>6560</v>
      </c>
      <c r="K36" s="1132">
        <v>10</v>
      </c>
    </row>
    <row r="37" spans="1:12" ht="20.25" customHeight="1" x14ac:dyDescent="0.25">
      <c r="A37" s="1390"/>
      <c r="B37" s="29">
        <v>18</v>
      </c>
      <c r="C37" s="1387" t="s">
        <v>4</v>
      </c>
      <c r="D37" s="27" t="str">
        <v/>
      </c>
      <c r="E37" s="26">
        <f t="shared" si="0"/>
        <v>6560</v>
      </c>
      <c r="F37" s="24">
        <v>417.5</v>
      </c>
      <c r="G37" s="24">
        <v>62.5</v>
      </c>
      <c r="H37" s="24">
        <v>460</v>
      </c>
      <c r="I37" s="25">
        <f t="shared" si="3"/>
        <v>950</v>
      </c>
      <c r="J37" s="24">
        <f t="shared" si="4"/>
        <v>5620</v>
      </c>
      <c r="K37" s="1132">
        <v>10</v>
      </c>
      <c r="L37" s="1134"/>
    </row>
    <row r="38" spans="1:12" ht="20.25" customHeight="1" x14ac:dyDescent="0.25">
      <c r="A38" s="1390"/>
      <c r="B38" s="29">
        <v>19</v>
      </c>
      <c r="C38" s="1387" t="s">
        <v>3</v>
      </c>
      <c r="D38" s="27" t="str">
        <v/>
      </c>
      <c r="E38" s="26">
        <f t="shared" si="0"/>
        <v>5620</v>
      </c>
      <c r="F38" s="24">
        <v>417.5</v>
      </c>
      <c r="G38" s="24">
        <v>62.5</v>
      </c>
      <c r="H38" s="24">
        <v>460</v>
      </c>
      <c r="I38" s="25">
        <f t="shared" si="3"/>
        <v>950</v>
      </c>
      <c r="J38" s="24">
        <f t="shared" ref="J38:J43" si="5">E38-H38-G38-F38</f>
        <v>4680</v>
      </c>
      <c r="K38" s="1132">
        <v>10</v>
      </c>
    </row>
    <row r="39" spans="1:12" ht="20.25" customHeight="1" x14ac:dyDescent="0.25">
      <c r="A39" s="1390"/>
      <c r="B39" s="29">
        <v>20</v>
      </c>
      <c r="C39" s="1387" t="s">
        <v>14</v>
      </c>
      <c r="D39" s="27" t="str">
        <v/>
      </c>
      <c r="E39" s="26">
        <f t="shared" si="0"/>
        <v>4680</v>
      </c>
      <c r="F39" s="24">
        <v>417.5</v>
      </c>
      <c r="G39" s="24">
        <v>62.5</v>
      </c>
      <c r="H39" s="24">
        <v>460</v>
      </c>
      <c r="I39" s="25">
        <f t="shared" si="3"/>
        <v>950</v>
      </c>
      <c r="J39" s="24">
        <f t="shared" si="5"/>
        <v>3740</v>
      </c>
      <c r="K39" s="1132">
        <v>10</v>
      </c>
    </row>
    <row r="40" spans="1:12" ht="20.25" customHeight="1" thickBot="1" x14ac:dyDescent="0.3">
      <c r="A40" s="1391"/>
      <c r="B40" s="21">
        <v>21</v>
      </c>
      <c r="C40" s="1388" t="s">
        <v>13</v>
      </c>
      <c r="D40" s="19" t="str">
        <v/>
      </c>
      <c r="E40" s="18">
        <f t="shared" si="0"/>
        <v>3740</v>
      </c>
      <c r="F40" s="16">
        <v>417.5</v>
      </c>
      <c r="G40" s="16">
        <v>62.5</v>
      </c>
      <c r="H40" s="16">
        <v>460</v>
      </c>
      <c r="I40" s="17">
        <f t="shared" si="3"/>
        <v>950</v>
      </c>
      <c r="J40" s="16">
        <f t="shared" si="5"/>
        <v>2800</v>
      </c>
      <c r="K40" s="1133">
        <v>10</v>
      </c>
    </row>
    <row r="41" spans="1:12" ht="20.25" customHeight="1" x14ac:dyDescent="0.25">
      <c r="A41" s="1389">
        <v>2028</v>
      </c>
      <c r="B41" s="37">
        <v>22</v>
      </c>
      <c r="C41" s="1386" t="s">
        <v>12</v>
      </c>
      <c r="D41" s="35" t="str">
        <v/>
      </c>
      <c r="E41" s="34">
        <f t="shared" si="0"/>
        <v>2800</v>
      </c>
      <c r="F41" s="32">
        <v>417.5</v>
      </c>
      <c r="G41" s="32">
        <v>62.5</v>
      </c>
      <c r="H41" s="32">
        <v>460</v>
      </c>
      <c r="I41" s="33">
        <f t="shared" si="3"/>
        <v>950</v>
      </c>
      <c r="J41" s="32">
        <f t="shared" si="5"/>
        <v>1860</v>
      </c>
      <c r="K41" s="1131">
        <v>10</v>
      </c>
    </row>
    <row r="42" spans="1:12" ht="20.25" customHeight="1" x14ac:dyDescent="0.25">
      <c r="A42" s="1390"/>
      <c r="B42" s="29">
        <v>23</v>
      </c>
      <c r="C42" s="1387" t="s">
        <v>11</v>
      </c>
      <c r="D42" s="27" t="str">
        <v/>
      </c>
      <c r="E42" s="26">
        <f t="shared" si="0"/>
        <v>1860</v>
      </c>
      <c r="F42" s="24">
        <v>417.5</v>
      </c>
      <c r="G42" s="24">
        <v>62.5</v>
      </c>
      <c r="H42" s="24">
        <v>460</v>
      </c>
      <c r="I42" s="25">
        <f t="shared" si="3"/>
        <v>950</v>
      </c>
      <c r="J42" s="24">
        <f t="shared" si="5"/>
        <v>920</v>
      </c>
      <c r="K42" s="1132">
        <v>10</v>
      </c>
    </row>
    <row r="43" spans="1:12" ht="21.75" customHeight="1" thickBot="1" x14ac:dyDescent="0.3">
      <c r="A43" s="1391"/>
      <c r="B43" s="21">
        <v>24</v>
      </c>
      <c r="C43" s="1388" t="s">
        <v>10</v>
      </c>
      <c r="D43" s="248" t="str">
        <v/>
      </c>
      <c r="E43" s="18">
        <f t="shared" si="0"/>
        <v>920</v>
      </c>
      <c r="F43" s="16">
        <v>417.5</v>
      </c>
      <c r="G43" s="16">
        <v>62.5</v>
      </c>
      <c r="H43" s="16">
        <v>460</v>
      </c>
      <c r="I43" s="17">
        <f t="shared" si="3"/>
        <v>950</v>
      </c>
      <c r="J43" s="16">
        <f t="shared" si="5"/>
        <v>-20</v>
      </c>
      <c r="K43" s="1133">
        <v>10</v>
      </c>
    </row>
    <row r="44" spans="1:12" ht="17.25" customHeight="1" x14ac:dyDescent="0.25">
      <c r="D44" s="68"/>
      <c r="E44" s="68"/>
      <c r="F44" s="67">
        <f>SUM(F20:F43)</f>
        <v>10020</v>
      </c>
      <c r="G44" s="67">
        <f>SUM(G20:G43)</f>
        <v>1500</v>
      </c>
      <c r="H44" s="67">
        <f>SUM(H20:H43)</f>
        <v>11040</v>
      </c>
      <c r="K44" s="67">
        <f>SUM(K20:K43)</f>
        <v>240</v>
      </c>
    </row>
    <row r="45" spans="1:12" ht="17.25" customHeight="1" x14ac:dyDescent="0.25">
      <c r="D45" s="1420" t="s">
        <v>2</v>
      </c>
      <c r="E45" s="1420"/>
      <c r="F45" s="79">
        <v>0</v>
      </c>
      <c r="G45" s="79">
        <v>0</v>
      </c>
      <c r="H45" s="79">
        <v>0</v>
      </c>
      <c r="K45" s="79">
        <v>0</v>
      </c>
    </row>
    <row r="46" spans="1:12" ht="17.25" customHeight="1" x14ac:dyDescent="0.25">
      <c r="D46" s="1421" t="s">
        <v>1</v>
      </c>
      <c r="E46" s="1421"/>
      <c r="F46" s="78">
        <f>SUM(F44-F45)</f>
        <v>10020</v>
      </c>
      <c r="G46" s="78">
        <f>SUM(G44-G45)</f>
        <v>1500</v>
      </c>
      <c r="H46" s="78">
        <f t="shared" ref="H46" si="6">SUM(H44-H45)</f>
        <v>11040</v>
      </c>
      <c r="K46" s="78">
        <f>SUM(K44-K45)</f>
        <v>240</v>
      </c>
    </row>
    <row r="47" spans="1:12" ht="17.25" customHeight="1" x14ac:dyDescent="0.25"/>
    <row r="48" spans="1:12" ht="17.25" customHeight="1" x14ac:dyDescent="0.25">
      <c r="C48" s="76"/>
      <c r="D48" s="1435" t="s">
        <v>42</v>
      </c>
      <c r="E48" s="1435"/>
      <c r="F48" s="1423">
        <f>SUM(F46:H46)</f>
        <v>22560</v>
      </c>
      <c r="G48" s="1423"/>
      <c r="H48" s="1423"/>
      <c r="I48" s="485"/>
    </row>
    <row r="49" spans="3:9" ht="17.25" customHeight="1" thickBot="1" x14ac:dyDescent="0.3">
      <c r="C49" s="76"/>
      <c r="D49" s="1435" t="s">
        <v>41</v>
      </c>
      <c r="E49" s="1435"/>
      <c r="F49" s="1436">
        <v>-20</v>
      </c>
      <c r="G49" s="1436"/>
      <c r="H49" s="1436"/>
      <c r="I49" s="485"/>
    </row>
    <row r="50" spans="3:9" ht="17.25" customHeight="1" thickTop="1" thickBot="1" x14ac:dyDescent="0.3">
      <c r="C50" s="1415" t="s">
        <v>0</v>
      </c>
      <c r="D50" s="1415"/>
      <c r="E50" s="1416"/>
      <c r="F50" s="1417">
        <f>SUM(F48:H49)</f>
        <v>22540</v>
      </c>
      <c r="G50" s="1418"/>
      <c r="H50" s="1419"/>
      <c r="I50" s="486"/>
    </row>
    <row r="51" spans="3:9" ht="15.75" thickTop="1" x14ac:dyDescent="0.25"/>
  </sheetData>
  <mergeCells count="18">
    <mergeCell ref="A8:L8"/>
    <mergeCell ref="A11:B11"/>
    <mergeCell ref="A12:B12"/>
    <mergeCell ref="A14:B14"/>
    <mergeCell ref="A16:B16"/>
    <mergeCell ref="E16:F16"/>
    <mergeCell ref="E17:F17"/>
    <mergeCell ref="D45:E45"/>
    <mergeCell ref="D46:E46"/>
    <mergeCell ref="D48:E48"/>
    <mergeCell ref="F48:H48"/>
    <mergeCell ref="A20:A28"/>
    <mergeCell ref="D49:E49"/>
    <mergeCell ref="F49:H49"/>
    <mergeCell ref="C50:E50"/>
    <mergeCell ref="F50:H50"/>
    <mergeCell ref="A41:A43"/>
    <mergeCell ref="A29:A40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/>
  <dimension ref="A1:L40"/>
  <sheetViews>
    <sheetView zoomScale="90" zoomScaleNormal="90" workbookViewId="0">
      <selection activeCell="A10" sqref="A10:L39"/>
    </sheetView>
  </sheetViews>
  <sheetFormatPr defaultRowHeight="15" x14ac:dyDescent="0.25"/>
  <cols>
    <col min="3" max="3" width="12.140625" bestFit="1" customWidth="1"/>
    <col min="4" max="4" width="10.7109375" customWidth="1"/>
    <col min="5" max="11" width="10" customWidth="1"/>
    <col min="12" max="12" width="10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1708</v>
      </c>
    </row>
    <row r="4" spans="1:12" ht="12.6" customHeight="1" x14ac:dyDescent="0.35">
      <c r="A4" s="62"/>
    </row>
    <row r="5" spans="1:12" ht="17.25" x14ac:dyDescent="0.3">
      <c r="A5" s="500" t="s">
        <v>1709</v>
      </c>
    </row>
    <row r="6" spans="1:12" ht="17.25" x14ac:dyDescent="0.3">
      <c r="A6" s="500" t="s">
        <v>1710</v>
      </c>
    </row>
    <row r="8" spans="1:12" ht="20.25" customHeight="1" x14ac:dyDescent="0.25">
      <c r="A8" s="1425" t="s">
        <v>1711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148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80</v>
      </c>
      <c r="B10" s="60"/>
      <c r="C10" s="59"/>
      <c r="D10" s="1148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2000</v>
      </c>
      <c r="D11" s="487"/>
      <c r="E11" s="51"/>
      <c r="K11" s="48"/>
      <c r="L11" s="48"/>
    </row>
    <row r="12" spans="1:12" ht="20.25" customHeight="1" x14ac:dyDescent="0.25">
      <c r="A12" s="1426" t="s">
        <v>33</v>
      </c>
      <c r="B12" s="1426"/>
      <c r="C12" s="54">
        <v>120</v>
      </c>
      <c r="D12" s="487" t="s">
        <v>1712</v>
      </c>
      <c r="E12" s="51"/>
      <c r="K12" s="48"/>
      <c r="L12" s="48"/>
    </row>
    <row r="13" spans="1:12" ht="20.25" customHeight="1" x14ac:dyDescent="0.25">
      <c r="A13" s="1426" t="s">
        <v>33</v>
      </c>
      <c r="B13" s="1426"/>
      <c r="C13" s="54">
        <v>180</v>
      </c>
      <c r="D13" t="s">
        <v>32</v>
      </c>
      <c r="E13" s="51"/>
      <c r="K13" s="48"/>
      <c r="L13" s="48"/>
    </row>
    <row r="14" spans="1:12" ht="20.25" customHeight="1" x14ac:dyDescent="0.25">
      <c r="A14" s="1147"/>
      <c r="B14" s="1147"/>
      <c r="C14" s="50">
        <f>SUM(C11:C13)</f>
        <v>2300</v>
      </c>
      <c r="E14" s="51"/>
      <c r="K14" s="48"/>
      <c r="L14" s="48"/>
    </row>
    <row r="15" spans="1:12" ht="20.25" customHeight="1" x14ac:dyDescent="0.25">
      <c r="A15" s="1426" t="s">
        <v>31</v>
      </c>
      <c r="B15" s="1426"/>
      <c r="C15" s="49">
        <v>2373.6</v>
      </c>
      <c r="D15" s="52" t="s">
        <v>1713</v>
      </c>
      <c r="E15" s="51"/>
      <c r="K15" s="48"/>
      <c r="L15" s="48"/>
    </row>
    <row r="16" spans="1:12" ht="20.25" customHeight="1" x14ac:dyDescent="0.25">
      <c r="A16" s="360"/>
      <c r="B16" s="360"/>
      <c r="C16" s="50">
        <f>SUM(C14:C15)</f>
        <v>4673.6000000000004</v>
      </c>
      <c r="K16" s="48"/>
      <c r="L16" s="48"/>
    </row>
    <row r="17" spans="1:12" ht="20.25" customHeight="1" x14ac:dyDescent="0.25">
      <c r="A17" s="1427" t="s">
        <v>242</v>
      </c>
      <c r="B17" s="1427"/>
      <c r="C17" s="49">
        <v>120</v>
      </c>
      <c r="E17" s="1428" t="s">
        <v>27</v>
      </c>
      <c r="F17" s="1428"/>
      <c r="G17" s="144"/>
      <c r="K17" s="48"/>
      <c r="L17" s="48"/>
    </row>
    <row r="18" spans="1:12" ht="20.25" customHeight="1" thickBot="1" x14ac:dyDescent="0.3">
      <c r="A18" s="47"/>
      <c r="B18" s="46"/>
      <c r="C18" s="45">
        <f>SUM(C16:C17)</f>
        <v>4793.6000000000004</v>
      </c>
      <c r="E18" s="1429">
        <f>C18/12+1</f>
        <v>400.4666666666667</v>
      </c>
      <c r="F18" s="1429"/>
      <c r="G18" s="143"/>
    </row>
    <row r="19" spans="1:12" ht="17.25" thickTop="1" thickBot="1" x14ac:dyDescent="0.3">
      <c r="D19" s="44"/>
      <c r="E19" s="44"/>
      <c r="F19" s="44"/>
      <c r="G19" s="44"/>
    </row>
    <row r="20" spans="1:12" ht="39" customHeight="1" thickBot="1" x14ac:dyDescent="0.3">
      <c r="A20" s="1151" t="s">
        <v>26</v>
      </c>
      <c r="B20" s="1152" t="s">
        <v>25</v>
      </c>
      <c r="C20" s="1149" t="s">
        <v>24</v>
      </c>
      <c r="D20" s="1150" t="s">
        <v>23</v>
      </c>
      <c r="E20" s="1149" t="s">
        <v>22</v>
      </c>
      <c r="F20" s="39" t="s">
        <v>21</v>
      </c>
      <c r="G20" s="39" t="s">
        <v>20</v>
      </c>
      <c r="H20" s="1149" t="s">
        <v>19</v>
      </c>
      <c r="I20" s="1150" t="s">
        <v>18</v>
      </c>
      <c r="J20" s="1149" t="s">
        <v>17</v>
      </c>
      <c r="K20" s="39" t="s">
        <v>16</v>
      </c>
      <c r="L20" s="1153" t="s">
        <v>15</v>
      </c>
    </row>
    <row r="21" spans="1:12" ht="20.25" customHeight="1" x14ac:dyDescent="0.25">
      <c r="A21" s="1389">
        <v>2025</v>
      </c>
      <c r="B21" s="37">
        <v>1</v>
      </c>
      <c r="C21" s="1155" t="s">
        <v>7</v>
      </c>
      <c r="D21" s="35" t="str">
        <f t="array" ref="D21:D32">TRANSPOSE('[1]2025-2026'!$F$41:$Q$41)</f>
        <v>25/06/25</v>
      </c>
      <c r="E21" s="34">
        <f>C16</f>
        <v>4673.6000000000004</v>
      </c>
      <c r="F21" s="32">
        <v>177.2</v>
      </c>
      <c r="G21" s="32">
        <v>15</v>
      </c>
      <c r="H21" s="32">
        <v>197.8</v>
      </c>
      <c r="I21" s="33">
        <f t="shared" ref="I21:I32" si="0">F21+H21+G21+K21</f>
        <v>400</v>
      </c>
      <c r="J21" s="32">
        <f t="shared" ref="J21:J32" si="1">E21-H21-G21-F21</f>
        <v>4283.6000000000004</v>
      </c>
      <c r="K21" s="31">
        <v>10</v>
      </c>
      <c r="L21" s="30">
        <f>H21</f>
        <v>197.8</v>
      </c>
    </row>
    <row r="22" spans="1:12" ht="20.25" customHeight="1" x14ac:dyDescent="0.25">
      <c r="A22" s="1390"/>
      <c r="B22" s="29">
        <v>2</v>
      </c>
      <c r="C22" s="1156" t="s">
        <v>6</v>
      </c>
      <c r="D22" s="27" t="str">
        <v>24/07/25</v>
      </c>
      <c r="E22" s="26">
        <f t="shared" ref="E22:E32" si="2">J21</f>
        <v>4283.6000000000004</v>
      </c>
      <c r="F22" s="24">
        <v>177.2</v>
      </c>
      <c r="G22" s="24">
        <v>15</v>
      </c>
      <c r="H22" s="24">
        <v>197.8</v>
      </c>
      <c r="I22" s="25">
        <f t="shared" si="0"/>
        <v>400</v>
      </c>
      <c r="J22" s="24">
        <f t="shared" si="1"/>
        <v>3893.6000000000004</v>
      </c>
      <c r="K22" s="23">
        <v>10</v>
      </c>
      <c r="L22" s="22">
        <f t="shared" ref="L22:L32" si="3">L21+H22</f>
        <v>395.6</v>
      </c>
    </row>
    <row r="23" spans="1:12" ht="20.25" customHeight="1" x14ac:dyDescent="0.25">
      <c r="A23" s="1390"/>
      <c r="B23" s="29">
        <v>3</v>
      </c>
      <c r="C23" s="1156" t="s">
        <v>5</v>
      </c>
      <c r="D23" s="27" t="str">
        <v>25/08/25</v>
      </c>
      <c r="E23" s="26">
        <f t="shared" si="2"/>
        <v>3893.6000000000004</v>
      </c>
      <c r="F23" s="24">
        <v>177.2</v>
      </c>
      <c r="G23" s="24">
        <v>15</v>
      </c>
      <c r="H23" s="24">
        <v>197.8</v>
      </c>
      <c r="I23" s="25">
        <f t="shared" si="0"/>
        <v>400</v>
      </c>
      <c r="J23" s="24">
        <f t="shared" si="1"/>
        <v>3503.6000000000004</v>
      </c>
      <c r="K23" s="23">
        <v>10</v>
      </c>
      <c r="L23" s="22">
        <f t="shared" si="3"/>
        <v>593.40000000000009</v>
      </c>
    </row>
    <row r="24" spans="1:12" ht="20.25" customHeight="1" x14ac:dyDescent="0.25">
      <c r="A24" s="1390"/>
      <c r="B24" s="29">
        <v>4</v>
      </c>
      <c r="C24" s="1156" t="s">
        <v>4</v>
      </c>
      <c r="D24" s="27" t="str">
        <v>25/09/25</v>
      </c>
      <c r="E24" s="26">
        <f t="shared" si="2"/>
        <v>3503.6000000000004</v>
      </c>
      <c r="F24" s="24">
        <v>177.2</v>
      </c>
      <c r="G24" s="24">
        <v>15</v>
      </c>
      <c r="H24" s="24">
        <v>197.8</v>
      </c>
      <c r="I24" s="25">
        <f t="shared" si="0"/>
        <v>400</v>
      </c>
      <c r="J24" s="24">
        <f t="shared" si="1"/>
        <v>3113.6000000000004</v>
      </c>
      <c r="K24" s="23">
        <v>10</v>
      </c>
      <c r="L24" s="22">
        <f t="shared" si="3"/>
        <v>791.2</v>
      </c>
    </row>
    <row r="25" spans="1:12" ht="20.25" customHeight="1" x14ac:dyDescent="0.25">
      <c r="A25" s="1390"/>
      <c r="B25" s="29">
        <v>5</v>
      </c>
      <c r="C25" s="1156" t="s">
        <v>3</v>
      </c>
      <c r="D25" s="27" t="str">
        <v>11/11/25</v>
      </c>
      <c r="E25" s="26">
        <f t="shared" si="2"/>
        <v>3113.6000000000004</v>
      </c>
      <c r="F25" s="24">
        <v>177.2</v>
      </c>
      <c r="G25" s="24">
        <v>15</v>
      </c>
      <c r="H25" s="24">
        <v>197.8</v>
      </c>
      <c r="I25" s="25">
        <f t="shared" si="0"/>
        <v>400</v>
      </c>
      <c r="J25" s="24">
        <f t="shared" si="1"/>
        <v>2723.6000000000004</v>
      </c>
      <c r="K25" s="23">
        <v>10</v>
      </c>
      <c r="L25" s="22">
        <f t="shared" si="3"/>
        <v>989</v>
      </c>
    </row>
    <row r="26" spans="1:12" ht="20.25" customHeight="1" x14ac:dyDescent="0.25">
      <c r="A26" s="1390"/>
      <c r="B26" s="29">
        <v>6</v>
      </c>
      <c r="C26" s="1156" t="s">
        <v>14</v>
      </c>
      <c r="D26" s="27" t="str">
        <v>20/11/25</v>
      </c>
      <c r="E26" s="26">
        <f t="shared" si="2"/>
        <v>2723.6000000000004</v>
      </c>
      <c r="F26" s="24">
        <v>177.2</v>
      </c>
      <c r="G26" s="24">
        <v>15</v>
      </c>
      <c r="H26" s="24">
        <v>197.8</v>
      </c>
      <c r="I26" s="25">
        <f t="shared" si="0"/>
        <v>400</v>
      </c>
      <c r="J26" s="24">
        <f t="shared" si="1"/>
        <v>2333.6000000000004</v>
      </c>
      <c r="K26" s="23">
        <v>10</v>
      </c>
      <c r="L26" s="22">
        <f t="shared" si="3"/>
        <v>1186.8</v>
      </c>
    </row>
    <row r="27" spans="1:12" ht="20.25" customHeight="1" thickBot="1" x14ac:dyDescent="0.3">
      <c r="A27" s="1391"/>
      <c r="B27" s="21">
        <v>7</v>
      </c>
      <c r="C27" s="1157" t="s">
        <v>13</v>
      </c>
      <c r="D27" s="19" t="str">
        <v>18/12/25</v>
      </c>
      <c r="E27" s="18">
        <f t="shared" si="2"/>
        <v>2333.6000000000004</v>
      </c>
      <c r="F27" s="16">
        <v>177.2</v>
      </c>
      <c r="G27" s="16">
        <v>15</v>
      </c>
      <c r="H27" s="16">
        <v>197.8</v>
      </c>
      <c r="I27" s="17">
        <f t="shared" si="0"/>
        <v>400</v>
      </c>
      <c r="J27" s="16">
        <f t="shared" si="1"/>
        <v>1943.6000000000001</v>
      </c>
      <c r="K27" s="15">
        <v>10</v>
      </c>
      <c r="L27" s="14">
        <f t="shared" si="3"/>
        <v>1384.6</v>
      </c>
    </row>
    <row r="28" spans="1:12" ht="20.25" customHeight="1" x14ac:dyDescent="0.25">
      <c r="A28" s="1389">
        <v>2026</v>
      </c>
      <c r="B28" s="37">
        <v>8</v>
      </c>
      <c r="C28" s="1155" t="s">
        <v>12</v>
      </c>
      <c r="D28" s="35" t="str">
        <v>22/01/26</v>
      </c>
      <c r="E28" s="34">
        <f t="shared" si="2"/>
        <v>1943.6000000000001</v>
      </c>
      <c r="F28" s="32">
        <v>177.2</v>
      </c>
      <c r="G28" s="32">
        <v>15</v>
      </c>
      <c r="H28" s="32">
        <v>197.8</v>
      </c>
      <c r="I28" s="33">
        <f t="shared" si="0"/>
        <v>400</v>
      </c>
      <c r="J28" s="32">
        <f t="shared" si="1"/>
        <v>1553.6000000000001</v>
      </c>
      <c r="K28" s="31">
        <v>10</v>
      </c>
      <c r="L28" s="30">
        <f t="shared" si="3"/>
        <v>1582.3999999999999</v>
      </c>
    </row>
    <row r="29" spans="1:12" ht="20.25" customHeight="1" x14ac:dyDescent="0.25">
      <c r="A29" s="1390"/>
      <c r="B29" s="29">
        <v>9</v>
      </c>
      <c r="C29" s="1156" t="s">
        <v>11</v>
      </c>
      <c r="D29" s="27" t="str">
        <v>12/02/26</v>
      </c>
      <c r="E29" s="26">
        <f t="shared" si="2"/>
        <v>1553.6000000000001</v>
      </c>
      <c r="F29" s="24">
        <v>177.2</v>
      </c>
      <c r="G29" s="24">
        <v>15</v>
      </c>
      <c r="H29" s="24">
        <v>197.8</v>
      </c>
      <c r="I29" s="25">
        <f t="shared" si="0"/>
        <v>400</v>
      </c>
      <c r="J29" s="24">
        <f t="shared" si="1"/>
        <v>1163.6000000000001</v>
      </c>
      <c r="K29" s="23">
        <v>10</v>
      </c>
      <c r="L29" s="22">
        <f t="shared" si="3"/>
        <v>1780.1999999999998</v>
      </c>
    </row>
    <row r="30" spans="1:12" ht="20.25" customHeight="1" x14ac:dyDescent="0.25">
      <c r="A30" s="1390"/>
      <c r="B30" s="29">
        <v>10</v>
      </c>
      <c r="C30" s="1156" t="s">
        <v>10</v>
      </c>
      <c r="D30" s="27" t="str">
        <v>13/03/26</v>
      </c>
      <c r="E30" s="26">
        <f t="shared" si="2"/>
        <v>1163.6000000000001</v>
      </c>
      <c r="F30" s="24">
        <v>177.2</v>
      </c>
      <c r="G30" s="24">
        <v>15</v>
      </c>
      <c r="H30" s="24">
        <v>197.8</v>
      </c>
      <c r="I30" s="25">
        <f t="shared" si="0"/>
        <v>400</v>
      </c>
      <c r="J30" s="24">
        <f t="shared" si="1"/>
        <v>773.60000000000014</v>
      </c>
      <c r="K30" s="23">
        <v>10</v>
      </c>
      <c r="L30" s="22">
        <f t="shared" si="3"/>
        <v>1977.9999999999998</v>
      </c>
    </row>
    <row r="31" spans="1:12" ht="20.25" customHeight="1" x14ac:dyDescent="0.25">
      <c r="A31" s="1390"/>
      <c r="B31" s="29">
        <v>11</v>
      </c>
      <c r="C31" s="1156" t="s">
        <v>9</v>
      </c>
      <c r="D31" s="27" t="str">
        <v/>
      </c>
      <c r="E31" s="26">
        <f t="shared" si="2"/>
        <v>773.60000000000014</v>
      </c>
      <c r="F31" s="24">
        <v>177.2</v>
      </c>
      <c r="G31" s="24">
        <v>15</v>
      </c>
      <c r="H31" s="24">
        <v>197.8</v>
      </c>
      <c r="I31" s="25">
        <f t="shared" si="0"/>
        <v>400</v>
      </c>
      <c r="J31" s="24">
        <f t="shared" si="1"/>
        <v>383.60000000000019</v>
      </c>
      <c r="K31" s="23">
        <v>10</v>
      </c>
      <c r="L31" s="22">
        <f t="shared" si="3"/>
        <v>2175.7999999999997</v>
      </c>
    </row>
    <row r="32" spans="1:12" ht="20.25" customHeight="1" thickBot="1" x14ac:dyDescent="0.3">
      <c r="A32" s="1391"/>
      <c r="B32" s="21">
        <v>12</v>
      </c>
      <c r="C32" s="1157" t="s">
        <v>8</v>
      </c>
      <c r="D32" s="19" t="str">
        <v/>
      </c>
      <c r="E32" s="18">
        <f t="shared" si="2"/>
        <v>383.60000000000019</v>
      </c>
      <c r="F32" s="16">
        <v>177.2</v>
      </c>
      <c r="G32" s="16">
        <v>15</v>
      </c>
      <c r="H32" s="16">
        <v>197.8</v>
      </c>
      <c r="I32" s="17">
        <f t="shared" si="0"/>
        <v>400</v>
      </c>
      <c r="J32" s="16">
        <f t="shared" si="1"/>
        <v>-6.3999999999998067</v>
      </c>
      <c r="K32" s="15">
        <v>10</v>
      </c>
      <c r="L32" s="14">
        <f t="shared" si="3"/>
        <v>2373.6</v>
      </c>
    </row>
    <row r="33" spans="3:11" ht="20.25" customHeight="1" x14ac:dyDescent="0.25">
      <c r="F33" s="99">
        <f>SUM(F21:F32)</f>
        <v>2126.4</v>
      </c>
      <c r="G33" s="99">
        <f>SUM(G21:G32)</f>
        <v>180</v>
      </c>
      <c r="H33" s="99">
        <f>SUM(H21:H32)</f>
        <v>2373.6</v>
      </c>
      <c r="K33" s="98">
        <f>SUM(K21:K32)</f>
        <v>120</v>
      </c>
    </row>
    <row r="34" spans="3:11" x14ac:dyDescent="0.25">
      <c r="D34" s="1420" t="s">
        <v>2</v>
      </c>
      <c r="E34" s="1420"/>
      <c r="F34" s="79">
        <v>0</v>
      </c>
      <c r="G34" s="79">
        <v>0</v>
      </c>
      <c r="H34" s="79">
        <v>0</v>
      </c>
      <c r="K34" s="1158">
        <v>0</v>
      </c>
    </row>
    <row r="35" spans="3:11" x14ac:dyDescent="0.25">
      <c r="D35" s="1421" t="s">
        <v>1</v>
      </c>
      <c r="E35" s="1421"/>
      <c r="F35" s="65">
        <f>SUM(F33-F34)</f>
        <v>2126.4</v>
      </c>
      <c r="G35" s="65">
        <f t="shared" ref="G35:H35" si="4">SUM(G33-G34)</f>
        <v>180</v>
      </c>
      <c r="H35" s="65">
        <f t="shared" si="4"/>
        <v>2373.6</v>
      </c>
      <c r="K35" s="477">
        <f>SUM(K33-K5)</f>
        <v>120</v>
      </c>
    </row>
    <row r="36" spans="3:11" x14ac:dyDescent="0.25">
      <c r="K36" s="478"/>
    </row>
    <row r="37" spans="3:11" ht="15.75" x14ac:dyDescent="0.25">
      <c r="C37" s="1154"/>
      <c r="D37" s="1422" t="s">
        <v>42</v>
      </c>
      <c r="E37" s="1422"/>
      <c r="F37" s="1423">
        <f>SUM(F35:H35)</f>
        <v>4680</v>
      </c>
      <c r="G37" s="1423"/>
    </row>
    <row r="38" spans="3:11" ht="16.5" thickBot="1" x14ac:dyDescent="0.3">
      <c r="C38" s="1154"/>
      <c r="D38" s="1422" t="s">
        <v>41</v>
      </c>
      <c r="E38" s="1422"/>
      <c r="F38" s="1480">
        <v>-6.4</v>
      </c>
      <c r="G38" s="1480"/>
    </row>
    <row r="39" spans="3:11" ht="17.25" thickTop="1" thickBot="1" x14ac:dyDescent="0.3">
      <c r="C39" s="1415" t="s">
        <v>0</v>
      </c>
      <c r="D39" s="1415"/>
      <c r="E39" s="1416"/>
      <c r="F39" s="1417">
        <f>SUM(F37:G38)</f>
        <v>4673.6000000000004</v>
      </c>
      <c r="G39" s="1419"/>
    </row>
    <row r="40" spans="3:11" ht="15.75" thickTop="1" x14ac:dyDescent="0.25"/>
  </sheetData>
  <mergeCells count="18">
    <mergeCell ref="A17:B17"/>
    <mergeCell ref="E17:F17"/>
    <mergeCell ref="E18:F18"/>
    <mergeCell ref="A8:L8"/>
    <mergeCell ref="A11:B11"/>
    <mergeCell ref="A12:B12"/>
    <mergeCell ref="A13:B13"/>
    <mergeCell ref="A15:B15"/>
    <mergeCell ref="F38:G38"/>
    <mergeCell ref="C39:E39"/>
    <mergeCell ref="F39:G39"/>
    <mergeCell ref="D35:E35"/>
    <mergeCell ref="D38:E38"/>
    <mergeCell ref="A21:A27"/>
    <mergeCell ref="A28:A32"/>
    <mergeCell ref="D34:E34"/>
    <mergeCell ref="D37:E37"/>
    <mergeCell ref="F37:G37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33" max="16383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/>
  <dimension ref="A1:L51"/>
  <sheetViews>
    <sheetView topLeftCell="A9" zoomScale="90" zoomScaleNormal="90" workbookViewId="0">
      <selection activeCell="D25" sqref="D25"/>
    </sheetView>
  </sheetViews>
  <sheetFormatPr defaultRowHeight="15" x14ac:dyDescent="0.25"/>
  <cols>
    <col min="3" max="3" width="12.140625" bestFit="1" customWidth="1"/>
    <col min="4" max="4" width="12.7109375" customWidth="1"/>
    <col min="5" max="11" width="10" customWidth="1"/>
    <col min="12" max="12" width="10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1708</v>
      </c>
    </row>
    <row r="4" spans="1:12" ht="12.6" customHeight="1" x14ac:dyDescent="0.35">
      <c r="A4" s="62"/>
    </row>
    <row r="5" spans="1:12" ht="17.25" x14ac:dyDescent="0.3">
      <c r="A5" s="500" t="s">
        <v>1709</v>
      </c>
    </row>
    <row r="6" spans="1:12" ht="17.25" x14ac:dyDescent="0.3">
      <c r="A6" s="500" t="s">
        <v>1710</v>
      </c>
    </row>
    <row r="8" spans="1:12" ht="20.25" customHeight="1" x14ac:dyDescent="0.25">
      <c r="A8" s="1425" t="s">
        <v>1907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258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1258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2500</v>
      </c>
      <c r="D11" s="487"/>
      <c r="E11" s="51"/>
      <c r="K11" s="48"/>
      <c r="L11" s="48"/>
    </row>
    <row r="12" spans="1:12" ht="20.25" customHeight="1" x14ac:dyDescent="0.25">
      <c r="A12" s="1426" t="s">
        <v>33</v>
      </c>
      <c r="B12" s="1426"/>
      <c r="C12" s="54">
        <v>375</v>
      </c>
      <c r="D12" t="s">
        <v>32</v>
      </c>
      <c r="E12" s="51"/>
      <c r="K12" s="48"/>
      <c r="L12" s="48"/>
    </row>
    <row r="13" spans="1:12" ht="20.25" customHeight="1" x14ac:dyDescent="0.25">
      <c r="A13" s="1257"/>
      <c r="B13" s="1257"/>
      <c r="C13" s="50">
        <f>SUM(C11:C12)</f>
        <v>2875</v>
      </c>
      <c r="E13" s="51"/>
      <c r="K13" s="48"/>
      <c r="L13" s="48"/>
    </row>
    <row r="14" spans="1:12" ht="20.25" customHeight="1" x14ac:dyDescent="0.25">
      <c r="A14" s="1426" t="s">
        <v>31</v>
      </c>
      <c r="B14" s="1426"/>
      <c r="C14" s="49">
        <v>2884.32</v>
      </c>
      <c r="D14" s="52" t="s">
        <v>1908</v>
      </c>
      <c r="E14" s="51"/>
      <c r="K14" s="48"/>
      <c r="L14" s="48"/>
    </row>
    <row r="15" spans="1:12" ht="20.25" customHeight="1" x14ac:dyDescent="0.25">
      <c r="A15" s="360"/>
      <c r="B15" s="360"/>
      <c r="C15" s="50">
        <f>SUM(C13:C14)</f>
        <v>5759.32</v>
      </c>
      <c r="K15" s="48"/>
      <c r="L15" s="48"/>
    </row>
    <row r="16" spans="1:12" ht="20.25" customHeight="1" x14ac:dyDescent="0.25">
      <c r="A16" s="1427" t="s">
        <v>1770</v>
      </c>
      <c r="B16" s="1427"/>
      <c r="C16" s="49">
        <v>240</v>
      </c>
      <c r="E16" s="1428" t="s">
        <v>27</v>
      </c>
      <c r="F16" s="1428"/>
      <c r="G16" s="144"/>
      <c r="K16" s="48"/>
      <c r="L16" s="48"/>
    </row>
    <row r="17" spans="1:12" ht="20.25" customHeight="1" thickBot="1" x14ac:dyDescent="0.3">
      <c r="A17" s="47"/>
      <c r="B17" s="46"/>
      <c r="C17" s="45">
        <f>SUM(C15:C16)</f>
        <v>5999.32</v>
      </c>
      <c r="E17" s="1429">
        <f>C17/24</f>
        <v>249.97166666666666</v>
      </c>
      <c r="F17" s="1429"/>
      <c r="G17" s="143"/>
    </row>
    <row r="18" spans="1:12" ht="17.25" thickTop="1" thickBot="1" x14ac:dyDescent="0.3">
      <c r="D18" s="44"/>
      <c r="E18" s="44"/>
      <c r="F18" s="44"/>
      <c r="G18" s="44"/>
    </row>
    <row r="19" spans="1:12" ht="39" customHeight="1" thickBot="1" x14ac:dyDescent="0.3">
      <c r="A19" s="1261" t="s">
        <v>26</v>
      </c>
      <c r="B19" s="1262" t="s">
        <v>25</v>
      </c>
      <c r="C19" s="1259" t="s">
        <v>24</v>
      </c>
      <c r="D19" s="1260" t="s">
        <v>23</v>
      </c>
      <c r="E19" s="1259" t="s">
        <v>22</v>
      </c>
      <c r="F19" s="39" t="s">
        <v>21</v>
      </c>
      <c r="G19" s="39" t="s">
        <v>20</v>
      </c>
      <c r="H19" s="1259" t="s">
        <v>19</v>
      </c>
      <c r="I19" s="1260" t="s">
        <v>18</v>
      </c>
      <c r="J19" s="1259" t="s">
        <v>17</v>
      </c>
      <c r="K19" s="39" t="s">
        <v>16</v>
      </c>
      <c r="L19" s="1263" t="s">
        <v>15</v>
      </c>
    </row>
    <row r="20" spans="1:12" ht="20.25" customHeight="1" x14ac:dyDescent="0.25">
      <c r="A20" s="1389">
        <v>2025</v>
      </c>
      <c r="B20" s="37">
        <v>1</v>
      </c>
      <c r="C20" s="1265" t="s">
        <v>3</v>
      </c>
      <c r="D20" s="35" t="str">
        <f t="array" ref="D20:D43">TRANSPOSE('[1]2025-2026'!$F$111:$AC$111)</f>
        <v>11/11/25</v>
      </c>
      <c r="E20" s="34">
        <f>C15</f>
        <v>5759.32</v>
      </c>
      <c r="F20" s="32">
        <v>104.19</v>
      </c>
      <c r="G20" s="32">
        <v>15.63</v>
      </c>
      <c r="H20" s="32">
        <v>120.18</v>
      </c>
      <c r="I20" s="33">
        <f t="shared" ref="I20:I21" si="0">F20+H20+G20+K20</f>
        <v>250</v>
      </c>
      <c r="J20" s="32">
        <f t="shared" ref="J20:J43" si="1">E20-H20-G20-F20</f>
        <v>5519.32</v>
      </c>
      <c r="K20" s="31">
        <v>10</v>
      </c>
      <c r="L20" s="30">
        <f>H20</f>
        <v>120.18</v>
      </c>
    </row>
    <row r="21" spans="1:12" ht="20.25" customHeight="1" x14ac:dyDescent="0.25">
      <c r="A21" s="1390"/>
      <c r="B21" s="29">
        <v>2</v>
      </c>
      <c r="C21" s="1266" t="s">
        <v>14</v>
      </c>
      <c r="D21" s="27" t="str">
        <v>20/11/25</v>
      </c>
      <c r="E21" s="26">
        <f t="shared" ref="E21:E43" si="2">J20</f>
        <v>5519.32</v>
      </c>
      <c r="F21" s="24">
        <v>104.19</v>
      </c>
      <c r="G21" s="24">
        <v>15.63</v>
      </c>
      <c r="H21" s="24">
        <v>120.18</v>
      </c>
      <c r="I21" s="25">
        <f t="shared" si="0"/>
        <v>250</v>
      </c>
      <c r="J21" s="24">
        <f t="shared" si="1"/>
        <v>5279.32</v>
      </c>
      <c r="K21" s="23">
        <v>10</v>
      </c>
      <c r="L21" s="22">
        <f t="shared" ref="L21:L43" si="3">L20+H21</f>
        <v>240.36</v>
      </c>
    </row>
    <row r="22" spans="1:12" ht="20.25" customHeight="1" thickBot="1" x14ac:dyDescent="0.3">
      <c r="A22" s="1391"/>
      <c r="B22" s="21">
        <v>3</v>
      </c>
      <c r="C22" s="1267" t="s">
        <v>13</v>
      </c>
      <c r="D22" s="19" t="str">
        <v>18/12/25</v>
      </c>
      <c r="E22" s="18">
        <f t="shared" si="2"/>
        <v>5279.32</v>
      </c>
      <c r="F22" s="16">
        <v>104.19</v>
      </c>
      <c r="G22" s="16">
        <v>15.63</v>
      </c>
      <c r="H22" s="16">
        <v>120.18</v>
      </c>
      <c r="I22" s="17">
        <f t="shared" ref="I22:I43" si="4">F22+H22+G22+K22</f>
        <v>250</v>
      </c>
      <c r="J22" s="16">
        <f t="shared" si="1"/>
        <v>5039.32</v>
      </c>
      <c r="K22" s="15">
        <v>10</v>
      </c>
      <c r="L22" s="14">
        <f t="shared" si="3"/>
        <v>360.54</v>
      </c>
    </row>
    <row r="23" spans="1:12" ht="20.25" customHeight="1" x14ac:dyDescent="0.25">
      <c r="A23" s="1389">
        <v>2026</v>
      </c>
      <c r="B23" s="37">
        <v>4</v>
      </c>
      <c r="C23" s="1265" t="s">
        <v>12</v>
      </c>
      <c r="D23" s="35" t="str">
        <v>22/01/26</v>
      </c>
      <c r="E23" s="34">
        <f t="shared" si="2"/>
        <v>5039.32</v>
      </c>
      <c r="F23" s="32">
        <v>104.19</v>
      </c>
      <c r="G23" s="32">
        <v>15.63</v>
      </c>
      <c r="H23" s="32">
        <v>120.18</v>
      </c>
      <c r="I23" s="33">
        <f t="shared" si="4"/>
        <v>250</v>
      </c>
      <c r="J23" s="32">
        <f t="shared" si="1"/>
        <v>4799.32</v>
      </c>
      <c r="K23" s="31">
        <v>10</v>
      </c>
      <c r="L23" s="30">
        <f t="shared" si="3"/>
        <v>480.72</v>
      </c>
    </row>
    <row r="24" spans="1:12" ht="20.25" customHeight="1" x14ac:dyDescent="0.25">
      <c r="A24" s="1390"/>
      <c r="B24" s="29">
        <v>5</v>
      </c>
      <c r="C24" s="1266" t="s">
        <v>11</v>
      </c>
      <c r="D24" s="27" t="str">
        <v>12/02/26</v>
      </c>
      <c r="E24" s="26">
        <f t="shared" si="2"/>
        <v>4799.32</v>
      </c>
      <c r="F24" s="24">
        <v>104.19</v>
      </c>
      <c r="G24" s="24">
        <v>15.63</v>
      </c>
      <c r="H24" s="24">
        <v>120.18</v>
      </c>
      <c r="I24" s="25">
        <f t="shared" si="4"/>
        <v>250</v>
      </c>
      <c r="J24" s="24">
        <f t="shared" ref="J24:J37" si="5">E24-H24-G24-F24</f>
        <v>4559.32</v>
      </c>
      <c r="K24" s="23">
        <v>10</v>
      </c>
      <c r="L24" s="22">
        <f t="shared" ref="L24:L37" si="6">L23+H24</f>
        <v>600.90000000000009</v>
      </c>
    </row>
    <row r="25" spans="1:12" ht="20.25" customHeight="1" x14ac:dyDescent="0.25">
      <c r="A25" s="1390"/>
      <c r="B25" s="29">
        <v>6</v>
      </c>
      <c r="C25" s="1266" t="s">
        <v>10</v>
      </c>
      <c r="D25" s="27" t="str">
        <v>13/03/26</v>
      </c>
      <c r="E25" s="26">
        <f t="shared" si="2"/>
        <v>4559.32</v>
      </c>
      <c r="F25" s="24">
        <v>104.19</v>
      </c>
      <c r="G25" s="24">
        <v>15.63</v>
      </c>
      <c r="H25" s="24">
        <v>120.18</v>
      </c>
      <c r="I25" s="25">
        <f t="shared" si="4"/>
        <v>250</v>
      </c>
      <c r="J25" s="24">
        <f t="shared" si="5"/>
        <v>4319.32</v>
      </c>
      <c r="K25" s="23">
        <v>10</v>
      </c>
      <c r="L25" s="22">
        <f t="shared" si="6"/>
        <v>721.08000000000015</v>
      </c>
    </row>
    <row r="26" spans="1:12" ht="20.25" customHeight="1" x14ac:dyDescent="0.25">
      <c r="A26" s="1390"/>
      <c r="B26" s="29">
        <v>7</v>
      </c>
      <c r="C26" s="1266" t="s">
        <v>9</v>
      </c>
      <c r="D26" s="27" t="str">
        <v/>
      </c>
      <c r="E26" s="26">
        <f t="shared" si="2"/>
        <v>4319.32</v>
      </c>
      <c r="F26" s="24">
        <v>104.19</v>
      </c>
      <c r="G26" s="24">
        <v>15.63</v>
      </c>
      <c r="H26" s="24">
        <v>120.18</v>
      </c>
      <c r="I26" s="25">
        <f t="shared" si="4"/>
        <v>250</v>
      </c>
      <c r="J26" s="24">
        <f t="shared" si="5"/>
        <v>4079.3199999999993</v>
      </c>
      <c r="K26" s="23">
        <v>10</v>
      </c>
      <c r="L26" s="22">
        <f t="shared" si="6"/>
        <v>841.26000000000022</v>
      </c>
    </row>
    <row r="27" spans="1:12" ht="20.25" customHeight="1" x14ac:dyDescent="0.25">
      <c r="A27" s="1390"/>
      <c r="B27" s="29">
        <v>8</v>
      </c>
      <c r="C27" s="1266" t="s">
        <v>8</v>
      </c>
      <c r="D27" s="27" t="str">
        <v/>
      </c>
      <c r="E27" s="26">
        <f t="shared" si="2"/>
        <v>4079.3199999999993</v>
      </c>
      <c r="F27" s="24">
        <v>104.19</v>
      </c>
      <c r="G27" s="24">
        <v>15.63</v>
      </c>
      <c r="H27" s="24">
        <v>120.18</v>
      </c>
      <c r="I27" s="25">
        <f t="shared" si="4"/>
        <v>250</v>
      </c>
      <c r="J27" s="24">
        <f t="shared" si="5"/>
        <v>3839.3199999999993</v>
      </c>
      <c r="K27" s="23">
        <v>10</v>
      </c>
      <c r="L27" s="22">
        <f t="shared" si="6"/>
        <v>961.44000000000028</v>
      </c>
    </row>
    <row r="28" spans="1:12" ht="20.25" customHeight="1" x14ac:dyDescent="0.25">
      <c r="A28" s="1390"/>
      <c r="B28" s="29">
        <v>9</v>
      </c>
      <c r="C28" s="1266" t="s">
        <v>7</v>
      </c>
      <c r="D28" s="27" t="str">
        <v/>
      </c>
      <c r="E28" s="26">
        <f t="shared" si="2"/>
        <v>3839.3199999999993</v>
      </c>
      <c r="F28" s="24">
        <v>104.19</v>
      </c>
      <c r="G28" s="24">
        <v>15.63</v>
      </c>
      <c r="H28" s="24">
        <v>120.18</v>
      </c>
      <c r="I28" s="25">
        <f t="shared" si="4"/>
        <v>250</v>
      </c>
      <c r="J28" s="24">
        <f t="shared" si="5"/>
        <v>3599.3199999999993</v>
      </c>
      <c r="K28" s="23">
        <v>10</v>
      </c>
      <c r="L28" s="22">
        <f t="shared" si="6"/>
        <v>1081.6200000000003</v>
      </c>
    </row>
    <row r="29" spans="1:12" ht="20.25" customHeight="1" x14ac:dyDescent="0.25">
      <c r="A29" s="1390"/>
      <c r="B29" s="29">
        <v>10</v>
      </c>
      <c r="C29" s="1266" t="s">
        <v>6</v>
      </c>
      <c r="D29" s="27" t="str">
        <v/>
      </c>
      <c r="E29" s="26">
        <f t="shared" si="2"/>
        <v>3599.3199999999993</v>
      </c>
      <c r="F29" s="24">
        <v>104.19</v>
      </c>
      <c r="G29" s="24">
        <v>15.63</v>
      </c>
      <c r="H29" s="24">
        <v>120.18</v>
      </c>
      <c r="I29" s="25">
        <f t="shared" si="4"/>
        <v>250</v>
      </c>
      <c r="J29" s="24">
        <f t="shared" si="5"/>
        <v>3359.3199999999993</v>
      </c>
      <c r="K29" s="23">
        <v>10</v>
      </c>
      <c r="L29" s="22">
        <f t="shared" si="6"/>
        <v>1201.8000000000004</v>
      </c>
    </row>
    <row r="30" spans="1:12" ht="20.25" customHeight="1" x14ac:dyDescent="0.25">
      <c r="A30" s="1390"/>
      <c r="B30" s="29">
        <v>11</v>
      </c>
      <c r="C30" s="1266" t="s">
        <v>5</v>
      </c>
      <c r="D30" s="27" t="str">
        <v/>
      </c>
      <c r="E30" s="26">
        <f t="shared" si="2"/>
        <v>3359.3199999999993</v>
      </c>
      <c r="F30" s="24">
        <v>104.19</v>
      </c>
      <c r="G30" s="24">
        <v>15.63</v>
      </c>
      <c r="H30" s="24">
        <v>120.18</v>
      </c>
      <c r="I30" s="25">
        <f t="shared" si="4"/>
        <v>250</v>
      </c>
      <c r="J30" s="24">
        <f t="shared" si="5"/>
        <v>3119.3199999999993</v>
      </c>
      <c r="K30" s="23">
        <v>10</v>
      </c>
      <c r="L30" s="22">
        <f t="shared" si="6"/>
        <v>1321.9800000000005</v>
      </c>
    </row>
    <row r="31" spans="1:12" ht="20.25" customHeight="1" x14ac:dyDescent="0.25">
      <c r="A31" s="1390"/>
      <c r="B31" s="29">
        <v>12</v>
      </c>
      <c r="C31" s="1266" t="s">
        <v>4</v>
      </c>
      <c r="D31" s="27" t="str">
        <v/>
      </c>
      <c r="E31" s="26">
        <f t="shared" si="2"/>
        <v>3119.3199999999993</v>
      </c>
      <c r="F31" s="24">
        <v>104.19</v>
      </c>
      <c r="G31" s="24">
        <v>15.63</v>
      </c>
      <c r="H31" s="24">
        <v>120.18</v>
      </c>
      <c r="I31" s="25">
        <f t="shared" si="4"/>
        <v>250</v>
      </c>
      <c r="J31" s="24">
        <f t="shared" si="5"/>
        <v>2879.3199999999993</v>
      </c>
      <c r="K31" s="23">
        <v>10</v>
      </c>
      <c r="L31" s="22">
        <f t="shared" si="6"/>
        <v>1442.1600000000005</v>
      </c>
    </row>
    <row r="32" spans="1:12" ht="20.25" customHeight="1" x14ac:dyDescent="0.25">
      <c r="A32" s="1390"/>
      <c r="B32" s="29">
        <v>13</v>
      </c>
      <c r="C32" s="1266" t="s">
        <v>3</v>
      </c>
      <c r="D32" s="27" t="str">
        <v/>
      </c>
      <c r="E32" s="26">
        <f t="shared" si="2"/>
        <v>2879.3199999999993</v>
      </c>
      <c r="F32" s="24">
        <v>104.19</v>
      </c>
      <c r="G32" s="24">
        <v>15.63</v>
      </c>
      <c r="H32" s="24">
        <v>120.18</v>
      </c>
      <c r="I32" s="25">
        <f t="shared" si="4"/>
        <v>250</v>
      </c>
      <c r="J32" s="24">
        <f t="shared" si="5"/>
        <v>2639.3199999999993</v>
      </c>
      <c r="K32" s="23">
        <v>10</v>
      </c>
      <c r="L32" s="22">
        <f t="shared" si="6"/>
        <v>1562.3400000000006</v>
      </c>
    </row>
    <row r="33" spans="1:12" ht="20.25" customHeight="1" x14ac:dyDescent="0.25">
      <c r="A33" s="1390"/>
      <c r="B33" s="29">
        <v>14</v>
      </c>
      <c r="C33" s="1266" t="s">
        <v>14</v>
      </c>
      <c r="D33" s="27" t="str">
        <v/>
      </c>
      <c r="E33" s="26">
        <f t="shared" si="2"/>
        <v>2639.3199999999993</v>
      </c>
      <c r="F33" s="24">
        <v>104.19</v>
      </c>
      <c r="G33" s="24">
        <v>15.63</v>
      </c>
      <c r="H33" s="24">
        <v>120.18</v>
      </c>
      <c r="I33" s="25">
        <f t="shared" si="4"/>
        <v>250</v>
      </c>
      <c r="J33" s="24">
        <f t="shared" si="5"/>
        <v>2399.3199999999993</v>
      </c>
      <c r="K33" s="23">
        <v>10</v>
      </c>
      <c r="L33" s="22">
        <f t="shared" si="6"/>
        <v>1682.5200000000007</v>
      </c>
    </row>
    <row r="34" spans="1:12" ht="20.25" customHeight="1" thickBot="1" x14ac:dyDescent="0.3">
      <c r="A34" s="1391"/>
      <c r="B34" s="21">
        <v>15</v>
      </c>
      <c r="C34" s="1267" t="s">
        <v>13</v>
      </c>
      <c r="D34" s="19" t="str">
        <v/>
      </c>
      <c r="E34" s="18">
        <f t="shared" si="2"/>
        <v>2399.3199999999993</v>
      </c>
      <c r="F34" s="16">
        <v>104.19</v>
      </c>
      <c r="G34" s="16">
        <v>15.63</v>
      </c>
      <c r="H34" s="16">
        <v>120.18</v>
      </c>
      <c r="I34" s="17">
        <f t="shared" si="4"/>
        <v>250</v>
      </c>
      <c r="J34" s="16">
        <f t="shared" si="5"/>
        <v>2159.3199999999993</v>
      </c>
      <c r="K34" s="15">
        <v>10</v>
      </c>
      <c r="L34" s="14">
        <f t="shared" si="6"/>
        <v>1802.7000000000007</v>
      </c>
    </row>
    <row r="35" spans="1:12" ht="20.25" customHeight="1" x14ac:dyDescent="0.25">
      <c r="A35" s="1389">
        <v>2027</v>
      </c>
      <c r="B35" s="37">
        <v>16</v>
      </c>
      <c r="C35" s="1265" t="s">
        <v>12</v>
      </c>
      <c r="D35" s="35" t="str">
        <v/>
      </c>
      <c r="E35" s="34">
        <f t="shared" si="2"/>
        <v>2159.3199999999993</v>
      </c>
      <c r="F35" s="32">
        <v>104.19</v>
      </c>
      <c r="G35" s="32">
        <v>15.63</v>
      </c>
      <c r="H35" s="32">
        <v>120.18</v>
      </c>
      <c r="I35" s="33">
        <f t="shared" si="4"/>
        <v>250</v>
      </c>
      <c r="J35" s="32">
        <f t="shared" si="5"/>
        <v>1919.319999999999</v>
      </c>
      <c r="K35" s="31">
        <v>10</v>
      </c>
      <c r="L35" s="30">
        <f t="shared" si="6"/>
        <v>1922.8800000000008</v>
      </c>
    </row>
    <row r="36" spans="1:12" ht="20.25" customHeight="1" x14ac:dyDescent="0.25">
      <c r="A36" s="1390"/>
      <c r="B36" s="29">
        <v>17</v>
      </c>
      <c r="C36" s="1266" t="s">
        <v>11</v>
      </c>
      <c r="D36" s="27" t="str">
        <v/>
      </c>
      <c r="E36" s="26">
        <f t="shared" si="2"/>
        <v>1919.319999999999</v>
      </c>
      <c r="F36" s="24">
        <v>104.19</v>
      </c>
      <c r="G36" s="24">
        <v>15.63</v>
      </c>
      <c r="H36" s="24">
        <v>120.18</v>
      </c>
      <c r="I36" s="25">
        <f t="shared" si="4"/>
        <v>250</v>
      </c>
      <c r="J36" s="24">
        <f t="shared" si="5"/>
        <v>1679.3199999999988</v>
      </c>
      <c r="K36" s="23">
        <v>10</v>
      </c>
      <c r="L36" s="22">
        <f t="shared" si="6"/>
        <v>2043.0600000000009</v>
      </c>
    </row>
    <row r="37" spans="1:12" ht="20.25" customHeight="1" x14ac:dyDescent="0.25">
      <c r="A37" s="1390"/>
      <c r="B37" s="29">
        <v>18</v>
      </c>
      <c r="C37" s="1266" t="s">
        <v>10</v>
      </c>
      <c r="D37" s="27" t="str">
        <v/>
      </c>
      <c r="E37" s="26">
        <f t="shared" si="2"/>
        <v>1679.3199999999988</v>
      </c>
      <c r="F37" s="24">
        <v>104.19</v>
      </c>
      <c r="G37" s="24">
        <v>15.63</v>
      </c>
      <c r="H37" s="24">
        <v>120.18</v>
      </c>
      <c r="I37" s="25">
        <f t="shared" si="4"/>
        <v>250</v>
      </c>
      <c r="J37" s="24">
        <f t="shared" si="5"/>
        <v>1439.3199999999986</v>
      </c>
      <c r="K37" s="23">
        <v>10</v>
      </c>
      <c r="L37" s="22">
        <f t="shared" si="6"/>
        <v>2163.2400000000007</v>
      </c>
    </row>
    <row r="38" spans="1:12" ht="20.25" customHeight="1" x14ac:dyDescent="0.25">
      <c r="A38" s="1390"/>
      <c r="B38" s="29">
        <v>19</v>
      </c>
      <c r="C38" s="1266" t="s">
        <v>9</v>
      </c>
      <c r="D38" s="27" t="str">
        <v/>
      </c>
      <c r="E38" s="26">
        <f t="shared" si="2"/>
        <v>1439.3199999999986</v>
      </c>
      <c r="F38" s="24">
        <v>104.19</v>
      </c>
      <c r="G38" s="24">
        <v>15.63</v>
      </c>
      <c r="H38" s="24">
        <v>120.18</v>
      </c>
      <c r="I38" s="25">
        <f t="shared" si="4"/>
        <v>250</v>
      </c>
      <c r="J38" s="24">
        <f t="shared" si="1"/>
        <v>1199.3199999999983</v>
      </c>
      <c r="K38" s="23">
        <v>10</v>
      </c>
      <c r="L38" s="22">
        <f t="shared" si="3"/>
        <v>2283.4200000000005</v>
      </c>
    </row>
    <row r="39" spans="1:12" ht="20.25" customHeight="1" x14ac:dyDescent="0.25">
      <c r="A39" s="1390"/>
      <c r="B39" s="29">
        <v>20</v>
      </c>
      <c r="C39" s="1266" t="s">
        <v>8</v>
      </c>
      <c r="D39" s="27" t="str">
        <v/>
      </c>
      <c r="E39" s="26">
        <f t="shared" si="2"/>
        <v>1199.3199999999983</v>
      </c>
      <c r="F39" s="24">
        <v>104.19</v>
      </c>
      <c r="G39" s="24">
        <v>15.63</v>
      </c>
      <c r="H39" s="24">
        <v>120.18</v>
      </c>
      <c r="I39" s="25">
        <f t="shared" si="4"/>
        <v>250</v>
      </c>
      <c r="J39" s="24">
        <f t="shared" si="1"/>
        <v>959.31999999999812</v>
      </c>
      <c r="K39" s="23">
        <v>10</v>
      </c>
      <c r="L39" s="22">
        <f t="shared" si="3"/>
        <v>2403.6000000000004</v>
      </c>
    </row>
    <row r="40" spans="1:12" ht="20.25" customHeight="1" x14ac:dyDescent="0.25">
      <c r="A40" s="1390"/>
      <c r="B40" s="29">
        <v>21</v>
      </c>
      <c r="C40" s="1266" t="s">
        <v>7</v>
      </c>
      <c r="D40" s="27" t="str">
        <v/>
      </c>
      <c r="E40" s="26">
        <f t="shared" si="2"/>
        <v>959.31999999999812</v>
      </c>
      <c r="F40" s="24">
        <v>104.19</v>
      </c>
      <c r="G40" s="24">
        <v>15.63</v>
      </c>
      <c r="H40" s="24">
        <v>120.18</v>
      </c>
      <c r="I40" s="25">
        <f t="shared" si="4"/>
        <v>250</v>
      </c>
      <c r="J40" s="24">
        <f t="shared" si="1"/>
        <v>719.31999999999812</v>
      </c>
      <c r="K40" s="23">
        <v>10</v>
      </c>
      <c r="L40" s="22">
        <f t="shared" si="3"/>
        <v>2523.7800000000002</v>
      </c>
    </row>
    <row r="41" spans="1:12" ht="20.25" customHeight="1" x14ac:dyDescent="0.25">
      <c r="A41" s="1390"/>
      <c r="B41" s="29">
        <v>22</v>
      </c>
      <c r="C41" s="1266" t="s">
        <v>6</v>
      </c>
      <c r="D41" s="27" t="str">
        <v/>
      </c>
      <c r="E41" s="26">
        <f t="shared" si="2"/>
        <v>719.31999999999812</v>
      </c>
      <c r="F41" s="24">
        <v>104.19</v>
      </c>
      <c r="G41" s="24">
        <v>15.63</v>
      </c>
      <c r="H41" s="24">
        <v>120.18</v>
      </c>
      <c r="I41" s="25">
        <f t="shared" si="4"/>
        <v>250</v>
      </c>
      <c r="J41" s="24">
        <f t="shared" si="1"/>
        <v>479.31999999999806</v>
      </c>
      <c r="K41" s="23">
        <v>10</v>
      </c>
      <c r="L41" s="22">
        <f t="shared" si="3"/>
        <v>2643.96</v>
      </c>
    </row>
    <row r="42" spans="1:12" ht="20.25" customHeight="1" x14ac:dyDescent="0.25">
      <c r="A42" s="1390"/>
      <c r="B42" s="29">
        <v>23</v>
      </c>
      <c r="C42" s="1266" t="s">
        <v>5</v>
      </c>
      <c r="D42" s="27" t="str">
        <v/>
      </c>
      <c r="E42" s="26">
        <f t="shared" si="2"/>
        <v>479.31999999999806</v>
      </c>
      <c r="F42" s="24">
        <v>104.19</v>
      </c>
      <c r="G42" s="24">
        <v>15.63</v>
      </c>
      <c r="H42" s="24">
        <v>120.18</v>
      </c>
      <c r="I42" s="25">
        <f t="shared" si="4"/>
        <v>250</v>
      </c>
      <c r="J42" s="24">
        <f t="shared" si="1"/>
        <v>239.31999999999806</v>
      </c>
      <c r="K42" s="23">
        <v>10</v>
      </c>
      <c r="L42" s="22">
        <f t="shared" si="3"/>
        <v>2764.14</v>
      </c>
    </row>
    <row r="43" spans="1:12" ht="20.25" customHeight="1" thickBot="1" x14ac:dyDescent="0.3">
      <c r="A43" s="1391"/>
      <c r="B43" s="21">
        <v>24</v>
      </c>
      <c r="C43" s="1267" t="s">
        <v>4</v>
      </c>
      <c r="D43" s="19" t="str">
        <v/>
      </c>
      <c r="E43" s="18">
        <f t="shared" si="2"/>
        <v>239.31999999999806</v>
      </c>
      <c r="F43" s="16">
        <v>104.31</v>
      </c>
      <c r="G43" s="16">
        <v>15.51</v>
      </c>
      <c r="H43" s="16">
        <v>120.18</v>
      </c>
      <c r="I43" s="17">
        <f t="shared" si="4"/>
        <v>250</v>
      </c>
      <c r="J43" s="16">
        <f t="shared" si="1"/>
        <v>-0.68000000000195371</v>
      </c>
      <c r="K43" s="15">
        <v>10</v>
      </c>
      <c r="L43" s="14">
        <f t="shared" si="3"/>
        <v>2884.3199999999997</v>
      </c>
    </row>
    <row r="44" spans="1:12" ht="20.25" customHeight="1" x14ac:dyDescent="0.25">
      <c r="F44" s="99">
        <f>SUM(F20:F43)</f>
        <v>2500.6800000000007</v>
      </c>
      <c r="G44" s="99">
        <f>SUM(G20:G43)</f>
        <v>374.99999999999994</v>
      </c>
      <c r="H44" s="99">
        <f>SUM(H20:H43)</f>
        <v>2884.3199999999997</v>
      </c>
      <c r="K44" s="98">
        <f>SUM(K20:K43)</f>
        <v>240</v>
      </c>
    </row>
    <row r="45" spans="1:12" x14ac:dyDescent="0.25">
      <c r="D45" s="1420" t="s">
        <v>2</v>
      </c>
      <c r="E45" s="1420"/>
      <c r="F45" s="79">
        <v>0</v>
      </c>
      <c r="G45" s="79">
        <v>0</v>
      </c>
      <c r="H45" s="79">
        <v>0</v>
      </c>
      <c r="K45" s="1158">
        <v>0</v>
      </c>
    </row>
    <row r="46" spans="1:12" x14ac:dyDescent="0.25">
      <c r="D46" s="1421" t="s">
        <v>1</v>
      </c>
      <c r="E46" s="1421"/>
      <c r="F46" s="65">
        <f>SUM(F44-F45)</f>
        <v>2500.6800000000007</v>
      </c>
      <c r="G46" s="65">
        <f t="shared" ref="G46:H46" si="7">SUM(G44-G45)</f>
        <v>374.99999999999994</v>
      </c>
      <c r="H46" s="65">
        <f t="shared" si="7"/>
        <v>2884.3199999999997</v>
      </c>
      <c r="K46" s="477">
        <f>SUM(K44-K5)</f>
        <v>240</v>
      </c>
    </row>
    <row r="47" spans="1:12" x14ac:dyDescent="0.25">
      <c r="K47" s="478"/>
    </row>
    <row r="48" spans="1:12" ht="15.75" x14ac:dyDescent="0.25">
      <c r="C48" s="1264"/>
      <c r="D48" s="1422" t="s">
        <v>42</v>
      </c>
      <c r="E48" s="1422"/>
      <c r="F48" s="1423">
        <f>SUM(F46:H46)</f>
        <v>5760</v>
      </c>
      <c r="G48" s="1423"/>
    </row>
    <row r="49" spans="3:7" ht="16.5" thickBot="1" x14ac:dyDescent="0.3">
      <c r="C49" s="1264"/>
      <c r="D49" s="1422" t="s">
        <v>41</v>
      </c>
      <c r="E49" s="1422"/>
      <c r="F49" s="1480">
        <v>-0.68</v>
      </c>
      <c r="G49" s="1480"/>
    </row>
    <row r="50" spans="3:7" ht="17.25" thickTop="1" thickBot="1" x14ac:dyDescent="0.3">
      <c r="C50" s="1415" t="s">
        <v>0</v>
      </c>
      <c r="D50" s="1415"/>
      <c r="E50" s="1416"/>
      <c r="F50" s="1417">
        <f>SUM(F48:G49)</f>
        <v>5759.32</v>
      </c>
      <c r="G50" s="1419"/>
    </row>
    <row r="51" spans="3:7" ht="15.75" thickTop="1" x14ac:dyDescent="0.25"/>
  </sheetData>
  <mergeCells count="18">
    <mergeCell ref="A8:L8"/>
    <mergeCell ref="A11:B11"/>
    <mergeCell ref="A12:B12"/>
    <mergeCell ref="A14:B14"/>
    <mergeCell ref="A16:B16"/>
    <mergeCell ref="E16:F16"/>
    <mergeCell ref="E17:F17"/>
    <mergeCell ref="D45:E45"/>
    <mergeCell ref="D46:E46"/>
    <mergeCell ref="D48:E48"/>
    <mergeCell ref="F48:G48"/>
    <mergeCell ref="A20:A22"/>
    <mergeCell ref="D49:E49"/>
    <mergeCell ref="F49:G49"/>
    <mergeCell ref="C50:E50"/>
    <mergeCell ref="F50:G50"/>
    <mergeCell ref="A35:A43"/>
    <mergeCell ref="A23:A34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44" max="16383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/>
  <dimension ref="A1:L39"/>
  <sheetViews>
    <sheetView topLeftCell="A16" zoomScale="90" zoomScaleNormal="90" workbookViewId="0">
      <selection activeCell="L34" sqref="L34"/>
    </sheetView>
  </sheetViews>
  <sheetFormatPr defaultRowHeight="15" x14ac:dyDescent="0.25"/>
  <cols>
    <col min="3" max="3" width="12.140625" bestFit="1" customWidth="1"/>
    <col min="4" max="4" width="13.7109375" customWidth="1"/>
    <col min="5" max="11" width="10" customWidth="1"/>
    <col min="12" max="12" width="10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1708</v>
      </c>
    </row>
    <row r="4" spans="1:12" ht="12.6" customHeight="1" x14ac:dyDescent="0.35">
      <c r="A4" s="62"/>
    </row>
    <row r="5" spans="1:12" ht="17.25" x14ac:dyDescent="0.3">
      <c r="A5" s="500" t="s">
        <v>1709</v>
      </c>
    </row>
    <row r="6" spans="1:12" ht="17.25" x14ac:dyDescent="0.3">
      <c r="A6" s="500" t="s">
        <v>1710</v>
      </c>
    </row>
    <row r="8" spans="1:12" ht="20.25" customHeight="1" x14ac:dyDescent="0.25">
      <c r="A8" s="1425" t="s">
        <v>1907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258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80</v>
      </c>
      <c r="B10" s="60"/>
      <c r="C10" s="59"/>
      <c r="D10" s="1258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2500</v>
      </c>
      <c r="D11" s="487"/>
      <c r="E11" s="51"/>
      <c r="K11" s="48"/>
      <c r="L11" s="48"/>
    </row>
    <row r="12" spans="1:12" ht="20.25" customHeight="1" x14ac:dyDescent="0.25">
      <c r="A12" s="1426" t="s">
        <v>33</v>
      </c>
      <c r="B12" s="1426"/>
      <c r="C12" s="54">
        <v>375</v>
      </c>
      <c r="D12" t="s">
        <v>32</v>
      </c>
      <c r="E12" s="51"/>
      <c r="K12" s="48"/>
      <c r="L12" s="48"/>
    </row>
    <row r="13" spans="1:12" ht="20.25" customHeight="1" x14ac:dyDescent="0.25">
      <c r="A13" s="1257"/>
      <c r="B13" s="1257"/>
      <c r="C13" s="50">
        <f>SUM(C11:C12)</f>
        <v>2875</v>
      </c>
      <c r="E13" s="51"/>
      <c r="K13" s="48"/>
      <c r="L13" s="48"/>
    </row>
    <row r="14" spans="1:12" ht="20.25" customHeight="1" x14ac:dyDescent="0.25">
      <c r="A14" s="1426" t="s">
        <v>31</v>
      </c>
      <c r="B14" s="1426"/>
      <c r="C14" s="49">
        <v>3004.92</v>
      </c>
      <c r="D14" s="52" t="s">
        <v>1909</v>
      </c>
      <c r="E14" s="51"/>
      <c r="K14" s="48"/>
      <c r="L14" s="48"/>
    </row>
    <row r="15" spans="1:12" ht="20.25" customHeight="1" x14ac:dyDescent="0.25">
      <c r="A15" s="360"/>
      <c r="B15" s="360"/>
      <c r="C15" s="50">
        <f>SUM(C13:C14)</f>
        <v>5879.92</v>
      </c>
      <c r="K15" s="48"/>
      <c r="L15" s="48"/>
    </row>
    <row r="16" spans="1:12" ht="20.25" customHeight="1" x14ac:dyDescent="0.25">
      <c r="A16" s="1427" t="s">
        <v>242</v>
      </c>
      <c r="B16" s="1427"/>
      <c r="C16" s="49">
        <v>120</v>
      </c>
      <c r="E16" s="1428" t="s">
        <v>27</v>
      </c>
      <c r="F16" s="1428"/>
      <c r="G16" s="144"/>
      <c r="K16" s="48"/>
      <c r="L16" s="48"/>
    </row>
    <row r="17" spans="1:12" ht="20.25" customHeight="1" thickBot="1" x14ac:dyDescent="0.3">
      <c r="A17" s="47"/>
      <c r="B17" s="46"/>
      <c r="C17" s="45">
        <f>SUM(C15:C16)</f>
        <v>5999.92</v>
      </c>
      <c r="E17" s="1429">
        <f>C17/12</f>
        <v>499.99333333333334</v>
      </c>
      <c r="F17" s="1429"/>
      <c r="G17" s="143"/>
    </row>
    <row r="18" spans="1:12" ht="17.25" thickTop="1" thickBot="1" x14ac:dyDescent="0.3">
      <c r="D18" s="44"/>
      <c r="E18" s="44"/>
      <c r="F18" s="44"/>
      <c r="G18" s="44"/>
    </row>
    <row r="19" spans="1:12" ht="39" customHeight="1" thickBot="1" x14ac:dyDescent="0.3">
      <c r="A19" s="1261" t="s">
        <v>26</v>
      </c>
      <c r="B19" s="1262" t="s">
        <v>25</v>
      </c>
      <c r="C19" s="1259" t="s">
        <v>24</v>
      </c>
      <c r="D19" s="1260" t="s">
        <v>23</v>
      </c>
      <c r="E19" s="1259" t="s">
        <v>22</v>
      </c>
      <c r="F19" s="39" t="s">
        <v>21</v>
      </c>
      <c r="G19" s="39" t="s">
        <v>20</v>
      </c>
      <c r="H19" s="1259" t="s">
        <v>19</v>
      </c>
      <c r="I19" s="1260" t="s">
        <v>18</v>
      </c>
      <c r="J19" s="1259" t="s">
        <v>17</v>
      </c>
      <c r="K19" s="39" t="s">
        <v>16</v>
      </c>
      <c r="L19" s="1263" t="s">
        <v>15</v>
      </c>
    </row>
    <row r="20" spans="1:12" ht="20.25" customHeight="1" x14ac:dyDescent="0.25">
      <c r="A20" s="1389">
        <v>2025</v>
      </c>
      <c r="B20" s="37">
        <v>1</v>
      </c>
      <c r="C20" s="1265" t="s">
        <v>3</v>
      </c>
      <c r="D20" s="35" t="str">
        <f t="array" ref="D20:D31">TRANSPOSE('[1]2025-2026'!$F$112:$Q$112)</f>
        <v>11/11/25</v>
      </c>
      <c r="E20" s="34">
        <f>C15</f>
        <v>5879.92</v>
      </c>
      <c r="F20" s="32">
        <v>208.34</v>
      </c>
      <c r="G20" s="32">
        <v>31.25</v>
      </c>
      <c r="H20" s="32">
        <v>250.41</v>
      </c>
      <c r="I20" s="33">
        <f t="shared" ref="I20:I31" si="0">F20+H20+G20+K20</f>
        <v>500</v>
      </c>
      <c r="J20" s="32">
        <f t="shared" ref="J20:J31" si="1">E20-H20-G20-F20</f>
        <v>5389.92</v>
      </c>
      <c r="K20" s="31">
        <v>10</v>
      </c>
      <c r="L20" s="30">
        <f>H20</f>
        <v>250.41</v>
      </c>
    </row>
    <row r="21" spans="1:12" ht="20.25" customHeight="1" x14ac:dyDescent="0.25">
      <c r="A21" s="1390"/>
      <c r="B21" s="29">
        <v>2</v>
      </c>
      <c r="C21" s="1266" t="s">
        <v>14</v>
      </c>
      <c r="D21" s="27" t="str">
        <v>20/11/25</v>
      </c>
      <c r="E21" s="26">
        <f t="shared" ref="E21:E31" si="2">J20</f>
        <v>5389.92</v>
      </c>
      <c r="F21" s="24">
        <v>208.34</v>
      </c>
      <c r="G21" s="24">
        <v>31.25</v>
      </c>
      <c r="H21" s="24">
        <v>250.41</v>
      </c>
      <c r="I21" s="25">
        <f t="shared" si="0"/>
        <v>500</v>
      </c>
      <c r="J21" s="24">
        <f t="shared" si="1"/>
        <v>4899.92</v>
      </c>
      <c r="K21" s="23">
        <v>10</v>
      </c>
      <c r="L21" s="22">
        <f t="shared" ref="L21:L31" si="3">L20+H21</f>
        <v>500.82</v>
      </c>
    </row>
    <row r="22" spans="1:12" ht="20.25" customHeight="1" thickBot="1" x14ac:dyDescent="0.3">
      <c r="A22" s="1391"/>
      <c r="B22" s="21">
        <v>3</v>
      </c>
      <c r="C22" s="1267" t="s">
        <v>13</v>
      </c>
      <c r="D22" s="19" t="str">
        <v>18/12/25</v>
      </c>
      <c r="E22" s="18">
        <f t="shared" si="2"/>
        <v>4899.92</v>
      </c>
      <c r="F22" s="16">
        <v>208.34</v>
      </c>
      <c r="G22" s="16">
        <v>31.25</v>
      </c>
      <c r="H22" s="16">
        <v>250.41</v>
      </c>
      <c r="I22" s="17">
        <f t="shared" si="0"/>
        <v>500</v>
      </c>
      <c r="J22" s="16">
        <f t="shared" si="1"/>
        <v>4409.92</v>
      </c>
      <c r="K22" s="15">
        <v>10</v>
      </c>
      <c r="L22" s="14">
        <f t="shared" si="3"/>
        <v>751.23</v>
      </c>
    </row>
    <row r="23" spans="1:12" ht="20.25" customHeight="1" x14ac:dyDescent="0.25">
      <c r="A23" s="1389">
        <v>2026</v>
      </c>
      <c r="B23" s="37">
        <v>4</v>
      </c>
      <c r="C23" s="1265" t="s">
        <v>12</v>
      </c>
      <c r="D23" s="35" t="str">
        <v>22/01/26</v>
      </c>
      <c r="E23" s="34">
        <f t="shared" si="2"/>
        <v>4409.92</v>
      </c>
      <c r="F23" s="32">
        <v>208.34</v>
      </c>
      <c r="G23" s="32">
        <v>31.25</v>
      </c>
      <c r="H23" s="32">
        <v>250.41</v>
      </c>
      <c r="I23" s="33">
        <f t="shared" si="0"/>
        <v>500</v>
      </c>
      <c r="J23" s="32">
        <f t="shared" si="1"/>
        <v>3919.92</v>
      </c>
      <c r="K23" s="31">
        <v>10</v>
      </c>
      <c r="L23" s="30">
        <f t="shared" si="3"/>
        <v>1001.64</v>
      </c>
    </row>
    <row r="24" spans="1:12" ht="20.25" customHeight="1" x14ac:dyDescent="0.25">
      <c r="A24" s="1390"/>
      <c r="B24" s="29">
        <v>5</v>
      </c>
      <c r="C24" s="1266" t="s">
        <v>11</v>
      </c>
      <c r="D24" s="27" t="str">
        <v>12/02/26</v>
      </c>
      <c r="E24" s="26">
        <f t="shared" si="2"/>
        <v>3919.92</v>
      </c>
      <c r="F24" s="24">
        <v>208.34</v>
      </c>
      <c r="G24" s="24">
        <v>31.25</v>
      </c>
      <c r="H24" s="24">
        <v>250.41</v>
      </c>
      <c r="I24" s="25">
        <f t="shared" si="0"/>
        <v>500</v>
      </c>
      <c r="J24" s="24">
        <f t="shared" si="1"/>
        <v>3429.92</v>
      </c>
      <c r="K24" s="23">
        <v>10</v>
      </c>
      <c r="L24" s="22">
        <f t="shared" si="3"/>
        <v>1252.05</v>
      </c>
    </row>
    <row r="25" spans="1:12" ht="20.25" customHeight="1" x14ac:dyDescent="0.25">
      <c r="A25" s="1390"/>
      <c r="B25" s="29">
        <v>6</v>
      </c>
      <c r="C25" s="1266" t="s">
        <v>10</v>
      </c>
      <c r="D25" s="27" t="str">
        <v>13/03/26</v>
      </c>
      <c r="E25" s="26">
        <f t="shared" si="2"/>
        <v>3429.92</v>
      </c>
      <c r="F25" s="24">
        <v>208.34</v>
      </c>
      <c r="G25" s="24">
        <v>31.25</v>
      </c>
      <c r="H25" s="24">
        <v>250.41</v>
      </c>
      <c r="I25" s="25">
        <f t="shared" si="0"/>
        <v>500</v>
      </c>
      <c r="J25" s="24">
        <f t="shared" si="1"/>
        <v>2939.92</v>
      </c>
      <c r="K25" s="23">
        <v>10</v>
      </c>
      <c r="L25" s="22">
        <f t="shared" si="3"/>
        <v>1502.46</v>
      </c>
    </row>
    <row r="26" spans="1:12" ht="20.25" customHeight="1" x14ac:dyDescent="0.25">
      <c r="A26" s="1390"/>
      <c r="B26" s="29">
        <v>7</v>
      </c>
      <c r="C26" s="1266" t="s">
        <v>9</v>
      </c>
      <c r="D26" s="27" t="str">
        <v/>
      </c>
      <c r="E26" s="26">
        <f t="shared" si="2"/>
        <v>2939.92</v>
      </c>
      <c r="F26" s="24">
        <v>208.34</v>
      </c>
      <c r="G26" s="24">
        <v>31.25</v>
      </c>
      <c r="H26" s="24">
        <v>250.41</v>
      </c>
      <c r="I26" s="25">
        <f t="shared" si="0"/>
        <v>500</v>
      </c>
      <c r="J26" s="24">
        <f t="shared" si="1"/>
        <v>2449.92</v>
      </c>
      <c r="K26" s="23">
        <v>10</v>
      </c>
      <c r="L26" s="22">
        <f t="shared" si="3"/>
        <v>1752.8700000000001</v>
      </c>
    </row>
    <row r="27" spans="1:12" ht="20.25" customHeight="1" x14ac:dyDescent="0.25">
      <c r="A27" s="1390"/>
      <c r="B27" s="29">
        <v>8</v>
      </c>
      <c r="C27" s="1266" t="s">
        <v>8</v>
      </c>
      <c r="D27" s="27" t="str">
        <v/>
      </c>
      <c r="E27" s="26">
        <f t="shared" si="2"/>
        <v>2449.92</v>
      </c>
      <c r="F27" s="24">
        <v>208.34</v>
      </c>
      <c r="G27" s="24">
        <v>31.25</v>
      </c>
      <c r="H27" s="24">
        <v>250.41</v>
      </c>
      <c r="I27" s="25">
        <f t="shared" si="0"/>
        <v>500</v>
      </c>
      <c r="J27" s="24">
        <f t="shared" si="1"/>
        <v>1959.9200000000003</v>
      </c>
      <c r="K27" s="23">
        <v>10</v>
      </c>
      <c r="L27" s="22">
        <f t="shared" si="3"/>
        <v>2003.2800000000002</v>
      </c>
    </row>
    <row r="28" spans="1:12" ht="20.25" customHeight="1" x14ac:dyDescent="0.25">
      <c r="A28" s="1390"/>
      <c r="B28" s="29">
        <v>9</v>
      </c>
      <c r="C28" s="1266" t="s">
        <v>7</v>
      </c>
      <c r="D28" s="27" t="str">
        <v/>
      </c>
      <c r="E28" s="26">
        <f t="shared" si="2"/>
        <v>1959.9200000000003</v>
      </c>
      <c r="F28" s="24">
        <v>208.34</v>
      </c>
      <c r="G28" s="24">
        <v>31.25</v>
      </c>
      <c r="H28" s="24">
        <v>250.41</v>
      </c>
      <c r="I28" s="25">
        <f t="shared" si="0"/>
        <v>500</v>
      </c>
      <c r="J28" s="24">
        <f t="shared" si="1"/>
        <v>1469.9200000000003</v>
      </c>
      <c r="K28" s="23">
        <v>10</v>
      </c>
      <c r="L28" s="22">
        <f t="shared" si="3"/>
        <v>2253.69</v>
      </c>
    </row>
    <row r="29" spans="1:12" ht="20.25" customHeight="1" x14ac:dyDescent="0.25">
      <c r="A29" s="1390"/>
      <c r="B29" s="29">
        <v>10</v>
      </c>
      <c r="C29" s="1266" t="s">
        <v>6</v>
      </c>
      <c r="D29" s="27" t="str">
        <v/>
      </c>
      <c r="E29" s="26">
        <f t="shared" si="2"/>
        <v>1469.9200000000003</v>
      </c>
      <c r="F29" s="24">
        <v>208.34</v>
      </c>
      <c r="G29" s="24">
        <v>31.25</v>
      </c>
      <c r="H29" s="24">
        <v>250.41</v>
      </c>
      <c r="I29" s="25">
        <f t="shared" si="0"/>
        <v>500</v>
      </c>
      <c r="J29" s="24">
        <f t="shared" si="1"/>
        <v>979.92000000000019</v>
      </c>
      <c r="K29" s="23">
        <v>10</v>
      </c>
      <c r="L29" s="22">
        <f t="shared" si="3"/>
        <v>2504.1</v>
      </c>
    </row>
    <row r="30" spans="1:12" ht="20.25" customHeight="1" x14ac:dyDescent="0.25">
      <c r="A30" s="1390"/>
      <c r="B30" s="29">
        <v>11</v>
      </c>
      <c r="C30" s="1266" t="s">
        <v>5</v>
      </c>
      <c r="D30" s="27" t="str">
        <v/>
      </c>
      <c r="E30" s="26">
        <f t="shared" si="2"/>
        <v>979.92000000000019</v>
      </c>
      <c r="F30" s="24">
        <v>208.34</v>
      </c>
      <c r="G30" s="24">
        <v>31.25</v>
      </c>
      <c r="H30" s="24">
        <v>250.41</v>
      </c>
      <c r="I30" s="25">
        <f t="shared" si="0"/>
        <v>500</v>
      </c>
      <c r="J30" s="24">
        <f t="shared" si="1"/>
        <v>489.92000000000019</v>
      </c>
      <c r="K30" s="23">
        <v>10</v>
      </c>
      <c r="L30" s="22">
        <f t="shared" si="3"/>
        <v>2754.5099999999998</v>
      </c>
    </row>
    <row r="31" spans="1:12" ht="20.25" customHeight="1" thickBot="1" x14ac:dyDescent="0.3">
      <c r="A31" s="1391"/>
      <c r="B31" s="21">
        <v>12</v>
      </c>
      <c r="C31" s="1267" t="s">
        <v>4</v>
      </c>
      <c r="D31" s="19" t="str">
        <v/>
      </c>
      <c r="E31" s="18">
        <f t="shared" si="2"/>
        <v>489.92000000000019</v>
      </c>
      <c r="F31" s="16">
        <v>208.34</v>
      </c>
      <c r="G31" s="16">
        <v>31.25</v>
      </c>
      <c r="H31" s="16">
        <v>250.41</v>
      </c>
      <c r="I31" s="17">
        <f t="shared" si="0"/>
        <v>500</v>
      </c>
      <c r="J31" s="16">
        <f t="shared" si="1"/>
        <v>-7.9999999999813554E-2</v>
      </c>
      <c r="K31" s="15">
        <v>10</v>
      </c>
      <c r="L31" s="14">
        <f t="shared" si="3"/>
        <v>3004.9199999999996</v>
      </c>
    </row>
    <row r="32" spans="1:12" ht="20.25" customHeight="1" x14ac:dyDescent="0.25">
      <c r="F32" s="99">
        <f>SUM(F20:F31)</f>
        <v>2500.08</v>
      </c>
      <c r="G32" s="99">
        <f>SUM(G20:G31)</f>
        <v>375</v>
      </c>
      <c r="H32" s="99">
        <f>SUM(H20:H31)</f>
        <v>3004.9199999999996</v>
      </c>
      <c r="K32" s="98">
        <f>SUM(K20:K31)</f>
        <v>120</v>
      </c>
    </row>
    <row r="33" spans="3:11" x14ac:dyDescent="0.25">
      <c r="D33" s="1420" t="s">
        <v>2</v>
      </c>
      <c r="E33" s="1420"/>
      <c r="F33" s="79">
        <v>0</v>
      </c>
      <c r="G33" s="79">
        <v>0</v>
      </c>
      <c r="H33" s="79">
        <v>0</v>
      </c>
      <c r="K33" s="1158">
        <v>0</v>
      </c>
    </row>
    <row r="34" spans="3:11" x14ac:dyDescent="0.25">
      <c r="D34" s="1421" t="s">
        <v>1</v>
      </c>
      <c r="E34" s="1421"/>
      <c r="F34" s="65">
        <f>SUM(F32-F33)</f>
        <v>2500.08</v>
      </c>
      <c r="G34" s="65">
        <f t="shared" ref="G34:H34" si="4">SUM(G32-G33)</f>
        <v>375</v>
      </c>
      <c r="H34" s="65">
        <f t="shared" si="4"/>
        <v>3004.9199999999996</v>
      </c>
      <c r="K34" s="477">
        <f>SUM(K32-K5)</f>
        <v>120</v>
      </c>
    </row>
    <row r="35" spans="3:11" x14ac:dyDescent="0.25">
      <c r="K35" s="478"/>
    </row>
    <row r="36" spans="3:11" ht="15.75" x14ac:dyDescent="0.25">
      <c r="C36" s="1264"/>
      <c r="D36" s="1422" t="s">
        <v>42</v>
      </c>
      <c r="E36" s="1422"/>
      <c r="F36" s="1423">
        <f>SUM(F34:H34)</f>
        <v>5880</v>
      </c>
      <c r="G36" s="1423"/>
    </row>
    <row r="37" spans="3:11" ht="16.5" thickBot="1" x14ac:dyDescent="0.3">
      <c r="C37" s="1264"/>
      <c r="D37" s="1422" t="s">
        <v>41</v>
      </c>
      <c r="E37" s="1422"/>
      <c r="F37" s="1480">
        <v>-0.08</v>
      </c>
      <c r="G37" s="1480"/>
    </row>
    <row r="38" spans="3:11" ht="17.25" thickTop="1" thickBot="1" x14ac:dyDescent="0.3">
      <c r="C38" s="1415" t="s">
        <v>0</v>
      </c>
      <c r="D38" s="1415"/>
      <c r="E38" s="1416"/>
      <c r="F38" s="1417">
        <f>SUM(F36:G37)</f>
        <v>5879.92</v>
      </c>
      <c r="G38" s="1419"/>
    </row>
    <row r="39" spans="3:11" ht="15.75" thickTop="1" x14ac:dyDescent="0.25"/>
  </sheetData>
  <mergeCells count="17">
    <mergeCell ref="A8:L8"/>
    <mergeCell ref="A11:B11"/>
    <mergeCell ref="A12:B12"/>
    <mergeCell ref="A14:B14"/>
    <mergeCell ref="A16:B16"/>
    <mergeCell ref="E16:F16"/>
    <mergeCell ref="A20:A22"/>
    <mergeCell ref="E17:F17"/>
    <mergeCell ref="D33:E33"/>
    <mergeCell ref="D34:E34"/>
    <mergeCell ref="D36:E36"/>
    <mergeCell ref="F36:G36"/>
    <mergeCell ref="D37:E37"/>
    <mergeCell ref="F37:G37"/>
    <mergeCell ref="C38:E38"/>
    <mergeCell ref="F38:G38"/>
    <mergeCell ref="A23:A31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32" max="16383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M54"/>
  <sheetViews>
    <sheetView topLeftCell="A25" zoomScale="90" zoomScaleNormal="90" workbookViewId="0">
      <selection activeCell="K39" sqref="K39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731</v>
      </c>
    </row>
    <row r="4" spans="1:13" ht="12.6" customHeight="1" x14ac:dyDescent="0.35">
      <c r="A4" s="62"/>
    </row>
    <row r="5" spans="1:13" ht="17.25" x14ac:dyDescent="0.3">
      <c r="A5" s="500" t="s">
        <v>732</v>
      </c>
    </row>
    <row r="6" spans="1:13" ht="17.25" x14ac:dyDescent="0.3">
      <c r="A6" s="500" t="s">
        <v>733</v>
      </c>
    </row>
    <row r="8" spans="1:13" ht="20.25" customHeight="1" x14ac:dyDescent="0.25">
      <c r="A8" s="1425" t="s">
        <v>734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732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93</v>
      </c>
      <c r="B10" s="60"/>
      <c r="C10" s="59"/>
      <c r="D10" s="732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6000</v>
      </c>
      <c r="D11" s="732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360</v>
      </c>
      <c r="D12" s="487" t="s">
        <v>735</v>
      </c>
      <c r="E12" s="51"/>
      <c r="I12" s="48"/>
      <c r="L12" s="48"/>
      <c r="M12" s="48"/>
    </row>
    <row r="13" spans="1:13" ht="20.25" customHeight="1" x14ac:dyDescent="0.3">
      <c r="A13" s="1426" t="s">
        <v>33</v>
      </c>
      <c r="B13" s="1426"/>
      <c r="C13" s="54">
        <v>360</v>
      </c>
      <c r="D13" s="487" t="s">
        <v>238</v>
      </c>
      <c r="E13" s="51"/>
      <c r="H13" s="1055" t="s">
        <v>1498</v>
      </c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360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730"/>
      <c r="B15" s="730"/>
      <c r="C15" s="50">
        <f>SUM(C11:C14)</f>
        <v>7080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6966.72</v>
      </c>
      <c r="D16" s="52" t="s">
        <v>736</v>
      </c>
      <c r="E16" s="51"/>
      <c r="I16" s="48"/>
      <c r="L16" s="48"/>
      <c r="M16" s="48"/>
    </row>
    <row r="17" spans="1:13" ht="20.25" customHeight="1" x14ac:dyDescent="0.25">
      <c r="A17" s="730"/>
      <c r="B17" s="730"/>
      <c r="C17" s="50">
        <f>SUM(C15:C16)</f>
        <v>14046.720000000001</v>
      </c>
      <c r="D17" s="52"/>
      <c r="E17" s="51"/>
      <c r="I17" s="48"/>
      <c r="L17" s="48"/>
      <c r="M17" s="48"/>
    </row>
    <row r="18" spans="1:13" ht="20.25" customHeight="1" x14ac:dyDescent="0.25">
      <c r="A18" s="1426" t="s">
        <v>602</v>
      </c>
      <c r="B18" s="1426"/>
      <c r="C18" s="49">
        <v>336</v>
      </c>
      <c r="D18" s="52"/>
      <c r="E18" s="1428" t="s">
        <v>27</v>
      </c>
      <c r="F18" s="1428"/>
      <c r="I18" s="48"/>
      <c r="L18" s="48"/>
      <c r="M18" s="48"/>
    </row>
    <row r="19" spans="1:13" ht="20.25" customHeight="1" thickBot="1" x14ac:dyDescent="0.3">
      <c r="A19" s="360"/>
      <c r="B19" s="360"/>
      <c r="C19" s="45">
        <f>SUM(C17:C18)</f>
        <v>14382.720000000001</v>
      </c>
      <c r="E19" s="1443">
        <f>C19/24+1</f>
        <v>600.28000000000009</v>
      </c>
      <c r="F19" s="1443"/>
      <c r="G19" s="96"/>
      <c r="I19" s="48"/>
      <c r="L19" s="48"/>
      <c r="M19" s="48"/>
    </row>
    <row r="20" spans="1:13" s="93" customFormat="1" ht="15" customHeight="1" thickTop="1" thickBot="1" x14ac:dyDescent="0.3">
      <c r="D20" s="95"/>
      <c r="E20" s="95"/>
      <c r="F20" s="94"/>
      <c r="G20" s="94"/>
    </row>
    <row r="21" spans="1:13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</row>
    <row r="22" spans="1:13" ht="35.25" customHeight="1" thickBot="1" x14ac:dyDescent="0.3">
      <c r="A22" s="1431"/>
      <c r="B22" s="1433"/>
      <c r="C22" s="1393"/>
      <c r="D22" s="1401"/>
      <c r="E22" s="1393"/>
      <c r="F22" s="1434"/>
      <c r="G22" s="731" t="s">
        <v>597</v>
      </c>
      <c r="H22" s="731" t="s">
        <v>20</v>
      </c>
      <c r="I22" s="731" t="s">
        <v>16</v>
      </c>
      <c r="J22" s="1393"/>
      <c r="K22" s="1401"/>
      <c r="L22" s="1393"/>
      <c r="M22" s="1395"/>
    </row>
    <row r="23" spans="1:13" ht="20.25" customHeight="1" thickBot="1" x14ac:dyDescent="0.3">
      <c r="A23" s="92">
        <v>2023</v>
      </c>
      <c r="B23" s="91">
        <v>1</v>
      </c>
      <c r="C23" s="90" t="s">
        <v>13</v>
      </c>
      <c r="D23" s="89" t="str">
        <f t="array" ref="D23:D46">TRANSPOSE('[1]2023-2024'!$F$123:$AC$123)</f>
        <v>14/12/23</v>
      </c>
      <c r="E23" s="88">
        <f>C19</f>
        <v>14382.720000000001</v>
      </c>
      <c r="F23" s="86">
        <v>265.72000000000003</v>
      </c>
      <c r="G23" s="86">
        <v>15</v>
      </c>
      <c r="H23" s="86">
        <v>15</v>
      </c>
      <c r="I23" s="85">
        <v>14</v>
      </c>
      <c r="J23" s="86">
        <v>290.27999999999997</v>
      </c>
      <c r="K23" s="87">
        <f>F23+J23+H23+I23+G23</f>
        <v>600</v>
      </c>
      <c r="L23" s="86">
        <f>E23-J23-H23-F23-I23-G23</f>
        <v>13782.720000000001</v>
      </c>
      <c r="M23" s="84">
        <f>J23</f>
        <v>290.27999999999997</v>
      </c>
    </row>
    <row r="24" spans="1:13" ht="20.25" customHeight="1" x14ac:dyDescent="0.25">
      <c r="A24" s="1389">
        <v>2024</v>
      </c>
      <c r="B24" s="37">
        <v>2</v>
      </c>
      <c r="C24" s="735" t="s">
        <v>12</v>
      </c>
      <c r="D24" s="258" t="str">
        <v>19/01/24</v>
      </c>
      <c r="E24" s="34">
        <f t="shared" ref="E24:E46" si="0">L23</f>
        <v>13782.720000000001</v>
      </c>
      <c r="F24" s="32">
        <v>265.72000000000003</v>
      </c>
      <c r="G24" s="32">
        <v>15</v>
      </c>
      <c r="H24" s="32">
        <v>15</v>
      </c>
      <c r="I24" s="31">
        <v>14</v>
      </c>
      <c r="J24" s="32">
        <v>290.27999999999997</v>
      </c>
      <c r="K24" s="33">
        <f t="shared" ref="K24:K46" si="1">F24+J24+H24+I24+G24</f>
        <v>600</v>
      </c>
      <c r="L24" s="32">
        <f t="shared" ref="L24:L46" si="2">E24-J24-H24-F24-I24-G24</f>
        <v>13182.720000000001</v>
      </c>
      <c r="M24" s="30">
        <f>M23+J24</f>
        <v>580.55999999999995</v>
      </c>
    </row>
    <row r="25" spans="1:13" ht="20.25" customHeight="1" x14ac:dyDescent="0.25">
      <c r="A25" s="1390"/>
      <c r="B25" s="29">
        <v>3</v>
      </c>
      <c r="C25" s="734" t="s">
        <v>11</v>
      </c>
      <c r="D25" s="27" t="str">
        <v>21/02/24</v>
      </c>
      <c r="E25" s="26">
        <f t="shared" si="0"/>
        <v>13182.720000000001</v>
      </c>
      <c r="F25" s="24">
        <v>265.72000000000003</v>
      </c>
      <c r="G25" s="24">
        <v>15</v>
      </c>
      <c r="H25" s="24">
        <v>15</v>
      </c>
      <c r="I25" s="23">
        <v>14</v>
      </c>
      <c r="J25" s="24">
        <v>290.27999999999997</v>
      </c>
      <c r="K25" s="25">
        <f t="shared" si="1"/>
        <v>600</v>
      </c>
      <c r="L25" s="24">
        <f t="shared" si="2"/>
        <v>12582.720000000001</v>
      </c>
      <c r="M25" s="22">
        <f>M24+J25</f>
        <v>870.83999999999992</v>
      </c>
    </row>
    <row r="26" spans="1:13" ht="20.25" customHeight="1" x14ac:dyDescent="0.25">
      <c r="A26" s="1390"/>
      <c r="B26" s="29">
        <v>4</v>
      </c>
      <c r="C26" s="734" t="s">
        <v>10</v>
      </c>
      <c r="D26" s="27" t="str">
        <v>21/03/24</v>
      </c>
      <c r="E26" s="26">
        <f t="shared" si="0"/>
        <v>12582.720000000001</v>
      </c>
      <c r="F26" s="24">
        <v>265.72000000000003</v>
      </c>
      <c r="G26" s="24">
        <v>15</v>
      </c>
      <c r="H26" s="24">
        <v>15</v>
      </c>
      <c r="I26" s="23">
        <v>14</v>
      </c>
      <c r="J26" s="24">
        <v>290.27999999999997</v>
      </c>
      <c r="K26" s="25">
        <f t="shared" si="1"/>
        <v>600</v>
      </c>
      <c r="L26" s="24">
        <f t="shared" si="2"/>
        <v>11982.720000000001</v>
      </c>
      <c r="M26" s="22">
        <f>M25+J26</f>
        <v>1161.1199999999999</v>
      </c>
    </row>
    <row r="27" spans="1:13" ht="20.25" customHeight="1" x14ac:dyDescent="0.25">
      <c r="A27" s="1390"/>
      <c r="B27" s="29">
        <v>5</v>
      </c>
      <c r="C27" s="734" t="s">
        <v>9</v>
      </c>
      <c r="D27" s="27" t="str">
        <v>19/04/24</v>
      </c>
      <c r="E27" s="26">
        <f t="shared" si="0"/>
        <v>11982.720000000001</v>
      </c>
      <c r="F27" s="24">
        <v>265.72000000000003</v>
      </c>
      <c r="G27" s="24">
        <v>15</v>
      </c>
      <c r="H27" s="24">
        <v>15</v>
      </c>
      <c r="I27" s="23">
        <v>14</v>
      </c>
      <c r="J27" s="24">
        <v>290.27999999999997</v>
      </c>
      <c r="K27" s="25">
        <f t="shared" si="1"/>
        <v>600</v>
      </c>
      <c r="L27" s="24">
        <f t="shared" si="2"/>
        <v>11382.720000000001</v>
      </c>
      <c r="M27" s="22">
        <f>M26+J27</f>
        <v>1451.3999999999999</v>
      </c>
    </row>
    <row r="28" spans="1:13" ht="20.25" customHeight="1" x14ac:dyDescent="0.25">
      <c r="A28" s="1390"/>
      <c r="B28" s="29">
        <v>6</v>
      </c>
      <c r="C28" s="734" t="s">
        <v>8</v>
      </c>
      <c r="D28" s="27" t="str">
        <v>17/05/24</v>
      </c>
      <c r="E28" s="26">
        <f t="shared" si="0"/>
        <v>11382.720000000001</v>
      </c>
      <c r="F28" s="24">
        <v>265.72000000000003</v>
      </c>
      <c r="G28" s="24">
        <v>15</v>
      </c>
      <c r="H28" s="24">
        <v>15</v>
      </c>
      <c r="I28" s="23">
        <v>14</v>
      </c>
      <c r="J28" s="24">
        <v>290.27999999999997</v>
      </c>
      <c r="K28" s="25">
        <f t="shared" si="1"/>
        <v>600</v>
      </c>
      <c r="L28" s="24">
        <f t="shared" si="2"/>
        <v>10782.720000000001</v>
      </c>
      <c r="M28" s="22">
        <f>M27+J28</f>
        <v>1741.6799999999998</v>
      </c>
    </row>
    <row r="29" spans="1:13" ht="20.25" customHeight="1" x14ac:dyDescent="0.25">
      <c r="A29" s="1390"/>
      <c r="B29" s="29">
        <v>7</v>
      </c>
      <c r="C29" s="734" t="s">
        <v>7</v>
      </c>
      <c r="D29" s="27" t="str">
        <v>12/06/24</v>
      </c>
      <c r="E29" s="26">
        <f t="shared" si="0"/>
        <v>10782.720000000001</v>
      </c>
      <c r="F29" s="24">
        <v>265.72000000000003</v>
      </c>
      <c r="G29" s="24">
        <v>15</v>
      </c>
      <c r="H29" s="24">
        <v>15</v>
      </c>
      <c r="I29" s="23">
        <v>14</v>
      </c>
      <c r="J29" s="24">
        <v>290.27999999999997</v>
      </c>
      <c r="K29" s="25">
        <f t="shared" si="1"/>
        <v>600</v>
      </c>
      <c r="L29" s="24">
        <f t="shared" si="2"/>
        <v>10182.720000000001</v>
      </c>
      <c r="M29" s="22">
        <f t="shared" ref="M29:M46" si="3">M28+J29</f>
        <v>2031.9599999999998</v>
      </c>
    </row>
    <row r="30" spans="1:13" ht="20.25" customHeight="1" x14ac:dyDescent="0.25">
      <c r="A30" s="1390"/>
      <c r="B30" s="29">
        <v>8</v>
      </c>
      <c r="C30" s="734" t="s">
        <v>6</v>
      </c>
      <c r="D30" s="27" t="str">
        <v>17/07/24</v>
      </c>
      <c r="E30" s="26">
        <f t="shared" si="0"/>
        <v>10182.720000000001</v>
      </c>
      <c r="F30" s="24">
        <v>265.72000000000003</v>
      </c>
      <c r="G30" s="24">
        <v>15</v>
      </c>
      <c r="H30" s="24">
        <v>15</v>
      </c>
      <c r="I30" s="23">
        <v>14</v>
      </c>
      <c r="J30" s="24">
        <v>290.27999999999997</v>
      </c>
      <c r="K30" s="25">
        <f t="shared" ref="K30:K38" si="4">F30+J30+H30+I30+G30</f>
        <v>600</v>
      </c>
      <c r="L30" s="24">
        <f t="shared" ref="L30:L38" si="5">E30-J30-H30-F30-I30-G30</f>
        <v>9582.7200000000012</v>
      </c>
      <c r="M30" s="22">
        <f t="shared" si="3"/>
        <v>2322.2399999999998</v>
      </c>
    </row>
    <row r="31" spans="1:13" ht="20.25" customHeight="1" x14ac:dyDescent="0.25">
      <c r="A31" s="1390"/>
      <c r="B31" s="29">
        <v>9</v>
      </c>
      <c r="C31" s="734" t="s">
        <v>5</v>
      </c>
      <c r="D31" s="27" t="str">
        <v>21/08/24</v>
      </c>
      <c r="E31" s="26">
        <f t="shared" si="0"/>
        <v>9582.7200000000012</v>
      </c>
      <c r="F31" s="24">
        <v>265.72000000000003</v>
      </c>
      <c r="G31" s="24">
        <v>15</v>
      </c>
      <c r="H31" s="24">
        <v>15</v>
      </c>
      <c r="I31" s="23">
        <v>14</v>
      </c>
      <c r="J31" s="24">
        <v>290.27999999999997</v>
      </c>
      <c r="K31" s="25">
        <f t="shared" si="4"/>
        <v>600</v>
      </c>
      <c r="L31" s="24">
        <f t="shared" si="5"/>
        <v>8982.7200000000012</v>
      </c>
      <c r="M31" s="22">
        <f t="shared" si="3"/>
        <v>2612.5199999999995</v>
      </c>
    </row>
    <row r="32" spans="1:13" ht="20.25" customHeight="1" x14ac:dyDescent="0.25">
      <c r="A32" s="1390"/>
      <c r="B32" s="29">
        <v>10</v>
      </c>
      <c r="C32" s="734" t="s">
        <v>4</v>
      </c>
      <c r="D32" s="27" t="str">
        <v>20/09/24</v>
      </c>
      <c r="E32" s="26">
        <f t="shared" si="0"/>
        <v>8982.7200000000012</v>
      </c>
      <c r="F32" s="24">
        <v>265.72000000000003</v>
      </c>
      <c r="G32" s="24">
        <v>15</v>
      </c>
      <c r="H32" s="24">
        <v>15</v>
      </c>
      <c r="I32" s="23">
        <v>14</v>
      </c>
      <c r="J32" s="24">
        <v>290.27999999999997</v>
      </c>
      <c r="K32" s="25">
        <f t="shared" si="4"/>
        <v>600</v>
      </c>
      <c r="L32" s="24">
        <f t="shared" si="5"/>
        <v>8382.7200000000012</v>
      </c>
      <c r="M32" s="22">
        <f t="shared" ref="M32:M38" si="6">M31+J32</f>
        <v>2902.7999999999993</v>
      </c>
    </row>
    <row r="33" spans="1:13" ht="20.25" customHeight="1" x14ac:dyDescent="0.25">
      <c r="A33" s="1390"/>
      <c r="B33" s="29">
        <v>11</v>
      </c>
      <c r="C33" s="734" t="s">
        <v>3</v>
      </c>
      <c r="D33" s="27" t="str">
        <v>22/10/24</v>
      </c>
      <c r="E33" s="26">
        <f t="shared" si="0"/>
        <v>8382.7200000000012</v>
      </c>
      <c r="F33" s="24">
        <v>265.72000000000003</v>
      </c>
      <c r="G33" s="24">
        <v>15</v>
      </c>
      <c r="H33" s="24">
        <v>15</v>
      </c>
      <c r="I33" s="23">
        <v>14</v>
      </c>
      <c r="J33" s="24">
        <v>290.27999999999997</v>
      </c>
      <c r="K33" s="25">
        <f t="shared" si="4"/>
        <v>600</v>
      </c>
      <c r="L33" s="24">
        <f t="shared" si="5"/>
        <v>7782.7200000000012</v>
      </c>
      <c r="M33" s="22">
        <f t="shared" si="6"/>
        <v>3193.079999999999</v>
      </c>
    </row>
    <row r="34" spans="1:13" ht="20.25" customHeight="1" x14ac:dyDescent="0.25">
      <c r="A34" s="1390"/>
      <c r="B34" s="29">
        <v>12</v>
      </c>
      <c r="C34" s="734" t="s">
        <v>14</v>
      </c>
      <c r="D34" s="27" t="str">
        <v>21/11/24</v>
      </c>
      <c r="E34" s="26">
        <f t="shared" si="0"/>
        <v>7782.7200000000012</v>
      </c>
      <c r="F34" s="24">
        <v>265.72000000000003</v>
      </c>
      <c r="G34" s="24">
        <v>15</v>
      </c>
      <c r="H34" s="24">
        <v>15</v>
      </c>
      <c r="I34" s="23">
        <v>14</v>
      </c>
      <c r="J34" s="24">
        <v>290.27999999999997</v>
      </c>
      <c r="K34" s="25">
        <f t="shared" si="4"/>
        <v>600</v>
      </c>
      <c r="L34" s="24">
        <f t="shared" si="5"/>
        <v>7182.7200000000012</v>
      </c>
      <c r="M34" s="22">
        <f t="shared" si="6"/>
        <v>3483.3599999999988</v>
      </c>
    </row>
    <row r="35" spans="1:13" ht="20.25" customHeight="1" thickBot="1" x14ac:dyDescent="0.3">
      <c r="A35" s="1391"/>
      <c r="B35" s="21">
        <v>13</v>
      </c>
      <c r="C35" s="733" t="s">
        <v>13</v>
      </c>
      <c r="D35" s="19" t="str">
        <v>18/12/24</v>
      </c>
      <c r="E35" s="18">
        <f t="shared" si="0"/>
        <v>7182.7200000000012</v>
      </c>
      <c r="F35" s="16">
        <v>265.72000000000003</v>
      </c>
      <c r="G35" s="16">
        <v>15</v>
      </c>
      <c r="H35" s="16">
        <v>15</v>
      </c>
      <c r="I35" s="15">
        <v>14</v>
      </c>
      <c r="J35" s="16">
        <v>290.27999999999997</v>
      </c>
      <c r="K35" s="17">
        <f t="shared" si="4"/>
        <v>600</v>
      </c>
      <c r="L35" s="16">
        <f t="shared" si="5"/>
        <v>6582.7200000000012</v>
      </c>
      <c r="M35" s="14">
        <f t="shared" si="6"/>
        <v>3773.6399999999985</v>
      </c>
    </row>
    <row r="36" spans="1:13" ht="20.25" customHeight="1" x14ac:dyDescent="0.25">
      <c r="A36" s="1389">
        <v>2025</v>
      </c>
      <c r="B36" s="37">
        <v>14</v>
      </c>
      <c r="C36" s="735" t="s">
        <v>12</v>
      </c>
      <c r="D36" s="35" t="str">
        <v>17/01/25</v>
      </c>
      <c r="E36" s="34">
        <f t="shared" si="0"/>
        <v>6582.7200000000012</v>
      </c>
      <c r="F36" s="32">
        <v>265.72000000000003</v>
      </c>
      <c r="G36" s="32">
        <v>15</v>
      </c>
      <c r="H36" s="32">
        <v>15</v>
      </c>
      <c r="I36" s="31">
        <v>14</v>
      </c>
      <c r="J36" s="32">
        <v>290.27999999999997</v>
      </c>
      <c r="K36" s="33">
        <f t="shared" si="4"/>
        <v>600</v>
      </c>
      <c r="L36" s="32">
        <f t="shared" si="5"/>
        <v>5982.7200000000012</v>
      </c>
      <c r="M36" s="30">
        <f t="shared" si="6"/>
        <v>4063.9199999999983</v>
      </c>
    </row>
    <row r="37" spans="1:13" ht="20.25" customHeight="1" x14ac:dyDescent="0.25">
      <c r="A37" s="1390"/>
      <c r="B37" s="29">
        <v>15</v>
      </c>
      <c r="C37" s="734" t="s">
        <v>11</v>
      </c>
      <c r="D37" s="27" t="str">
        <v>20/02/25</v>
      </c>
      <c r="E37" s="26">
        <f t="shared" si="0"/>
        <v>5982.7200000000012</v>
      </c>
      <c r="F37" s="24">
        <v>265.72000000000003</v>
      </c>
      <c r="G37" s="24">
        <v>15</v>
      </c>
      <c r="H37" s="24">
        <v>15</v>
      </c>
      <c r="I37" s="23">
        <v>14</v>
      </c>
      <c r="J37" s="24">
        <v>290.27999999999997</v>
      </c>
      <c r="K37" s="25">
        <f t="shared" si="4"/>
        <v>600</v>
      </c>
      <c r="L37" s="24">
        <f t="shared" si="5"/>
        <v>5382.7200000000012</v>
      </c>
      <c r="M37" s="22">
        <f t="shared" si="6"/>
        <v>4354.199999999998</v>
      </c>
    </row>
    <row r="38" spans="1:13" ht="20.25" customHeight="1" x14ac:dyDescent="0.25">
      <c r="A38" s="1390"/>
      <c r="B38" s="29">
        <v>16</v>
      </c>
      <c r="C38" s="734" t="s">
        <v>10</v>
      </c>
      <c r="D38" s="27" t="str">
        <v>21/03/25</v>
      </c>
      <c r="E38" s="26">
        <f t="shared" si="0"/>
        <v>5382.7200000000012</v>
      </c>
      <c r="F38" s="24">
        <v>265.72000000000003</v>
      </c>
      <c r="G38" s="24">
        <v>15</v>
      </c>
      <c r="H38" s="24">
        <v>15</v>
      </c>
      <c r="I38" s="23">
        <v>14</v>
      </c>
      <c r="J38" s="24">
        <v>290.27999999999997</v>
      </c>
      <c r="K38" s="25">
        <f t="shared" si="4"/>
        <v>600</v>
      </c>
      <c r="L38" s="24">
        <f t="shared" si="5"/>
        <v>4782.7200000000012</v>
      </c>
      <c r="M38" s="22">
        <f t="shared" si="6"/>
        <v>4644.4799999999977</v>
      </c>
    </row>
    <row r="39" spans="1:13" ht="20.25" customHeight="1" x14ac:dyDescent="0.25">
      <c r="A39" s="1390"/>
      <c r="B39" s="29">
        <v>17</v>
      </c>
      <c r="C39" s="734" t="s">
        <v>9</v>
      </c>
      <c r="D39" s="27" t="str">
        <v>19/04/25</v>
      </c>
      <c r="E39" s="26">
        <f t="shared" si="0"/>
        <v>4782.7200000000012</v>
      </c>
      <c r="F39" s="24">
        <v>265.72000000000003</v>
      </c>
      <c r="G39" s="24">
        <v>15</v>
      </c>
      <c r="H39" s="24">
        <v>15</v>
      </c>
      <c r="I39" s="23">
        <v>14</v>
      </c>
      <c r="J39" s="24">
        <v>290.27999999999997</v>
      </c>
      <c r="K39" s="25">
        <f t="shared" si="1"/>
        <v>600</v>
      </c>
      <c r="L39" s="24">
        <f t="shared" si="2"/>
        <v>4182.7200000000012</v>
      </c>
      <c r="M39" s="22">
        <f t="shared" si="3"/>
        <v>4934.7599999999975</v>
      </c>
    </row>
    <row r="40" spans="1:13" ht="20.25" customHeight="1" x14ac:dyDescent="0.25">
      <c r="A40" s="1390"/>
      <c r="B40" s="29">
        <v>18</v>
      </c>
      <c r="C40" s="734" t="s">
        <v>8</v>
      </c>
      <c r="D40" s="27" t="str">
        <v>21/05/25</v>
      </c>
      <c r="E40" s="26">
        <f t="shared" si="0"/>
        <v>4182.7200000000012</v>
      </c>
      <c r="F40" s="24">
        <v>265.72000000000003</v>
      </c>
      <c r="G40" s="24">
        <v>15</v>
      </c>
      <c r="H40" s="24">
        <v>15</v>
      </c>
      <c r="I40" s="23">
        <v>14</v>
      </c>
      <c r="J40" s="24">
        <v>290.27999999999997</v>
      </c>
      <c r="K40" s="25">
        <f t="shared" si="1"/>
        <v>600</v>
      </c>
      <c r="L40" s="24">
        <f t="shared" si="2"/>
        <v>3582.7200000000012</v>
      </c>
      <c r="M40" s="22">
        <f t="shared" si="3"/>
        <v>5225.0399999999972</v>
      </c>
    </row>
    <row r="41" spans="1:13" ht="20.25" customHeight="1" x14ac:dyDescent="0.25">
      <c r="A41" s="1390"/>
      <c r="B41" s="29">
        <v>19</v>
      </c>
      <c r="C41" s="734" t="s">
        <v>7</v>
      </c>
      <c r="D41" s="27" t="str">
        <v>20/06/25</v>
      </c>
      <c r="E41" s="26">
        <f t="shared" si="0"/>
        <v>3582.7200000000012</v>
      </c>
      <c r="F41" s="24">
        <v>265.72000000000003</v>
      </c>
      <c r="G41" s="24">
        <v>15</v>
      </c>
      <c r="H41" s="24">
        <v>15</v>
      </c>
      <c r="I41" s="23">
        <v>14</v>
      </c>
      <c r="J41" s="24">
        <v>290.27999999999997</v>
      </c>
      <c r="K41" s="25">
        <f t="shared" si="1"/>
        <v>600</v>
      </c>
      <c r="L41" s="24">
        <f t="shared" si="2"/>
        <v>2982.7200000000012</v>
      </c>
      <c r="M41" s="22">
        <f t="shared" si="3"/>
        <v>5515.319999999997</v>
      </c>
    </row>
    <row r="42" spans="1:13" ht="20.25" customHeight="1" x14ac:dyDescent="0.25">
      <c r="A42" s="1390"/>
      <c r="B42" s="29">
        <v>20</v>
      </c>
      <c r="C42" s="734" t="s">
        <v>6</v>
      </c>
      <c r="D42" s="27" t="str">
        <v>18/07/25</v>
      </c>
      <c r="E42" s="26">
        <f t="shared" si="0"/>
        <v>2982.7200000000012</v>
      </c>
      <c r="F42" s="24">
        <v>265.72000000000003</v>
      </c>
      <c r="G42" s="24">
        <v>15</v>
      </c>
      <c r="H42" s="24">
        <v>15</v>
      </c>
      <c r="I42" s="23">
        <v>14</v>
      </c>
      <c r="J42" s="24">
        <v>290.27999999999997</v>
      </c>
      <c r="K42" s="25">
        <f t="shared" si="1"/>
        <v>600</v>
      </c>
      <c r="L42" s="24">
        <f t="shared" si="2"/>
        <v>2382.7200000000012</v>
      </c>
      <c r="M42" s="22">
        <f t="shared" si="3"/>
        <v>5805.5999999999967</v>
      </c>
    </row>
    <row r="43" spans="1:13" ht="20.25" customHeight="1" x14ac:dyDescent="0.25">
      <c r="A43" s="1390"/>
      <c r="B43" s="29">
        <v>21</v>
      </c>
      <c r="C43" s="734" t="s">
        <v>5</v>
      </c>
      <c r="D43" s="27" t="str">
        <v>20/08/25</v>
      </c>
      <c r="E43" s="26">
        <f t="shared" si="0"/>
        <v>2382.7200000000012</v>
      </c>
      <c r="F43" s="24">
        <v>265.72000000000003</v>
      </c>
      <c r="G43" s="24">
        <v>15</v>
      </c>
      <c r="H43" s="24">
        <v>15</v>
      </c>
      <c r="I43" s="23">
        <v>14</v>
      </c>
      <c r="J43" s="24">
        <v>290.27999999999997</v>
      </c>
      <c r="K43" s="25">
        <f t="shared" si="1"/>
        <v>600</v>
      </c>
      <c r="L43" s="24">
        <f t="shared" si="2"/>
        <v>1782.7200000000014</v>
      </c>
      <c r="M43" s="22">
        <f t="shared" si="3"/>
        <v>6095.8799999999965</v>
      </c>
    </row>
    <row r="44" spans="1:13" ht="20.25" customHeight="1" x14ac:dyDescent="0.25">
      <c r="A44" s="1390"/>
      <c r="B44" s="29">
        <v>22</v>
      </c>
      <c r="C44" s="734" t="s">
        <v>4</v>
      </c>
      <c r="D44" s="27" t="str">
        <v>19/09/25</v>
      </c>
      <c r="E44" s="26">
        <f t="shared" si="0"/>
        <v>1782.7200000000014</v>
      </c>
      <c r="F44" s="24">
        <v>265.72000000000003</v>
      </c>
      <c r="G44" s="24">
        <v>15</v>
      </c>
      <c r="H44" s="24">
        <v>15</v>
      </c>
      <c r="I44" s="23">
        <v>14</v>
      </c>
      <c r="J44" s="24">
        <v>290.27999999999997</v>
      </c>
      <c r="K44" s="25">
        <f t="shared" si="1"/>
        <v>600</v>
      </c>
      <c r="L44" s="24">
        <f t="shared" si="2"/>
        <v>1182.7200000000014</v>
      </c>
      <c r="M44" s="22">
        <f t="shared" si="3"/>
        <v>6386.1599999999962</v>
      </c>
    </row>
    <row r="45" spans="1:13" ht="20.25" customHeight="1" x14ac:dyDescent="0.25">
      <c r="A45" s="1390"/>
      <c r="B45" s="29">
        <v>23</v>
      </c>
      <c r="C45" s="734" t="s">
        <v>3</v>
      </c>
      <c r="D45" s="27" t="str">
        <v>15/10/25</v>
      </c>
      <c r="E45" s="26">
        <f t="shared" si="0"/>
        <v>1182.7200000000014</v>
      </c>
      <c r="F45" s="24">
        <v>265.72000000000003</v>
      </c>
      <c r="G45" s="24">
        <v>15</v>
      </c>
      <c r="H45" s="24">
        <v>15</v>
      </c>
      <c r="I45" s="23">
        <v>14</v>
      </c>
      <c r="J45" s="24">
        <v>290.27999999999997</v>
      </c>
      <c r="K45" s="25">
        <f t="shared" si="1"/>
        <v>600</v>
      </c>
      <c r="L45" s="24">
        <f t="shared" si="2"/>
        <v>582.72000000000139</v>
      </c>
      <c r="M45" s="22">
        <f t="shared" si="3"/>
        <v>6676.439999999996</v>
      </c>
    </row>
    <row r="46" spans="1:13" ht="20.25" customHeight="1" thickBot="1" x14ac:dyDescent="0.3">
      <c r="A46" s="1391"/>
      <c r="B46" s="21">
        <v>24</v>
      </c>
      <c r="C46" s="733" t="s">
        <v>14</v>
      </c>
      <c r="D46" s="19" t="str">
        <v>19/11/25</v>
      </c>
      <c r="E46" s="18">
        <f t="shared" si="0"/>
        <v>582.72000000000139</v>
      </c>
      <c r="F46" s="16">
        <v>265.72000000000003</v>
      </c>
      <c r="G46" s="16">
        <v>15</v>
      </c>
      <c r="H46" s="16">
        <v>15</v>
      </c>
      <c r="I46" s="15">
        <v>14</v>
      </c>
      <c r="J46" s="16">
        <v>290.27999999999997</v>
      </c>
      <c r="K46" s="17">
        <f t="shared" si="1"/>
        <v>600</v>
      </c>
      <c r="L46" s="16">
        <f t="shared" si="2"/>
        <v>-17.279999999998608</v>
      </c>
      <c r="M46" s="14">
        <f t="shared" si="3"/>
        <v>6966.7199999999957</v>
      </c>
    </row>
    <row r="47" spans="1:13" x14ac:dyDescent="0.25">
      <c r="D47" s="68"/>
      <c r="E47" s="68"/>
      <c r="F47" s="67">
        <f>SUM(F23:F46)</f>
        <v>6377.2800000000043</v>
      </c>
      <c r="G47" s="67">
        <f>SUM(G23:G46)</f>
        <v>360</v>
      </c>
      <c r="H47" s="67">
        <f>SUM(H23:H46)</f>
        <v>360</v>
      </c>
      <c r="I47" s="67">
        <f>SUM(I23:I46)</f>
        <v>336</v>
      </c>
      <c r="J47" s="67">
        <f>SUM(J23:J46)</f>
        <v>6966.7199999999957</v>
      </c>
    </row>
    <row r="48" spans="1:13" x14ac:dyDescent="0.25">
      <c r="D48" s="1420" t="s">
        <v>2</v>
      </c>
      <c r="E48" s="1420"/>
      <c r="F48" s="79">
        <v>0</v>
      </c>
      <c r="G48" s="79">
        <v>0</v>
      </c>
      <c r="H48" s="79">
        <v>0</v>
      </c>
      <c r="I48" s="79">
        <v>0</v>
      </c>
      <c r="J48" s="79">
        <v>0</v>
      </c>
    </row>
    <row r="49" spans="3:10" x14ac:dyDescent="0.25">
      <c r="D49" s="1421" t="s">
        <v>1</v>
      </c>
      <c r="E49" s="1421"/>
      <c r="F49" s="78">
        <f>SUM(F47-F48)</f>
        <v>6377.2800000000043</v>
      </c>
      <c r="G49" s="78">
        <f>SUM(G47-G48)</f>
        <v>360</v>
      </c>
      <c r="H49" s="78">
        <f>SUM(H47-H48)</f>
        <v>360</v>
      </c>
      <c r="I49" s="78">
        <f t="shared" ref="I49:J49" si="7">SUM(I47-I48)</f>
        <v>336</v>
      </c>
      <c r="J49" s="78">
        <f t="shared" si="7"/>
        <v>6966.7199999999957</v>
      </c>
    </row>
    <row r="51" spans="3:10" ht="15.75" x14ac:dyDescent="0.25">
      <c r="C51" s="76"/>
      <c r="D51" s="1435" t="s">
        <v>42</v>
      </c>
      <c r="E51" s="1435"/>
      <c r="F51" s="1423">
        <f>SUM(F49:J49)</f>
        <v>14400</v>
      </c>
      <c r="G51" s="1423"/>
      <c r="H51" s="1423"/>
      <c r="I51" s="485"/>
    </row>
    <row r="52" spans="3:10" ht="16.5" thickBot="1" x14ac:dyDescent="0.3">
      <c r="C52" s="76"/>
      <c r="D52" s="1435" t="s">
        <v>41</v>
      </c>
      <c r="E52" s="1435"/>
      <c r="F52" s="1436">
        <v>-17.28</v>
      </c>
      <c r="G52" s="1436"/>
      <c r="H52" s="1436"/>
      <c r="I52" s="485"/>
    </row>
    <row r="53" spans="3:10" ht="17.25" thickTop="1" thickBot="1" x14ac:dyDescent="0.3">
      <c r="C53" s="1415" t="s">
        <v>0</v>
      </c>
      <c r="D53" s="1415"/>
      <c r="E53" s="1416"/>
      <c r="F53" s="1417">
        <f>SUM(F51:I52)</f>
        <v>14382.72</v>
      </c>
      <c r="G53" s="1418"/>
      <c r="H53" s="1419"/>
      <c r="I53" s="486"/>
    </row>
    <row r="54" spans="3:10" ht="15.75" thickTop="1" x14ac:dyDescent="0.25"/>
  </sheetData>
  <mergeCells count="30">
    <mergeCell ref="D52:E52"/>
    <mergeCell ref="F52:H52"/>
    <mergeCell ref="C53:E53"/>
    <mergeCell ref="F53:H53"/>
    <mergeCell ref="A36:A46"/>
    <mergeCell ref="A24:A35"/>
    <mergeCell ref="D48:E48"/>
    <mergeCell ref="D49:E49"/>
    <mergeCell ref="D51:E51"/>
    <mergeCell ref="F51:H51"/>
    <mergeCell ref="G21:I21"/>
    <mergeCell ref="J21:J22"/>
    <mergeCell ref="K21:K22"/>
    <mergeCell ref="L21:L22"/>
    <mergeCell ref="M21:M22"/>
    <mergeCell ref="A18:B18"/>
    <mergeCell ref="E19:F19"/>
    <mergeCell ref="A21:A22"/>
    <mergeCell ref="B21:B22"/>
    <mergeCell ref="C21:C22"/>
    <mergeCell ref="D21:D22"/>
    <mergeCell ref="E21:E22"/>
    <mergeCell ref="F21:F22"/>
    <mergeCell ref="E18:F18"/>
    <mergeCell ref="A16:B16"/>
    <mergeCell ref="A8:M8"/>
    <mergeCell ref="A11:B11"/>
    <mergeCell ref="A12:B12"/>
    <mergeCell ref="A13:B13"/>
    <mergeCell ref="A14:B14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M41"/>
  <sheetViews>
    <sheetView zoomScale="90" zoomScaleNormal="90" workbookViewId="0">
      <selection activeCell="A3" sqref="A3:A6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731</v>
      </c>
    </row>
    <row r="4" spans="1:13" ht="12.6" customHeight="1" x14ac:dyDescent="0.35">
      <c r="A4" s="62"/>
    </row>
    <row r="5" spans="1:13" ht="17.25" x14ac:dyDescent="0.3">
      <c r="A5" s="500" t="s">
        <v>732</v>
      </c>
    </row>
    <row r="6" spans="1:13" ht="17.25" x14ac:dyDescent="0.3">
      <c r="A6" s="500" t="s">
        <v>733</v>
      </c>
    </row>
    <row r="8" spans="1:13" ht="20.25" customHeight="1" x14ac:dyDescent="0.25">
      <c r="A8" s="1425" t="s">
        <v>1380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1028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80</v>
      </c>
      <c r="B10" s="60"/>
      <c r="C10" s="59"/>
      <c r="D10" s="1028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650</v>
      </c>
      <c r="D11" s="1028" t="s">
        <v>1381</v>
      </c>
      <c r="E11" s="51"/>
      <c r="I11" s="48"/>
      <c r="L11" s="48"/>
      <c r="M11" s="48"/>
    </row>
    <row r="12" spans="1:13" ht="20.25" customHeight="1" x14ac:dyDescent="0.3">
      <c r="A12" s="1426" t="s">
        <v>33</v>
      </c>
      <c r="B12" s="1426"/>
      <c r="C12" s="54">
        <v>97.5</v>
      </c>
      <c r="D12" s="330" t="s">
        <v>32</v>
      </c>
      <c r="E12" s="51"/>
      <c r="G12" s="1055"/>
      <c r="I12" s="48"/>
      <c r="L12" s="48"/>
      <c r="M12" s="48"/>
    </row>
    <row r="13" spans="1:13" ht="20.25" customHeight="1" x14ac:dyDescent="0.25">
      <c r="A13" s="1027"/>
      <c r="B13" s="1027"/>
      <c r="C13" s="50">
        <f>SUM(C11:C12)</f>
        <v>747.5</v>
      </c>
      <c r="E13" s="51"/>
      <c r="I13" s="48"/>
      <c r="L13" s="48"/>
      <c r="M13" s="48"/>
    </row>
    <row r="14" spans="1:13" ht="20.25" customHeight="1" x14ac:dyDescent="0.25">
      <c r="A14" s="1426" t="s">
        <v>31</v>
      </c>
      <c r="B14" s="1426"/>
      <c r="C14" s="189">
        <v>358.8</v>
      </c>
      <c r="D14" s="52" t="s">
        <v>75</v>
      </c>
      <c r="E14" s="51"/>
      <c r="I14" s="48"/>
      <c r="L14" s="48"/>
      <c r="M14" s="48"/>
    </row>
    <row r="15" spans="1:13" ht="20.25" customHeight="1" x14ac:dyDescent="0.25">
      <c r="A15" s="1027"/>
      <c r="B15" s="1027"/>
      <c r="C15" s="50">
        <f>SUM(C13:C14)</f>
        <v>1106.3</v>
      </c>
      <c r="D15" s="52"/>
      <c r="E15" s="51"/>
      <c r="I15" s="48"/>
      <c r="L15" s="48"/>
      <c r="M15" s="48"/>
    </row>
    <row r="16" spans="1:13" ht="20.25" customHeight="1" x14ac:dyDescent="0.25">
      <c r="A16" s="1426" t="s">
        <v>1382</v>
      </c>
      <c r="B16" s="1426"/>
      <c r="C16" s="49">
        <v>144</v>
      </c>
      <c r="D16" s="52"/>
      <c r="E16" s="1428" t="s">
        <v>27</v>
      </c>
      <c r="F16" s="1428"/>
      <c r="I16" s="48"/>
      <c r="L16" s="48"/>
      <c r="M16" s="48"/>
    </row>
    <row r="17" spans="1:13" ht="20.25" customHeight="1" thickBot="1" x14ac:dyDescent="0.3">
      <c r="A17" s="360"/>
      <c r="B17" s="360"/>
      <c r="C17" s="45">
        <f>SUM(C15:C16)</f>
        <v>1250.3</v>
      </c>
      <c r="E17" s="1443">
        <f>C17/12+1</f>
        <v>105.19166666666666</v>
      </c>
      <c r="F17" s="1443"/>
      <c r="G17" s="96"/>
      <c r="I17" s="48"/>
      <c r="L17" s="48"/>
      <c r="M17" s="48"/>
    </row>
    <row r="18" spans="1:13" ht="16.5" thickTop="1" x14ac:dyDescent="0.25">
      <c r="G18" s="94"/>
    </row>
    <row r="19" spans="1:13" s="93" customFormat="1" ht="15" customHeight="1" thickBot="1" x14ac:dyDescent="0.3">
      <c r="D19" s="95"/>
      <c r="E19" s="95"/>
      <c r="F19" s="94"/>
      <c r="G19" s="94"/>
    </row>
    <row r="20" spans="1:13" ht="18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20</v>
      </c>
      <c r="H20" s="1404"/>
      <c r="I20" s="1392" t="s">
        <v>19</v>
      </c>
      <c r="J20" s="1400" t="s">
        <v>18</v>
      </c>
      <c r="K20" s="1392" t="s">
        <v>17</v>
      </c>
      <c r="L20" s="1394" t="s">
        <v>15</v>
      </c>
    </row>
    <row r="21" spans="1:13" ht="35.25" customHeight="1" thickBot="1" x14ac:dyDescent="0.3">
      <c r="A21" s="1431"/>
      <c r="B21" s="1433"/>
      <c r="C21" s="1393"/>
      <c r="D21" s="1401"/>
      <c r="E21" s="1393"/>
      <c r="F21" s="1434"/>
      <c r="G21" s="1026" t="s">
        <v>20</v>
      </c>
      <c r="H21" s="1026" t="s">
        <v>16</v>
      </c>
      <c r="I21" s="1393"/>
      <c r="J21" s="1401"/>
      <c r="K21" s="1393"/>
      <c r="L21" s="1395"/>
    </row>
    <row r="22" spans="1:13" ht="20.25" customHeight="1" thickBot="1" x14ac:dyDescent="0.3">
      <c r="A22" s="92">
        <v>2024</v>
      </c>
      <c r="B22" s="91">
        <v>1</v>
      </c>
      <c r="C22" s="90" t="s">
        <v>13</v>
      </c>
      <c r="D22" s="89" t="str">
        <f t="array" ref="D22:D33">TRANSPOSE('[1]2024-2025'!$F$150:$Q$150)</f>
        <v>18/12/24</v>
      </c>
      <c r="E22" s="88">
        <f>C17</f>
        <v>1250.3</v>
      </c>
      <c r="F22" s="86">
        <v>54.97</v>
      </c>
      <c r="G22" s="86">
        <v>8.1300000000000008</v>
      </c>
      <c r="H22" s="85">
        <v>12</v>
      </c>
      <c r="I22" s="86">
        <v>29.9</v>
      </c>
      <c r="J22" s="87">
        <f>F22+I22+G22+H22</f>
        <v>105</v>
      </c>
      <c r="K22" s="86">
        <f>E22-I22-G22-F22-H22</f>
        <v>1145.2999999999997</v>
      </c>
      <c r="L22" s="84">
        <f>I22</f>
        <v>29.9</v>
      </c>
    </row>
    <row r="23" spans="1:13" ht="20.25" customHeight="1" x14ac:dyDescent="0.25">
      <c r="A23" s="1389">
        <v>2025</v>
      </c>
      <c r="B23" s="37">
        <v>2</v>
      </c>
      <c r="C23" s="1029" t="s">
        <v>12</v>
      </c>
      <c r="D23" s="258" t="str">
        <v>17/01/25</v>
      </c>
      <c r="E23" s="34">
        <f t="shared" ref="E23:E33" si="0">K22</f>
        <v>1145.2999999999997</v>
      </c>
      <c r="F23" s="32">
        <v>54.97</v>
      </c>
      <c r="G23" s="32">
        <v>8.1300000000000008</v>
      </c>
      <c r="H23" s="31">
        <v>12</v>
      </c>
      <c r="I23" s="32">
        <v>29.9</v>
      </c>
      <c r="J23" s="33">
        <f t="shared" ref="J23:J33" si="1">F23+I23+G23+H23</f>
        <v>105</v>
      </c>
      <c r="K23" s="32">
        <f t="shared" ref="K23:K33" si="2">E23-I23-G23-F23-H23</f>
        <v>1040.2999999999995</v>
      </c>
      <c r="L23" s="30">
        <f>L22+I23</f>
        <v>59.8</v>
      </c>
    </row>
    <row r="24" spans="1:13" ht="20.25" customHeight="1" x14ac:dyDescent="0.25">
      <c r="A24" s="1390"/>
      <c r="B24" s="29">
        <v>3</v>
      </c>
      <c r="C24" s="1030" t="s">
        <v>11</v>
      </c>
      <c r="D24" s="27" t="str">
        <v>20/02/25</v>
      </c>
      <c r="E24" s="26">
        <f t="shared" si="0"/>
        <v>1040.2999999999995</v>
      </c>
      <c r="F24" s="24">
        <v>54.97</v>
      </c>
      <c r="G24" s="24">
        <v>8.1300000000000008</v>
      </c>
      <c r="H24" s="23">
        <v>12</v>
      </c>
      <c r="I24" s="24">
        <v>29.9</v>
      </c>
      <c r="J24" s="25">
        <f t="shared" si="1"/>
        <v>105</v>
      </c>
      <c r="K24" s="24">
        <f t="shared" si="2"/>
        <v>935.2999999999995</v>
      </c>
      <c r="L24" s="22">
        <f>L23+I24</f>
        <v>89.699999999999989</v>
      </c>
    </row>
    <row r="25" spans="1:13" ht="20.25" customHeight="1" x14ac:dyDescent="0.25">
      <c r="A25" s="1390"/>
      <c r="B25" s="29">
        <v>4</v>
      </c>
      <c r="C25" s="1030" t="s">
        <v>10</v>
      </c>
      <c r="D25" s="27" t="str">
        <v>21/03/25</v>
      </c>
      <c r="E25" s="26">
        <f t="shared" si="0"/>
        <v>935.2999999999995</v>
      </c>
      <c r="F25" s="24">
        <v>54.97</v>
      </c>
      <c r="G25" s="24">
        <v>8.1300000000000008</v>
      </c>
      <c r="H25" s="23">
        <v>12</v>
      </c>
      <c r="I25" s="24">
        <v>29.9</v>
      </c>
      <c r="J25" s="25">
        <f t="shared" si="1"/>
        <v>105</v>
      </c>
      <c r="K25" s="24">
        <f t="shared" si="2"/>
        <v>830.2999999999995</v>
      </c>
      <c r="L25" s="22">
        <f>L24+I25</f>
        <v>119.6</v>
      </c>
    </row>
    <row r="26" spans="1:13" ht="20.25" customHeight="1" x14ac:dyDescent="0.25">
      <c r="A26" s="1390"/>
      <c r="B26" s="29">
        <v>5</v>
      </c>
      <c r="C26" s="1030" t="s">
        <v>9</v>
      </c>
      <c r="D26" s="27" t="str">
        <v>19/04/25</v>
      </c>
      <c r="E26" s="26">
        <f t="shared" si="0"/>
        <v>830.2999999999995</v>
      </c>
      <c r="F26" s="24">
        <v>54.97</v>
      </c>
      <c r="G26" s="24">
        <v>8.1300000000000008</v>
      </c>
      <c r="H26" s="23">
        <v>12</v>
      </c>
      <c r="I26" s="24">
        <v>29.9</v>
      </c>
      <c r="J26" s="25">
        <f t="shared" si="1"/>
        <v>105</v>
      </c>
      <c r="K26" s="24">
        <f t="shared" si="2"/>
        <v>725.2999999999995</v>
      </c>
      <c r="L26" s="22">
        <f>L25+I26</f>
        <v>149.5</v>
      </c>
    </row>
    <row r="27" spans="1:13" ht="20.25" customHeight="1" x14ac:dyDescent="0.25">
      <c r="A27" s="1390"/>
      <c r="B27" s="29">
        <v>6</v>
      </c>
      <c r="C27" s="1030" t="s">
        <v>8</v>
      </c>
      <c r="D27" s="27" t="str">
        <v>21/05/25</v>
      </c>
      <c r="E27" s="26">
        <f t="shared" si="0"/>
        <v>725.2999999999995</v>
      </c>
      <c r="F27" s="24">
        <v>54.97</v>
      </c>
      <c r="G27" s="24">
        <v>8.1300000000000008</v>
      </c>
      <c r="H27" s="23">
        <v>12</v>
      </c>
      <c r="I27" s="24">
        <v>29.9</v>
      </c>
      <c r="J27" s="25">
        <f t="shared" si="1"/>
        <v>105</v>
      </c>
      <c r="K27" s="24">
        <f t="shared" si="2"/>
        <v>620.2999999999995</v>
      </c>
      <c r="L27" s="22">
        <f>L26+I27</f>
        <v>179.4</v>
      </c>
    </row>
    <row r="28" spans="1:13" ht="20.25" customHeight="1" x14ac:dyDescent="0.25">
      <c r="A28" s="1390"/>
      <c r="B28" s="29">
        <v>7</v>
      </c>
      <c r="C28" s="1030" t="s">
        <v>7</v>
      </c>
      <c r="D28" s="27" t="str">
        <v>20/06/25</v>
      </c>
      <c r="E28" s="26">
        <f t="shared" si="0"/>
        <v>620.2999999999995</v>
      </c>
      <c r="F28" s="24">
        <v>54.97</v>
      </c>
      <c r="G28" s="24">
        <v>8.1300000000000008</v>
      </c>
      <c r="H28" s="23">
        <v>12</v>
      </c>
      <c r="I28" s="24">
        <v>29.9</v>
      </c>
      <c r="J28" s="25">
        <f t="shared" si="1"/>
        <v>105</v>
      </c>
      <c r="K28" s="24">
        <f t="shared" si="2"/>
        <v>515.2999999999995</v>
      </c>
      <c r="L28" s="22">
        <f t="shared" ref="L28:L33" si="3">L27+I28</f>
        <v>209.3</v>
      </c>
    </row>
    <row r="29" spans="1:13" ht="20.25" customHeight="1" x14ac:dyDescent="0.25">
      <c r="A29" s="1390"/>
      <c r="B29" s="29">
        <v>8</v>
      </c>
      <c r="C29" s="1030" t="s">
        <v>6</v>
      </c>
      <c r="D29" s="27" t="str">
        <v>18/07/25</v>
      </c>
      <c r="E29" s="26">
        <f t="shared" si="0"/>
        <v>515.2999999999995</v>
      </c>
      <c r="F29" s="24">
        <v>54.97</v>
      </c>
      <c r="G29" s="24">
        <v>8.1300000000000008</v>
      </c>
      <c r="H29" s="23">
        <v>12</v>
      </c>
      <c r="I29" s="24">
        <v>29.9</v>
      </c>
      <c r="J29" s="25">
        <f t="shared" si="1"/>
        <v>105</v>
      </c>
      <c r="K29" s="24">
        <f t="shared" si="2"/>
        <v>410.2999999999995</v>
      </c>
      <c r="L29" s="22">
        <f t="shared" si="3"/>
        <v>239.20000000000002</v>
      </c>
    </row>
    <row r="30" spans="1:13" ht="20.25" customHeight="1" x14ac:dyDescent="0.25">
      <c r="A30" s="1390"/>
      <c r="B30" s="29">
        <v>9</v>
      </c>
      <c r="C30" s="1030" t="s">
        <v>5</v>
      </c>
      <c r="D30" s="27" t="str">
        <v>20/08/25</v>
      </c>
      <c r="E30" s="26">
        <f t="shared" si="0"/>
        <v>410.2999999999995</v>
      </c>
      <c r="F30" s="24">
        <v>54.97</v>
      </c>
      <c r="G30" s="24">
        <v>8.1300000000000008</v>
      </c>
      <c r="H30" s="23">
        <v>12</v>
      </c>
      <c r="I30" s="24">
        <v>29.9</v>
      </c>
      <c r="J30" s="25">
        <f t="shared" si="1"/>
        <v>105</v>
      </c>
      <c r="K30" s="24">
        <f t="shared" si="2"/>
        <v>305.2999999999995</v>
      </c>
      <c r="L30" s="22">
        <f t="shared" si="3"/>
        <v>269.10000000000002</v>
      </c>
    </row>
    <row r="31" spans="1:13" ht="20.25" customHeight="1" x14ac:dyDescent="0.25">
      <c r="A31" s="1390"/>
      <c r="B31" s="29">
        <v>10</v>
      </c>
      <c r="C31" s="1030" t="s">
        <v>4</v>
      </c>
      <c r="D31" s="27" t="str">
        <v>19/09/25</v>
      </c>
      <c r="E31" s="26">
        <f t="shared" si="0"/>
        <v>305.2999999999995</v>
      </c>
      <c r="F31" s="24">
        <v>54.97</v>
      </c>
      <c r="G31" s="24">
        <v>8.1300000000000008</v>
      </c>
      <c r="H31" s="23">
        <v>12</v>
      </c>
      <c r="I31" s="24">
        <v>29.9</v>
      </c>
      <c r="J31" s="25">
        <f t="shared" si="1"/>
        <v>105</v>
      </c>
      <c r="K31" s="24">
        <f t="shared" si="2"/>
        <v>200.29999999999953</v>
      </c>
      <c r="L31" s="22">
        <f t="shared" si="3"/>
        <v>299</v>
      </c>
    </row>
    <row r="32" spans="1:13" ht="20.25" customHeight="1" x14ac:dyDescent="0.25">
      <c r="A32" s="1390"/>
      <c r="B32" s="29">
        <v>11</v>
      </c>
      <c r="C32" s="1030" t="s">
        <v>3</v>
      </c>
      <c r="D32" s="27" t="str">
        <v>15/10/25</v>
      </c>
      <c r="E32" s="26">
        <f t="shared" si="0"/>
        <v>200.29999999999953</v>
      </c>
      <c r="F32" s="24">
        <v>54.97</v>
      </c>
      <c r="G32" s="24">
        <v>8.1300000000000008</v>
      </c>
      <c r="H32" s="23">
        <v>12</v>
      </c>
      <c r="I32" s="24">
        <v>29.9</v>
      </c>
      <c r="J32" s="25">
        <f t="shared" si="1"/>
        <v>105</v>
      </c>
      <c r="K32" s="24">
        <f t="shared" si="2"/>
        <v>95.299999999999528</v>
      </c>
      <c r="L32" s="22">
        <f t="shared" si="3"/>
        <v>328.9</v>
      </c>
    </row>
    <row r="33" spans="1:12" ht="20.25" customHeight="1" thickBot="1" x14ac:dyDescent="0.3">
      <c r="A33" s="1391"/>
      <c r="B33" s="21">
        <v>12</v>
      </c>
      <c r="C33" s="1031" t="s">
        <v>14</v>
      </c>
      <c r="D33" s="19" t="str">
        <v>19/11/25</v>
      </c>
      <c r="E33" s="18">
        <f t="shared" si="0"/>
        <v>95.299999999999528</v>
      </c>
      <c r="F33" s="16">
        <v>55.03</v>
      </c>
      <c r="G33" s="16">
        <v>8.07</v>
      </c>
      <c r="H33" s="15">
        <v>12</v>
      </c>
      <c r="I33" s="16">
        <v>29.9</v>
      </c>
      <c r="J33" s="17">
        <f t="shared" si="1"/>
        <v>105</v>
      </c>
      <c r="K33" s="16">
        <f t="shared" si="2"/>
        <v>-9.7000000000004789</v>
      </c>
      <c r="L33" s="14">
        <f t="shared" si="3"/>
        <v>358.79999999999995</v>
      </c>
    </row>
    <row r="34" spans="1:12" x14ac:dyDescent="0.25">
      <c r="D34" s="68"/>
      <c r="E34" s="68"/>
      <c r="F34" s="67">
        <f>SUM(F22:F33)</f>
        <v>659.70000000000016</v>
      </c>
      <c r="G34" s="67">
        <f>SUM(G22:G33)</f>
        <v>97.5</v>
      </c>
      <c r="H34" s="67">
        <f>SUM(H22:H33)</f>
        <v>144</v>
      </c>
      <c r="I34" s="67">
        <f>SUM(I22:I33)</f>
        <v>358.79999999999995</v>
      </c>
    </row>
    <row r="35" spans="1:12" x14ac:dyDescent="0.25">
      <c r="D35" s="1420" t="s">
        <v>2</v>
      </c>
      <c r="E35" s="1420"/>
      <c r="F35" s="79">
        <v>0</v>
      </c>
      <c r="G35" s="79">
        <v>0</v>
      </c>
      <c r="H35" s="79">
        <v>0</v>
      </c>
      <c r="I35" s="79">
        <v>0</v>
      </c>
    </row>
    <row r="36" spans="1:12" x14ac:dyDescent="0.25">
      <c r="D36" s="1421" t="s">
        <v>1</v>
      </c>
      <c r="E36" s="1421"/>
      <c r="F36" s="78">
        <f>SUM(F34-F35)</f>
        <v>659.70000000000016</v>
      </c>
      <c r="G36" s="78">
        <f>SUM(G34-G35)</f>
        <v>97.5</v>
      </c>
      <c r="H36" s="78">
        <f t="shared" ref="H36:I36" si="4">SUM(H34-H35)</f>
        <v>144</v>
      </c>
      <c r="I36" s="78">
        <f t="shared" si="4"/>
        <v>358.79999999999995</v>
      </c>
    </row>
    <row r="38" spans="1:12" ht="15.75" x14ac:dyDescent="0.25">
      <c r="C38" s="76"/>
      <c r="D38" s="1435" t="s">
        <v>42</v>
      </c>
      <c r="E38" s="1435"/>
      <c r="F38" s="1423">
        <f>SUM(F36:I36)</f>
        <v>1260</v>
      </c>
      <c r="G38" s="1423"/>
      <c r="H38" s="1423"/>
      <c r="I38" s="485"/>
    </row>
    <row r="39" spans="1:12" ht="16.5" thickBot="1" x14ac:dyDescent="0.3">
      <c r="C39" s="76"/>
      <c r="D39" s="1435" t="s">
        <v>41</v>
      </c>
      <c r="E39" s="1435"/>
      <c r="F39" s="1436">
        <v>-9.6999999999999993</v>
      </c>
      <c r="G39" s="1436"/>
      <c r="H39" s="1436"/>
      <c r="I39" s="485"/>
    </row>
    <row r="40" spans="1:12" ht="17.25" thickTop="1" thickBot="1" x14ac:dyDescent="0.3">
      <c r="C40" s="1415" t="s">
        <v>0</v>
      </c>
      <c r="D40" s="1415"/>
      <c r="E40" s="1416"/>
      <c r="F40" s="1417">
        <f>SUM(F38:I39)</f>
        <v>1250.3</v>
      </c>
      <c r="G40" s="1418"/>
      <c r="H40" s="1419"/>
      <c r="I40" s="486"/>
    </row>
    <row r="41" spans="1:12" ht="15.75" thickTop="1" x14ac:dyDescent="0.25"/>
  </sheetData>
  <mergeCells count="27">
    <mergeCell ref="A8:M8"/>
    <mergeCell ref="A11:B11"/>
    <mergeCell ref="A12:B12"/>
    <mergeCell ref="A14:B14"/>
    <mergeCell ref="A16:B16"/>
    <mergeCell ref="I20:I21"/>
    <mergeCell ref="J20:J21"/>
    <mergeCell ref="K20:K21"/>
    <mergeCell ref="L20:L21"/>
    <mergeCell ref="A23:A33"/>
    <mergeCell ref="A20:A21"/>
    <mergeCell ref="B20:B21"/>
    <mergeCell ref="C20:C21"/>
    <mergeCell ref="D20:D21"/>
    <mergeCell ref="E20:E21"/>
    <mergeCell ref="F20:F21"/>
    <mergeCell ref="C40:E40"/>
    <mergeCell ref="F40:H40"/>
    <mergeCell ref="E16:F16"/>
    <mergeCell ref="G20:H20"/>
    <mergeCell ref="D35:E35"/>
    <mergeCell ref="D36:E36"/>
    <mergeCell ref="D38:E38"/>
    <mergeCell ref="F38:H38"/>
    <mergeCell ref="D39:E39"/>
    <mergeCell ref="F39:H39"/>
    <mergeCell ref="E17:F17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/>
  <dimension ref="A1:L39"/>
  <sheetViews>
    <sheetView topLeftCell="A13" zoomScale="90" zoomScaleNormal="90" workbookViewId="0">
      <selection activeCell="E27" sqref="E27"/>
    </sheetView>
  </sheetViews>
  <sheetFormatPr defaultRowHeight="15" x14ac:dyDescent="0.25"/>
  <cols>
    <col min="3" max="3" width="12.7109375" bestFit="1" customWidth="1"/>
    <col min="4" max="4" width="14.42578125" customWidth="1"/>
    <col min="5" max="10" width="10" customWidth="1"/>
    <col min="11" max="11" width="10.85546875" customWidth="1"/>
    <col min="12" max="12" width="12.85546875" customWidth="1"/>
    <col min="13" max="13" width="3.42578125" customWidth="1"/>
  </cols>
  <sheetData>
    <row r="1" spans="1:12" ht="21" x14ac:dyDescent="0.35">
      <c r="A1" s="63" t="s">
        <v>40</v>
      </c>
    </row>
    <row r="3" spans="1:12" ht="21" x14ac:dyDescent="0.35">
      <c r="A3" s="62" t="s">
        <v>731</v>
      </c>
    </row>
    <row r="4" spans="1:12" ht="12.6" customHeight="1" x14ac:dyDescent="0.35">
      <c r="A4" s="62"/>
    </row>
    <row r="5" spans="1:12" ht="17.25" x14ac:dyDescent="0.3">
      <c r="A5" s="500" t="s">
        <v>732</v>
      </c>
    </row>
    <row r="6" spans="1:12" ht="17.25" x14ac:dyDescent="0.3">
      <c r="A6" s="500" t="s">
        <v>733</v>
      </c>
    </row>
    <row r="8" spans="1:12" ht="20.25" customHeight="1" x14ac:dyDescent="0.25">
      <c r="A8" s="1425" t="s">
        <v>1979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310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80</v>
      </c>
      <c r="B10" s="60"/>
      <c r="C10" s="59"/>
      <c r="D10" s="1310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3500</v>
      </c>
      <c r="D11" s="75"/>
      <c r="E11" s="51"/>
      <c r="J11" s="48"/>
      <c r="K11" s="48"/>
      <c r="L11" s="48"/>
    </row>
    <row r="12" spans="1:12" ht="20.25" customHeight="1" x14ac:dyDescent="0.25">
      <c r="A12" s="1535" t="s">
        <v>1977</v>
      </c>
      <c r="B12" s="1535"/>
      <c r="C12" s="49">
        <v>525</v>
      </c>
      <c r="D12" s="75" t="s">
        <v>32</v>
      </c>
      <c r="K12" s="48"/>
      <c r="L12" s="48"/>
    </row>
    <row r="13" spans="1:12" ht="20.25" customHeight="1" x14ac:dyDescent="0.25">
      <c r="A13" s="1311"/>
      <c r="B13" s="1311"/>
      <c r="C13" s="54">
        <f>SUM(C11:C12)</f>
        <v>4025</v>
      </c>
      <c r="D13" s="51"/>
      <c r="K13" s="48"/>
      <c r="L13" s="48"/>
    </row>
    <row r="14" spans="1:12" ht="20.25" customHeight="1" x14ac:dyDescent="0.25">
      <c r="A14" s="1426" t="s">
        <v>31</v>
      </c>
      <c r="B14" s="1426"/>
      <c r="C14" s="54">
        <v>2439.12</v>
      </c>
      <c r="D14" s="52" t="s">
        <v>1980</v>
      </c>
      <c r="J14" s="48"/>
      <c r="K14" s="48"/>
      <c r="L14" s="48"/>
    </row>
    <row r="15" spans="1:12" ht="20.25" customHeight="1" x14ac:dyDescent="0.25">
      <c r="A15" s="360"/>
      <c r="B15" s="360"/>
      <c r="C15" s="50">
        <f>SUM(C13:C14)</f>
        <v>6464.12</v>
      </c>
      <c r="D15" s="1310"/>
      <c r="E15" s="51"/>
      <c r="J15" s="48"/>
      <c r="K15" s="48"/>
      <c r="L15" s="48"/>
    </row>
    <row r="16" spans="1:12" ht="20.25" customHeight="1" x14ac:dyDescent="0.25">
      <c r="A16" s="1427" t="s">
        <v>242</v>
      </c>
      <c r="B16" s="1427"/>
      <c r="C16" s="54">
        <v>120</v>
      </c>
      <c r="E16" s="1428" t="s">
        <v>1978</v>
      </c>
      <c r="F16" s="1428"/>
      <c r="J16" s="48"/>
      <c r="K16" s="48"/>
      <c r="L16" s="48"/>
    </row>
    <row r="17" spans="1:12" ht="20.25" customHeight="1" thickBot="1" x14ac:dyDescent="0.3">
      <c r="A17" s="47"/>
      <c r="B17" s="46"/>
      <c r="C17" s="45">
        <f>SUM(C15:C16)</f>
        <v>6584.12</v>
      </c>
      <c r="E17" s="1429">
        <f>C17/12+1</f>
        <v>549.67666666666662</v>
      </c>
      <c r="F17" s="1429"/>
      <c r="G17" s="58"/>
      <c r="H17" s="48"/>
      <c r="I17" s="48"/>
      <c r="J17" s="48"/>
      <c r="K17" s="48"/>
      <c r="L17" s="48"/>
    </row>
    <row r="18" spans="1:12" ht="16.5" thickTop="1" thickBot="1" x14ac:dyDescent="0.3"/>
    <row r="19" spans="1:12" ht="30.75" customHeight="1" thickBot="1" x14ac:dyDescent="0.3">
      <c r="A19" s="1314" t="s">
        <v>26</v>
      </c>
      <c r="B19" s="1315" t="s">
        <v>25</v>
      </c>
      <c r="C19" s="142" t="s">
        <v>24</v>
      </c>
      <c r="D19" s="1313" t="s">
        <v>23</v>
      </c>
      <c r="E19" s="1312" t="s">
        <v>22</v>
      </c>
      <c r="F19" s="39" t="s">
        <v>21</v>
      </c>
      <c r="G19" s="39" t="s">
        <v>20</v>
      </c>
      <c r="H19" s="1312" t="s">
        <v>19</v>
      </c>
      <c r="I19" s="1313" t="s">
        <v>18</v>
      </c>
      <c r="J19" s="1312" t="s">
        <v>17</v>
      </c>
      <c r="K19" s="39" t="s">
        <v>16</v>
      </c>
      <c r="L19" s="1316" t="s">
        <v>15</v>
      </c>
    </row>
    <row r="20" spans="1:12" ht="20.25" customHeight="1" thickBot="1" x14ac:dyDescent="0.3">
      <c r="A20" s="92">
        <v>2025</v>
      </c>
      <c r="B20" s="91">
        <v>1</v>
      </c>
      <c r="C20" s="90" t="s">
        <v>13</v>
      </c>
      <c r="D20" s="89" t="str">
        <f t="array" ref="D20:D31">TRANSPOSE('[1]2025-2026'!$F$130:$Q$130)</f>
        <v>17/12/25</v>
      </c>
      <c r="E20" s="88">
        <f>C15</f>
        <v>6464.12</v>
      </c>
      <c r="F20" s="86">
        <v>292.99</v>
      </c>
      <c r="G20" s="86">
        <v>43.75</v>
      </c>
      <c r="H20" s="86">
        <v>203.26</v>
      </c>
      <c r="I20" s="87">
        <f t="shared" ref="I20:I31" si="0">F20+H20+G20+K20</f>
        <v>550</v>
      </c>
      <c r="J20" s="86">
        <f t="shared" ref="J20:J31" si="1">E20-H20-G20-F20</f>
        <v>5924.12</v>
      </c>
      <c r="K20" s="86">
        <v>10</v>
      </c>
      <c r="L20" s="84">
        <f>H20</f>
        <v>203.26</v>
      </c>
    </row>
    <row r="21" spans="1:12" ht="20.25" customHeight="1" x14ac:dyDescent="0.25">
      <c r="A21" s="1389">
        <v>2026</v>
      </c>
      <c r="B21" s="37">
        <v>2</v>
      </c>
      <c r="C21" s="1317" t="s">
        <v>12</v>
      </c>
      <c r="D21" s="35" t="str">
        <v>20/01/26</v>
      </c>
      <c r="E21" s="34">
        <f t="shared" ref="E21:E31" si="2">J20</f>
        <v>5924.12</v>
      </c>
      <c r="F21" s="32">
        <v>292.99</v>
      </c>
      <c r="G21" s="32">
        <v>43.75</v>
      </c>
      <c r="H21" s="32">
        <v>203.26</v>
      </c>
      <c r="I21" s="33">
        <f t="shared" si="0"/>
        <v>550</v>
      </c>
      <c r="J21" s="32">
        <f t="shared" si="1"/>
        <v>5384.12</v>
      </c>
      <c r="K21" s="32">
        <v>10</v>
      </c>
      <c r="L21" s="30">
        <f t="shared" ref="L21:L31" si="3">L20+H21</f>
        <v>406.52</v>
      </c>
    </row>
    <row r="22" spans="1:12" ht="20.25" customHeight="1" x14ac:dyDescent="0.25">
      <c r="A22" s="1390"/>
      <c r="B22" s="29">
        <v>3</v>
      </c>
      <c r="C22" s="1318" t="s">
        <v>11</v>
      </c>
      <c r="D22" s="27" t="str">
        <v>12/02/26</v>
      </c>
      <c r="E22" s="26">
        <f t="shared" si="2"/>
        <v>5384.12</v>
      </c>
      <c r="F22" s="24">
        <v>292.99</v>
      </c>
      <c r="G22" s="24">
        <v>43.75</v>
      </c>
      <c r="H22" s="24">
        <v>203.26</v>
      </c>
      <c r="I22" s="25">
        <f t="shared" si="0"/>
        <v>550</v>
      </c>
      <c r="J22" s="24">
        <f t="shared" si="1"/>
        <v>4844.12</v>
      </c>
      <c r="K22" s="24">
        <v>10</v>
      </c>
      <c r="L22" s="22">
        <f t="shared" si="3"/>
        <v>609.78</v>
      </c>
    </row>
    <row r="23" spans="1:12" ht="20.25" customHeight="1" x14ac:dyDescent="0.25">
      <c r="A23" s="1390"/>
      <c r="B23" s="29">
        <v>4</v>
      </c>
      <c r="C23" s="1318" t="s">
        <v>10</v>
      </c>
      <c r="D23" s="27" t="str">
        <v>12/03/26</v>
      </c>
      <c r="E23" s="26">
        <f t="shared" si="2"/>
        <v>4844.12</v>
      </c>
      <c r="F23" s="24">
        <v>292.99</v>
      </c>
      <c r="G23" s="24">
        <v>43.75</v>
      </c>
      <c r="H23" s="24">
        <v>203.26</v>
      </c>
      <c r="I23" s="25">
        <f t="shared" si="0"/>
        <v>550</v>
      </c>
      <c r="J23" s="24">
        <f t="shared" si="1"/>
        <v>4304.12</v>
      </c>
      <c r="K23" s="24">
        <v>10</v>
      </c>
      <c r="L23" s="22">
        <f t="shared" si="3"/>
        <v>813.04</v>
      </c>
    </row>
    <row r="24" spans="1:12" ht="20.25" customHeight="1" x14ac:dyDescent="0.25">
      <c r="A24" s="1390"/>
      <c r="B24" s="29">
        <v>5</v>
      </c>
      <c r="C24" s="1318" t="s">
        <v>9</v>
      </c>
      <c r="D24" s="27" t="str">
        <v/>
      </c>
      <c r="E24" s="26">
        <f t="shared" si="2"/>
        <v>4304.12</v>
      </c>
      <c r="F24" s="24">
        <v>292.99</v>
      </c>
      <c r="G24" s="24">
        <v>43.75</v>
      </c>
      <c r="H24" s="24">
        <v>203.26</v>
      </c>
      <c r="I24" s="25">
        <f t="shared" si="0"/>
        <v>550</v>
      </c>
      <c r="J24" s="24">
        <f t="shared" si="1"/>
        <v>3764.12</v>
      </c>
      <c r="K24" s="24">
        <v>10</v>
      </c>
      <c r="L24" s="22">
        <f t="shared" si="3"/>
        <v>1016.3</v>
      </c>
    </row>
    <row r="25" spans="1:12" ht="20.25" customHeight="1" x14ac:dyDescent="0.25">
      <c r="A25" s="1390"/>
      <c r="B25" s="29">
        <v>6</v>
      </c>
      <c r="C25" s="1318" t="s">
        <v>8</v>
      </c>
      <c r="D25" s="27" t="str">
        <v/>
      </c>
      <c r="E25" s="26">
        <f t="shared" si="2"/>
        <v>3764.12</v>
      </c>
      <c r="F25" s="24">
        <v>292.99</v>
      </c>
      <c r="G25" s="24">
        <v>43.75</v>
      </c>
      <c r="H25" s="24">
        <v>203.26</v>
      </c>
      <c r="I25" s="25">
        <f t="shared" si="0"/>
        <v>550</v>
      </c>
      <c r="J25" s="24">
        <f t="shared" si="1"/>
        <v>3224.12</v>
      </c>
      <c r="K25" s="24">
        <v>10</v>
      </c>
      <c r="L25" s="22">
        <f t="shared" si="3"/>
        <v>1219.56</v>
      </c>
    </row>
    <row r="26" spans="1:12" ht="20.25" customHeight="1" x14ac:dyDescent="0.25">
      <c r="A26" s="1390"/>
      <c r="B26" s="29">
        <v>7</v>
      </c>
      <c r="C26" s="1318" t="s">
        <v>7</v>
      </c>
      <c r="D26" s="27" t="str">
        <v/>
      </c>
      <c r="E26" s="26">
        <f t="shared" si="2"/>
        <v>3224.12</v>
      </c>
      <c r="F26" s="24">
        <v>292.99</v>
      </c>
      <c r="G26" s="24">
        <v>43.75</v>
      </c>
      <c r="H26" s="24">
        <v>203.26</v>
      </c>
      <c r="I26" s="25">
        <f t="shared" si="0"/>
        <v>550</v>
      </c>
      <c r="J26" s="24">
        <f t="shared" si="1"/>
        <v>2684.12</v>
      </c>
      <c r="K26" s="24">
        <v>10</v>
      </c>
      <c r="L26" s="22">
        <f t="shared" si="3"/>
        <v>1422.82</v>
      </c>
    </row>
    <row r="27" spans="1:12" ht="20.25" customHeight="1" x14ac:dyDescent="0.25">
      <c r="A27" s="1390"/>
      <c r="B27" s="29">
        <v>8</v>
      </c>
      <c r="C27" s="1318" t="s">
        <v>6</v>
      </c>
      <c r="D27" s="27" t="str">
        <v/>
      </c>
      <c r="E27" s="26">
        <f t="shared" si="2"/>
        <v>2684.12</v>
      </c>
      <c r="F27" s="24">
        <v>292.99</v>
      </c>
      <c r="G27" s="24">
        <v>43.75</v>
      </c>
      <c r="H27" s="24">
        <v>203.26</v>
      </c>
      <c r="I27" s="25">
        <f t="shared" si="0"/>
        <v>550</v>
      </c>
      <c r="J27" s="24">
        <f t="shared" si="1"/>
        <v>2144.12</v>
      </c>
      <c r="K27" s="24">
        <v>10</v>
      </c>
      <c r="L27" s="22">
        <f t="shared" si="3"/>
        <v>1626.08</v>
      </c>
    </row>
    <row r="28" spans="1:12" ht="20.25" customHeight="1" x14ac:dyDescent="0.25">
      <c r="A28" s="1390"/>
      <c r="B28" s="29">
        <v>9</v>
      </c>
      <c r="C28" s="1318" t="s">
        <v>5</v>
      </c>
      <c r="D28" s="27" t="str">
        <v/>
      </c>
      <c r="E28" s="26">
        <f t="shared" si="2"/>
        <v>2144.12</v>
      </c>
      <c r="F28" s="24">
        <v>292.99</v>
      </c>
      <c r="G28" s="24">
        <v>43.75</v>
      </c>
      <c r="H28" s="24">
        <v>203.26</v>
      </c>
      <c r="I28" s="25">
        <f t="shared" si="0"/>
        <v>550</v>
      </c>
      <c r="J28" s="24">
        <f t="shared" si="1"/>
        <v>1604.12</v>
      </c>
      <c r="K28" s="24">
        <v>10</v>
      </c>
      <c r="L28" s="22">
        <f t="shared" si="3"/>
        <v>1829.34</v>
      </c>
    </row>
    <row r="29" spans="1:12" ht="20.25" customHeight="1" x14ac:dyDescent="0.25">
      <c r="A29" s="1390"/>
      <c r="B29" s="29">
        <v>10</v>
      </c>
      <c r="C29" s="1318" t="s">
        <v>4</v>
      </c>
      <c r="D29" s="27" t="str">
        <v/>
      </c>
      <c r="E29" s="26">
        <f t="shared" si="2"/>
        <v>1604.12</v>
      </c>
      <c r="F29" s="24">
        <v>292.99</v>
      </c>
      <c r="G29" s="24">
        <v>43.75</v>
      </c>
      <c r="H29" s="24">
        <v>203.26</v>
      </c>
      <c r="I29" s="25">
        <f t="shared" si="0"/>
        <v>550</v>
      </c>
      <c r="J29" s="24">
        <f t="shared" si="1"/>
        <v>1064.1199999999999</v>
      </c>
      <c r="K29" s="24">
        <v>10</v>
      </c>
      <c r="L29" s="22">
        <f t="shared" si="3"/>
        <v>2032.6</v>
      </c>
    </row>
    <row r="30" spans="1:12" ht="20.25" customHeight="1" x14ac:dyDescent="0.25">
      <c r="A30" s="1390"/>
      <c r="B30" s="29">
        <v>11</v>
      </c>
      <c r="C30" s="1318" t="s">
        <v>3</v>
      </c>
      <c r="D30" s="27" t="str">
        <v/>
      </c>
      <c r="E30" s="26">
        <f t="shared" si="2"/>
        <v>1064.1199999999999</v>
      </c>
      <c r="F30" s="24">
        <v>292.99</v>
      </c>
      <c r="G30" s="24">
        <v>43.75</v>
      </c>
      <c r="H30" s="24">
        <v>203.26</v>
      </c>
      <c r="I30" s="25">
        <f t="shared" si="0"/>
        <v>550</v>
      </c>
      <c r="J30" s="24">
        <f t="shared" si="1"/>
        <v>524.11999999999989</v>
      </c>
      <c r="K30" s="24">
        <v>10</v>
      </c>
      <c r="L30" s="22">
        <f t="shared" si="3"/>
        <v>2235.8599999999997</v>
      </c>
    </row>
    <row r="31" spans="1:12" ht="20.25" customHeight="1" thickBot="1" x14ac:dyDescent="0.3">
      <c r="A31" s="1391"/>
      <c r="B31" s="21">
        <v>12</v>
      </c>
      <c r="C31" s="1319" t="s">
        <v>14</v>
      </c>
      <c r="D31" s="19" t="str">
        <v/>
      </c>
      <c r="E31" s="18">
        <f t="shared" si="2"/>
        <v>524.11999999999989</v>
      </c>
      <c r="F31" s="16">
        <v>292.99</v>
      </c>
      <c r="G31" s="16">
        <v>43.75</v>
      </c>
      <c r="H31" s="16">
        <v>203.26</v>
      </c>
      <c r="I31" s="17">
        <f t="shared" si="0"/>
        <v>550</v>
      </c>
      <c r="J31" s="16">
        <f t="shared" si="1"/>
        <v>-15.880000000000109</v>
      </c>
      <c r="K31" s="16">
        <v>10</v>
      </c>
      <c r="L31" s="14">
        <f t="shared" si="3"/>
        <v>2439.12</v>
      </c>
    </row>
    <row r="32" spans="1:12" x14ac:dyDescent="0.25">
      <c r="F32" s="99">
        <f>SUM(F20:F31)</f>
        <v>3515.8799999999992</v>
      </c>
      <c r="G32" s="99">
        <f>SUM(G20:G31)</f>
        <v>525</v>
      </c>
      <c r="H32" s="99">
        <f>SUM(H20:H31)</f>
        <v>2439.12</v>
      </c>
      <c r="K32" s="98">
        <f>SUM(K20:K31)</f>
        <v>120</v>
      </c>
    </row>
    <row r="33" spans="4:11" x14ac:dyDescent="0.25">
      <c r="D33" s="1420" t="s">
        <v>2</v>
      </c>
      <c r="E33" s="1420"/>
      <c r="F33" s="79">
        <v>0</v>
      </c>
      <c r="G33" s="79">
        <v>0</v>
      </c>
      <c r="H33" s="79">
        <v>0</v>
      </c>
      <c r="K33" s="66">
        <v>0</v>
      </c>
    </row>
    <row r="34" spans="4:11" x14ac:dyDescent="0.25">
      <c r="D34" s="1421" t="s">
        <v>1</v>
      </c>
      <c r="E34" s="1421"/>
      <c r="F34" s="65">
        <f>SUM(F32-F33)</f>
        <v>3515.8799999999992</v>
      </c>
      <c r="G34" s="65">
        <f t="shared" ref="G34:H34" si="4">SUM(G32-G33)</f>
        <v>525</v>
      </c>
      <c r="H34" s="65">
        <f t="shared" si="4"/>
        <v>2439.12</v>
      </c>
      <c r="K34" s="74">
        <f>SUM(K32-K33)</f>
        <v>120</v>
      </c>
    </row>
    <row r="36" spans="4:11" ht="15.75" x14ac:dyDescent="0.25">
      <c r="D36" s="1422" t="s">
        <v>42</v>
      </c>
      <c r="E36" s="1422"/>
      <c r="F36" s="1423">
        <f>SUM(F34:H34)</f>
        <v>6479.9999999999991</v>
      </c>
      <c r="G36" s="1423"/>
    </row>
    <row r="37" spans="4:11" ht="16.5" thickBot="1" x14ac:dyDescent="0.3">
      <c r="D37" s="1422" t="s">
        <v>41</v>
      </c>
      <c r="E37" s="1422"/>
      <c r="F37" s="1436">
        <v>-15.88</v>
      </c>
      <c r="G37" s="1436"/>
    </row>
    <row r="38" spans="4:11" ht="17.25" thickTop="1" thickBot="1" x14ac:dyDescent="0.3">
      <c r="D38" s="1415"/>
      <c r="E38" s="1416"/>
      <c r="F38" s="1417">
        <f>SUM(F36:G37)</f>
        <v>6464.119999999999</v>
      </c>
      <c r="G38" s="1419"/>
    </row>
    <row r="39" spans="4:11" ht="15.75" thickTop="1" x14ac:dyDescent="0.25"/>
  </sheetData>
  <mergeCells count="16">
    <mergeCell ref="E17:F17"/>
    <mergeCell ref="A21:A31"/>
    <mergeCell ref="D33:E33"/>
    <mergeCell ref="D34:E34"/>
    <mergeCell ref="A8:L8"/>
    <mergeCell ref="A11:B11"/>
    <mergeCell ref="A12:B12"/>
    <mergeCell ref="A14:B14"/>
    <mergeCell ref="A16:B16"/>
    <mergeCell ref="E16:F16"/>
    <mergeCell ref="D36:E36"/>
    <mergeCell ref="F36:G36"/>
    <mergeCell ref="D37:E37"/>
    <mergeCell ref="F37:G37"/>
    <mergeCell ref="D38:E38"/>
    <mergeCell ref="F38:G38"/>
  </mergeCells>
  <printOptions horizontalCentered="1"/>
  <pageMargins left="0" right="0" top="0.74803149606299213" bottom="0.74803149606299213" header="0.31496062992125984" footer="0.31496062992125984"/>
  <pageSetup scale="70" pageOrder="overThenDown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/>
  <dimension ref="A1:L52"/>
  <sheetViews>
    <sheetView topLeftCell="A10" zoomScale="90" zoomScaleNormal="90" workbookViewId="0">
      <selection activeCell="E23" sqref="E23"/>
    </sheetView>
  </sheetViews>
  <sheetFormatPr defaultRowHeight="15" x14ac:dyDescent="0.25"/>
  <cols>
    <col min="3" max="3" width="12.140625" bestFit="1" customWidth="1"/>
    <col min="4" max="4" width="15" customWidth="1"/>
    <col min="5" max="11" width="10" customWidth="1"/>
    <col min="12" max="12" width="10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1764</v>
      </c>
    </row>
    <row r="4" spans="1:12" ht="12.6" customHeight="1" x14ac:dyDescent="0.35">
      <c r="A4" s="62"/>
    </row>
    <row r="5" spans="1:12" ht="17.25" x14ac:dyDescent="0.3">
      <c r="A5" s="500" t="s">
        <v>1765</v>
      </c>
    </row>
    <row r="6" spans="1:12" ht="17.25" x14ac:dyDescent="0.3">
      <c r="A6" s="500" t="s">
        <v>1766</v>
      </c>
    </row>
    <row r="8" spans="1:12" ht="20.25" customHeight="1" x14ac:dyDescent="0.25">
      <c r="A8" s="1425" t="s">
        <v>1767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171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1171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6000</v>
      </c>
      <c r="D11" s="487"/>
      <c r="E11" s="51"/>
      <c r="K11" s="48"/>
      <c r="L11" s="48"/>
    </row>
    <row r="12" spans="1:12" ht="20.25" customHeight="1" x14ac:dyDescent="0.25">
      <c r="A12" s="1426" t="s">
        <v>33</v>
      </c>
      <c r="B12" s="1426"/>
      <c r="C12" s="54">
        <v>300</v>
      </c>
      <c r="D12" s="487" t="s">
        <v>1768</v>
      </c>
      <c r="E12" s="51"/>
      <c r="K12" s="48"/>
      <c r="L12" s="48"/>
    </row>
    <row r="13" spans="1:12" ht="20.25" customHeight="1" x14ac:dyDescent="0.25">
      <c r="A13" s="1426" t="s">
        <v>33</v>
      </c>
      <c r="B13" s="1426"/>
      <c r="C13" s="54">
        <v>600</v>
      </c>
      <c r="D13" t="s">
        <v>32</v>
      </c>
      <c r="E13" s="51"/>
      <c r="K13" s="48"/>
      <c r="L13" s="48"/>
    </row>
    <row r="14" spans="1:12" ht="20.25" customHeight="1" x14ac:dyDescent="0.25">
      <c r="A14" s="1170"/>
      <c r="B14" s="1170"/>
      <c r="C14" s="50">
        <f>SUM(C11:C13)</f>
        <v>6900</v>
      </c>
      <c r="E14" s="51"/>
      <c r="K14" s="48"/>
      <c r="L14" s="48"/>
    </row>
    <row r="15" spans="1:12" ht="20.25" customHeight="1" x14ac:dyDescent="0.25">
      <c r="A15" s="1426" t="s">
        <v>31</v>
      </c>
      <c r="B15" s="1426"/>
      <c r="C15" s="49">
        <v>6773.04</v>
      </c>
      <c r="D15" s="52" t="s">
        <v>1769</v>
      </c>
      <c r="E15" s="51"/>
      <c r="K15" s="48"/>
      <c r="L15" s="48"/>
    </row>
    <row r="16" spans="1:12" ht="20.25" customHeight="1" x14ac:dyDescent="0.25">
      <c r="A16" s="360"/>
      <c r="B16" s="360"/>
      <c r="C16" s="50">
        <f>SUM(C14:C15)</f>
        <v>13673.04</v>
      </c>
      <c r="K16" s="48"/>
      <c r="L16" s="48"/>
    </row>
    <row r="17" spans="1:12" ht="20.25" customHeight="1" x14ac:dyDescent="0.25">
      <c r="A17" s="1427" t="s">
        <v>1770</v>
      </c>
      <c r="B17" s="1427"/>
      <c r="C17" s="49">
        <v>240</v>
      </c>
      <c r="E17" s="1428" t="s">
        <v>27</v>
      </c>
      <c r="F17" s="1428"/>
      <c r="G17" s="144"/>
      <c r="K17" s="48"/>
      <c r="L17" s="48"/>
    </row>
    <row r="18" spans="1:12" ht="20.25" customHeight="1" thickBot="1" x14ac:dyDescent="0.3">
      <c r="A18" s="47"/>
      <c r="B18" s="46"/>
      <c r="C18" s="45">
        <f>SUM(C16:C17)</f>
        <v>13913.04</v>
      </c>
      <c r="E18" s="1429">
        <f>C18/24</f>
        <v>579.71</v>
      </c>
      <c r="F18" s="1429"/>
      <c r="G18" s="143"/>
    </row>
    <row r="19" spans="1:12" ht="17.25" thickTop="1" thickBot="1" x14ac:dyDescent="0.3">
      <c r="D19" s="44"/>
      <c r="E19" s="44"/>
      <c r="F19" s="44"/>
      <c r="G19" s="44"/>
    </row>
    <row r="20" spans="1:12" ht="39" customHeight="1" thickBot="1" x14ac:dyDescent="0.3">
      <c r="A20" s="1174" t="s">
        <v>26</v>
      </c>
      <c r="B20" s="1175" t="s">
        <v>25</v>
      </c>
      <c r="C20" s="1172" t="s">
        <v>24</v>
      </c>
      <c r="D20" s="1173" t="s">
        <v>23</v>
      </c>
      <c r="E20" s="1172" t="s">
        <v>22</v>
      </c>
      <c r="F20" s="39" t="s">
        <v>21</v>
      </c>
      <c r="G20" s="39" t="s">
        <v>20</v>
      </c>
      <c r="H20" s="1172" t="s">
        <v>19</v>
      </c>
      <c r="I20" s="1173" t="s">
        <v>18</v>
      </c>
      <c r="J20" s="1172" t="s">
        <v>17</v>
      </c>
      <c r="K20" s="39" t="s">
        <v>16</v>
      </c>
      <c r="L20" s="1176" t="s">
        <v>15</v>
      </c>
    </row>
    <row r="21" spans="1:12" ht="20.25" customHeight="1" x14ac:dyDescent="0.25">
      <c r="A21" s="1389">
        <v>2025</v>
      </c>
      <c r="B21" s="37">
        <v>1</v>
      </c>
      <c r="C21" s="1178" t="s">
        <v>6</v>
      </c>
      <c r="D21" s="35" t="str">
        <f t="array" ref="D21:D44">TRANSPOSE('[1]2025-2026'!$F$60:$AC$60)</f>
        <v>29/07/25</v>
      </c>
      <c r="E21" s="34">
        <f>C16</f>
        <v>13673.04</v>
      </c>
      <c r="F21" s="32">
        <v>262.79000000000002</v>
      </c>
      <c r="G21" s="32">
        <v>25</v>
      </c>
      <c r="H21" s="32">
        <v>282.20999999999998</v>
      </c>
      <c r="I21" s="33">
        <f t="shared" ref="I21:I22" si="0">F21+H21+G21+K21</f>
        <v>580</v>
      </c>
      <c r="J21" s="32">
        <f t="shared" ref="J21:J44" si="1">E21-H21-G21-F21</f>
        <v>13103.04</v>
      </c>
      <c r="K21" s="31">
        <v>10</v>
      </c>
      <c r="L21" s="30">
        <f>H21</f>
        <v>282.20999999999998</v>
      </c>
    </row>
    <row r="22" spans="1:12" ht="20.25" customHeight="1" x14ac:dyDescent="0.25">
      <c r="A22" s="1390"/>
      <c r="B22" s="29">
        <v>2</v>
      </c>
      <c r="C22" s="1179" t="s">
        <v>5</v>
      </c>
      <c r="D22" s="27" t="str">
        <v>29/08/25</v>
      </c>
      <c r="E22" s="26">
        <f t="shared" ref="E22:E44" si="2">J21</f>
        <v>13103.04</v>
      </c>
      <c r="F22" s="24">
        <v>262.79000000000002</v>
      </c>
      <c r="G22" s="24">
        <v>25</v>
      </c>
      <c r="H22" s="24">
        <v>282.20999999999998</v>
      </c>
      <c r="I22" s="25">
        <f t="shared" si="0"/>
        <v>580</v>
      </c>
      <c r="J22" s="24">
        <f t="shared" si="1"/>
        <v>12533.04</v>
      </c>
      <c r="K22" s="23">
        <v>10</v>
      </c>
      <c r="L22" s="22">
        <f t="shared" ref="L22:L44" si="3">L21+H22</f>
        <v>564.41999999999996</v>
      </c>
    </row>
    <row r="23" spans="1:12" ht="20.25" customHeight="1" x14ac:dyDescent="0.25">
      <c r="A23" s="1390"/>
      <c r="B23" s="29">
        <v>3</v>
      </c>
      <c r="C23" s="1179" t="s">
        <v>4</v>
      </c>
      <c r="D23" s="83" t="str">
        <v>30/09/25</v>
      </c>
      <c r="E23" s="26">
        <f t="shared" si="2"/>
        <v>12533.04</v>
      </c>
      <c r="F23" s="24">
        <v>262.79000000000002</v>
      </c>
      <c r="G23" s="24">
        <v>25</v>
      </c>
      <c r="H23" s="24">
        <v>282.20999999999998</v>
      </c>
      <c r="I23" s="25">
        <f t="shared" ref="I23:I44" si="4">F23+H23+G23+K23</f>
        <v>580</v>
      </c>
      <c r="J23" s="24">
        <f t="shared" si="1"/>
        <v>11963.04</v>
      </c>
      <c r="K23" s="23">
        <v>10</v>
      </c>
      <c r="L23" s="22">
        <f t="shared" si="3"/>
        <v>846.62999999999988</v>
      </c>
    </row>
    <row r="24" spans="1:12" ht="20.25" customHeight="1" x14ac:dyDescent="0.25">
      <c r="A24" s="1390"/>
      <c r="B24" s="29">
        <v>4</v>
      </c>
      <c r="C24" s="1179" t="s">
        <v>3</v>
      </c>
      <c r="D24" s="27" t="str">
        <v>29/10/25</v>
      </c>
      <c r="E24" s="26">
        <f t="shared" si="2"/>
        <v>11963.04</v>
      </c>
      <c r="F24" s="24">
        <v>262.79000000000002</v>
      </c>
      <c r="G24" s="24">
        <v>25</v>
      </c>
      <c r="H24" s="24">
        <v>282.20999999999998</v>
      </c>
      <c r="I24" s="25">
        <f t="shared" si="4"/>
        <v>580</v>
      </c>
      <c r="J24" s="24">
        <f t="shared" si="1"/>
        <v>11393.04</v>
      </c>
      <c r="K24" s="23">
        <v>10</v>
      </c>
      <c r="L24" s="22">
        <f t="shared" si="3"/>
        <v>1128.8399999999999</v>
      </c>
    </row>
    <row r="25" spans="1:12" ht="20.25" customHeight="1" x14ac:dyDescent="0.25">
      <c r="A25" s="1390"/>
      <c r="B25" s="29">
        <v>5</v>
      </c>
      <c r="C25" s="1179" t="s">
        <v>14</v>
      </c>
      <c r="D25" s="27" t="str">
        <v>28/11/25</v>
      </c>
      <c r="E25" s="26">
        <f t="shared" si="2"/>
        <v>11393.04</v>
      </c>
      <c r="F25" s="24">
        <v>262.79000000000002</v>
      </c>
      <c r="G25" s="24">
        <v>25</v>
      </c>
      <c r="H25" s="24">
        <v>282.20999999999998</v>
      </c>
      <c r="I25" s="25">
        <f t="shared" si="4"/>
        <v>580</v>
      </c>
      <c r="J25" s="24">
        <f t="shared" ref="J25:J39" si="5">E25-H25-G25-F25</f>
        <v>10823.04</v>
      </c>
      <c r="K25" s="23">
        <v>10</v>
      </c>
      <c r="L25" s="22">
        <f t="shared" ref="L25:L39" si="6">L24+H25</f>
        <v>1411.05</v>
      </c>
    </row>
    <row r="26" spans="1:12" ht="20.25" customHeight="1" thickBot="1" x14ac:dyDescent="0.3">
      <c r="A26" s="1391"/>
      <c r="B26" s="21">
        <v>6</v>
      </c>
      <c r="C26" s="1180" t="s">
        <v>13</v>
      </c>
      <c r="D26" s="19" t="str">
        <v>29/12/25</v>
      </c>
      <c r="E26" s="18">
        <f t="shared" si="2"/>
        <v>10823.04</v>
      </c>
      <c r="F26" s="16">
        <v>262.79000000000002</v>
      </c>
      <c r="G26" s="16">
        <v>25</v>
      </c>
      <c r="H26" s="16">
        <v>282.20999999999998</v>
      </c>
      <c r="I26" s="17">
        <f t="shared" si="4"/>
        <v>580</v>
      </c>
      <c r="J26" s="16">
        <f t="shared" si="5"/>
        <v>10253.040000000001</v>
      </c>
      <c r="K26" s="15">
        <v>10</v>
      </c>
      <c r="L26" s="14">
        <f t="shared" si="6"/>
        <v>1693.26</v>
      </c>
    </row>
    <row r="27" spans="1:12" ht="20.25" customHeight="1" x14ac:dyDescent="0.25">
      <c r="A27" s="1389">
        <v>2026</v>
      </c>
      <c r="B27" s="37">
        <v>7</v>
      </c>
      <c r="C27" s="1178" t="s">
        <v>12</v>
      </c>
      <c r="D27" s="35" t="str">
        <v>29/01/26</v>
      </c>
      <c r="E27" s="34">
        <f t="shared" si="2"/>
        <v>10253.040000000001</v>
      </c>
      <c r="F27" s="32">
        <v>262.79000000000002</v>
      </c>
      <c r="G27" s="32">
        <v>25</v>
      </c>
      <c r="H27" s="32">
        <v>282.20999999999998</v>
      </c>
      <c r="I27" s="33">
        <f t="shared" si="4"/>
        <v>580</v>
      </c>
      <c r="J27" s="32">
        <f t="shared" si="5"/>
        <v>9683.0400000000009</v>
      </c>
      <c r="K27" s="31">
        <v>10</v>
      </c>
      <c r="L27" s="30">
        <f t="shared" si="6"/>
        <v>1975.47</v>
      </c>
    </row>
    <row r="28" spans="1:12" ht="20.25" customHeight="1" x14ac:dyDescent="0.25">
      <c r="A28" s="1390"/>
      <c r="B28" s="29">
        <v>8</v>
      </c>
      <c r="C28" s="1179" t="s">
        <v>11</v>
      </c>
      <c r="D28" s="27" t="str">
        <v>27/02/26</v>
      </c>
      <c r="E28" s="26">
        <f t="shared" si="2"/>
        <v>9683.0400000000009</v>
      </c>
      <c r="F28" s="24">
        <v>262.79000000000002</v>
      </c>
      <c r="G28" s="24">
        <v>25</v>
      </c>
      <c r="H28" s="24">
        <v>282.20999999999998</v>
      </c>
      <c r="I28" s="25">
        <f t="shared" si="4"/>
        <v>580</v>
      </c>
      <c r="J28" s="24">
        <f t="shared" si="5"/>
        <v>9113.0400000000009</v>
      </c>
      <c r="K28" s="23">
        <v>10</v>
      </c>
      <c r="L28" s="22">
        <f t="shared" si="6"/>
        <v>2257.6799999999998</v>
      </c>
    </row>
    <row r="29" spans="1:12" ht="20.25" customHeight="1" x14ac:dyDescent="0.25">
      <c r="A29" s="1390"/>
      <c r="B29" s="29">
        <v>9</v>
      </c>
      <c r="C29" s="1179" t="s">
        <v>10</v>
      </c>
      <c r="D29" s="27" t="str">
        <v>27/03/26</v>
      </c>
      <c r="E29" s="26">
        <f t="shared" si="2"/>
        <v>9113.0400000000009</v>
      </c>
      <c r="F29" s="24">
        <v>262.79000000000002</v>
      </c>
      <c r="G29" s="24">
        <v>25</v>
      </c>
      <c r="H29" s="24">
        <v>282.20999999999998</v>
      </c>
      <c r="I29" s="25">
        <f t="shared" si="4"/>
        <v>580</v>
      </c>
      <c r="J29" s="24">
        <f t="shared" si="5"/>
        <v>8543.0400000000009</v>
      </c>
      <c r="K29" s="23">
        <v>10</v>
      </c>
      <c r="L29" s="22">
        <f t="shared" si="6"/>
        <v>2539.89</v>
      </c>
    </row>
    <row r="30" spans="1:12" ht="20.25" customHeight="1" x14ac:dyDescent="0.25">
      <c r="A30" s="1390"/>
      <c r="B30" s="29">
        <v>10</v>
      </c>
      <c r="C30" s="1179" t="s">
        <v>9</v>
      </c>
      <c r="D30" s="27" t="str">
        <v/>
      </c>
      <c r="E30" s="26">
        <f t="shared" si="2"/>
        <v>8543.0400000000009</v>
      </c>
      <c r="F30" s="24">
        <v>262.79000000000002</v>
      </c>
      <c r="G30" s="24">
        <v>25</v>
      </c>
      <c r="H30" s="24">
        <v>282.20999999999998</v>
      </c>
      <c r="I30" s="25">
        <f t="shared" si="4"/>
        <v>580</v>
      </c>
      <c r="J30" s="24">
        <f t="shared" si="5"/>
        <v>7973.0400000000018</v>
      </c>
      <c r="K30" s="23">
        <v>10</v>
      </c>
      <c r="L30" s="22">
        <f t="shared" si="6"/>
        <v>2822.1</v>
      </c>
    </row>
    <row r="31" spans="1:12" ht="20.25" customHeight="1" x14ac:dyDescent="0.25">
      <c r="A31" s="1390"/>
      <c r="B31" s="29">
        <v>11</v>
      </c>
      <c r="C31" s="1179" t="s">
        <v>8</v>
      </c>
      <c r="D31" s="27" t="str">
        <v/>
      </c>
      <c r="E31" s="26">
        <f t="shared" si="2"/>
        <v>7973.0400000000018</v>
      </c>
      <c r="F31" s="24">
        <v>262.79000000000002</v>
      </c>
      <c r="G31" s="24">
        <v>25</v>
      </c>
      <c r="H31" s="24">
        <v>282.20999999999998</v>
      </c>
      <c r="I31" s="25">
        <f t="shared" si="4"/>
        <v>580</v>
      </c>
      <c r="J31" s="24">
        <f t="shared" si="5"/>
        <v>7403.0400000000018</v>
      </c>
      <c r="K31" s="23">
        <v>10</v>
      </c>
      <c r="L31" s="22">
        <f t="shared" si="6"/>
        <v>3104.31</v>
      </c>
    </row>
    <row r="32" spans="1:12" ht="20.25" customHeight="1" x14ac:dyDescent="0.25">
      <c r="A32" s="1390"/>
      <c r="B32" s="29">
        <v>12</v>
      </c>
      <c r="C32" s="1179" t="s">
        <v>7</v>
      </c>
      <c r="D32" s="27" t="str">
        <v/>
      </c>
      <c r="E32" s="26">
        <f t="shared" si="2"/>
        <v>7403.0400000000018</v>
      </c>
      <c r="F32" s="24">
        <v>262.79000000000002</v>
      </c>
      <c r="G32" s="24">
        <v>25</v>
      </c>
      <c r="H32" s="24">
        <v>282.20999999999998</v>
      </c>
      <c r="I32" s="25">
        <f t="shared" si="4"/>
        <v>580</v>
      </c>
      <c r="J32" s="24">
        <f t="shared" si="5"/>
        <v>6833.0400000000018</v>
      </c>
      <c r="K32" s="23">
        <v>10</v>
      </c>
      <c r="L32" s="22">
        <f t="shared" si="6"/>
        <v>3386.52</v>
      </c>
    </row>
    <row r="33" spans="1:12" ht="20.25" customHeight="1" x14ac:dyDescent="0.25">
      <c r="A33" s="1390"/>
      <c r="B33" s="29">
        <v>13</v>
      </c>
      <c r="C33" s="1179" t="s">
        <v>6</v>
      </c>
      <c r="D33" s="27" t="str">
        <v/>
      </c>
      <c r="E33" s="26">
        <f t="shared" si="2"/>
        <v>6833.0400000000018</v>
      </c>
      <c r="F33" s="24">
        <v>262.79000000000002</v>
      </c>
      <c r="G33" s="24">
        <v>25</v>
      </c>
      <c r="H33" s="24">
        <v>282.20999999999998</v>
      </c>
      <c r="I33" s="25">
        <f t="shared" si="4"/>
        <v>580</v>
      </c>
      <c r="J33" s="24">
        <f t="shared" si="5"/>
        <v>6263.0400000000018</v>
      </c>
      <c r="K33" s="23">
        <v>10</v>
      </c>
      <c r="L33" s="22">
        <f t="shared" si="6"/>
        <v>3668.73</v>
      </c>
    </row>
    <row r="34" spans="1:12" ht="20.25" customHeight="1" x14ac:dyDescent="0.25">
      <c r="A34" s="1390"/>
      <c r="B34" s="29">
        <v>14</v>
      </c>
      <c r="C34" s="1179" t="s">
        <v>5</v>
      </c>
      <c r="D34" s="27" t="str">
        <v/>
      </c>
      <c r="E34" s="26">
        <f t="shared" si="2"/>
        <v>6263.0400000000018</v>
      </c>
      <c r="F34" s="24">
        <v>262.79000000000002</v>
      </c>
      <c r="G34" s="24">
        <v>25</v>
      </c>
      <c r="H34" s="24">
        <v>282.20999999999998</v>
      </c>
      <c r="I34" s="25">
        <f t="shared" si="4"/>
        <v>580</v>
      </c>
      <c r="J34" s="24">
        <f t="shared" si="5"/>
        <v>5693.0400000000018</v>
      </c>
      <c r="K34" s="23">
        <v>10</v>
      </c>
      <c r="L34" s="22">
        <f t="shared" si="6"/>
        <v>3950.94</v>
      </c>
    </row>
    <row r="35" spans="1:12" ht="20.25" customHeight="1" x14ac:dyDescent="0.25">
      <c r="A35" s="1390"/>
      <c r="B35" s="29">
        <v>15</v>
      </c>
      <c r="C35" s="1179" t="s">
        <v>4</v>
      </c>
      <c r="D35" s="27" t="str">
        <v/>
      </c>
      <c r="E35" s="26">
        <f t="shared" si="2"/>
        <v>5693.0400000000018</v>
      </c>
      <c r="F35" s="24">
        <v>262.79000000000002</v>
      </c>
      <c r="G35" s="24">
        <v>25</v>
      </c>
      <c r="H35" s="24">
        <v>282.20999999999998</v>
      </c>
      <c r="I35" s="25">
        <f t="shared" si="4"/>
        <v>580</v>
      </c>
      <c r="J35" s="24">
        <f t="shared" si="5"/>
        <v>5123.0400000000018</v>
      </c>
      <c r="K35" s="23">
        <v>10</v>
      </c>
      <c r="L35" s="22">
        <f t="shared" si="6"/>
        <v>4233.1499999999996</v>
      </c>
    </row>
    <row r="36" spans="1:12" ht="20.25" customHeight="1" x14ac:dyDescent="0.25">
      <c r="A36" s="1390"/>
      <c r="B36" s="29">
        <v>16</v>
      </c>
      <c r="C36" s="1179" t="s">
        <v>3</v>
      </c>
      <c r="D36" s="27" t="str">
        <v/>
      </c>
      <c r="E36" s="26">
        <f t="shared" si="2"/>
        <v>5123.0400000000018</v>
      </c>
      <c r="F36" s="24">
        <v>262.79000000000002</v>
      </c>
      <c r="G36" s="24">
        <v>25</v>
      </c>
      <c r="H36" s="24">
        <v>282.20999999999998</v>
      </c>
      <c r="I36" s="25">
        <f t="shared" si="4"/>
        <v>580</v>
      </c>
      <c r="J36" s="24">
        <f t="shared" si="5"/>
        <v>4553.0400000000018</v>
      </c>
      <c r="K36" s="23">
        <v>10</v>
      </c>
      <c r="L36" s="22">
        <f t="shared" si="6"/>
        <v>4515.3599999999997</v>
      </c>
    </row>
    <row r="37" spans="1:12" ht="20.25" customHeight="1" x14ac:dyDescent="0.25">
      <c r="A37" s="1390"/>
      <c r="B37" s="29">
        <v>17</v>
      </c>
      <c r="C37" s="1179" t="s">
        <v>14</v>
      </c>
      <c r="D37" s="27" t="str">
        <v/>
      </c>
      <c r="E37" s="26">
        <f t="shared" si="2"/>
        <v>4553.0400000000018</v>
      </c>
      <c r="F37" s="24">
        <v>262.79000000000002</v>
      </c>
      <c r="G37" s="24">
        <v>25</v>
      </c>
      <c r="H37" s="24">
        <v>282.20999999999998</v>
      </c>
      <c r="I37" s="25">
        <f t="shared" si="4"/>
        <v>580</v>
      </c>
      <c r="J37" s="24">
        <f t="shared" si="5"/>
        <v>3983.0400000000018</v>
      </c>
      <c r="K37" s="23">
        <v>10</v>
      </c>
      <c r="L37" s="22">
        <f t="shared" si="6"/>
        <v>4797.57</v>
      </c>
    </row>
    <row r="38" spans="1:12" ht="20.25" customHeight="1" thickBot="1" x14ac:dyDescent="0.3">
      <c r="A38" s="1391"/>
      <c r="B38" s="21">
        <v>18</v>
      </c>
      <c r="C38" s="1180" t="s">
        <v>13</v>
      </c>
      <c r="D38" s="19" t="str">
        <v/>
      </c>
      <c r="E38" s="18">
        <f t="shared" si="2"/>
        <v>3983.0400000000018</v>
      </c>
      <c r="F38" s="16">
        <v>262.79000000000002</v>
      </c>
      <c r="G38" s="16">
        <v>25</v>
      </c>
      <c r="H38" s="16">
        <v>282.20999999999998</v>
      </c>
      <c r="I38" s="17">
        <f t="shared" si="4"/>
        <v>580</v>
      </c>
      <c r="J38" s="16">
        <f t="shared" si="5"/>
        <v>3413.0400000000018</v>
      </c>
      <c r="K38" s="15">
        <v>10</v>
      </c>
      <c r="L38" s="14">
        <f t="shared" si="6"/>
        <v>5079.78</v>
      </c>
    </row>
    <row r="39" spans="1:12" ht="20.25" customHeight="1" x14ac:dyDescent="0.25">
      <c r="A39" s="1389">
        <v>2027</v>
      </c>
      <c r="B39" s="37">
        <v>19</v>
      </c>
      <c r="C39" s="1178" t="s">
        <v>12</v>
      </c>
      <c r="D39" s="35" t="str">
        <v/>
      </c>
      <c r="E39" s="34">
        <f t="shared" si="2"/>
        <v>3413.0400000000018</v>
      </c>
      <c r="F39" s="32">
        <v>262.79000000000002</v>
      </c>
      <c r="G39" s="32">
        <v>25</v>
      </c>
      <c r="H39" s="32">
        <v>282.20999999999998</v>
      </c>
      <c r="I39" s="33">
        <f t="shared" si="4"/>
        <v>580</v>
      </c>
      <c r="J39" s="32">
        <f t="shared" si="5"/>
        <v>2843.0400000000018</v>
      </c>
      <c r="K39" s="31">
        <v>10</v>
      </c>
      <c r="L39" s="30">
        <f t="shared" si="6"/>
        <v>5361.99</v>
      </c>
    </row>
    <row r="40" spans="1:12" ht="20.25" customHeight="1" x14ac:dyDescent="0.25">
      <c r="A40" s="1390"/>
      <c r="B40" s="29">
        <v>20</v>
      </c>
      <c r="C40" s="1179" t="s">
        <v>11</v>
      </c>
      <c r="D40" s="27" t="str">
        <v/>
      </c>
      <c r="E40" s="26">
        <f t="shared" si="2"/>
        <v>2843.0400000000018</v>
      </c>
      <c r="F40" s="24">
        <v>262.79000000000002</v>
      </c>
      <c r="G40" s="24">
        <v>25</v>
      </c>
      <c r="H40" s="24">
        <v>282.20999999999998</v>
      </c>
      <c r="I40" s="25">
        <f t="shared" si="4"/>
        <v>580</v>
      </c>
      <c r="J40" s="24">
        <f t="shared" si="1"/>
        <v>2273.0400000000018</v>
      </c>
      <c r="K40" s="23">
        <v>10</v>
      </c>
      <c r="L40" s="22">
        <f t="shared" si="3"/>
        <v>5644.2</v>
      </c>
    </row>
    <row r="41" spans="1:12" ht="20.25" customHeight="1" x14ac:dyDescent="0.25">
      <c r="A41" s="1390"/>
      <c r="B41" s="29">
        <v>21</v>
      </c>
      <c r="C41" s="1179" t="s">
        <v>10</v>
      </c>
      <c r="D41" s="27" t="str">
        <v/>
      </c>
      <c r="E41" s="26">
        <f t="shared" si="2"/>
        <v>2273.0400000000018</v>
      </c>
      <c r="F41" s="24">
        <v>262.79000000000002</v>
      </c>
      <c r="G41" s="24">
        <v>25</v>
      </c>
      <c r="H41" s="24">
        <v>282.20999999999998</v>
      </c>
      <c r="I41" s="25">
        <f t="shared" si="4"/>
        <v>580</v>
      </c>
      <c r="J41" s="24">
        <f t="shared" si="1"/>
        <v>1703.0400000000018</v>
      </c>
      <c r="K41" s="23">
        <v>10</v>
      </c>
      <c r="L41" s="22">
        <f t="shared" si="3"/>
        <v>5926.41</v>
      </c>
    </row>
    <row r="42" spans="1:12" ht="20.25" customHeight="1" x14ac:dyDescent="0.25">
      <c r="A42" s="1390"/>
      <c r="B42" s="29">
        <v>22</v>
      </c>
      <c r="C42" s="1179" t="s">
        <v>9</v>
      </c>
      <c r="D42" s="27" t="str">
        <v/>
      </c>
      <c r="E42" s="26">
        <f t="shared" si="2"/>
        <v>1703.0400000000018</v>
      </c>
      <c r="F42" s="24">
        <v>262.79000000000002</v>
      </c>
      <c r="G42" s="24">
        <v>25</v>
      </c>
      <c r="H42" s="24">
        <v>282.20999999999998</v>
      </c>
      <c r="I42" s="25">
        <f t="shared" si="4"/>
        <v>580</v>
      </c>
      <c r="J42" s="24">
        <f t="shared" si="1"/>
        <v>1133.0400000000018</v>
      </c>
      <c r="K42" s="23">
        <v>10</v>
      </c>
      <c r="L42" s="22">
        <f t="shared" si="3"/>
        <v>6208.62</v>
      </c>
    </row>
    <row r="43" spans="1:12" ht="20.25" customHeight="1" x14ac:dyDescent="0.25">
      <c r="A43" s="1390"/>
      <c r="B43" s="29">
        <v>23</v>
      </c>
      <c r="C43" s="1179" t="s">
        <v>8</v>
      </c>
      <c r="D43" s="27" t="str">
        <v/>
      </c>
      <c r="E43" s="26">
        <f t="shared" si="2"/>
        <v>1133.0400000000018</v>
      </c>
      <c r="F43" s="24">
        <v>262.79000000000002</v>
      </c>
      <c r="G43" s="24">
        <v>25</v>
      </c>
      <c r="H43" s="24">
        <v>282.20999999999998</v>
      </c>
      <c r="I43" s="25">
        <f t="shared" si="4"/>
        <v>580</v>
      </c>
      <c r="J43" s="24">
        <f t="shared" si="1"/>
        <v>563.04000000000178</v>
      </c>
      <c r="K43" s="23">
        <v>10</v>
      </c>
      <c r="L43" s="22">
        <f t="shared" si="3"/>
        <v>6490.83</v>
      </c>
    </row>
    <row r="44" spans="1:12" ht="20.25" customHeight="1" thickBot="1" x14ac:dyDescent="0.3">
      <c r="A44" s="1391"/>
      <c r="B44" s="21">
        <v>24</v>
      </c>
      <c r="C44" s="1180" t="s">
        <v>7</v>
      </c>
      <c r="D44" s="19" t="str">
        <v/>
      </c>
      <c r="E44" s="18">
        <f t="shared" si="2"/>
        <v>563.04000000000178</v>
      </c>
      <c r="F44" s="16">
        <v>262.79000000000002</v>
      </c>
      <c r="G44" s="16">
        <v>25</v>
      </c>
      <c r="H44" s="16">
        <v>282.20999999999998</v>
      </c>
      <c r="I44" s="17">
        <f t="shared" si="4"/>
        <v>580</v>
      </c>
      <c r="J44" s="16">
        <f t="shared" si="1"/>
        <v>-6.9599999999982174</v>
      </c>
      <c r="K44" s="15">
        <v>10</v>
      </c>
      <c r="L44" s="14">
        <f t="shared" si="3"/>
        <v>6773.04</v>
      </c>
    </row>
    <row r="45" spans="1:12" ht="20.25" customHeight="1" x14ac:dyDescent="0.25">
      <c r="F45" s="99">
        <f>SUM(F21:F44)</f>
        <v>6306.96</v>
      </c>
      <c r="G45" s="99">
        <f>SUM(G21:G44)</f>
        <v>600</v>
      </c>
      <c r="H45" s="99">
        <f>SUM(H21:H44)</f>
        <v>6773.04</v>
      </c>
      <c r="K45" s="98">
        <f>SUM(K21:K44)</f>
        <v>240</v>
      </c>
    </row>
    <row r="46" spans="1:12" x14ac:dyDescent="0.25">
      <c r="D46" s="1420" t="s">
        <v>2</v>
      </c>
      <c r="E46" s="1420"/>
      <c r="F46" s="79">
        <v>0</v>
      </c>
      <c r="G46" s="79">
        <v>0</v>
      </c>
      <c r="H46" s="79">
        <v>0</v>
      </c>
      <c r="K46" s="1158">
        <v>0</v>
      </c>
    </row>
    <row r="47" spans="1:12" x14ac:dyDescent="0.25">
      <c r="D47" s="1421" t="s">
        <v>1</v>
      </c>
      <c r="E47" s="1421"/>
      <c r="F47" s="65">
        <f>SUM(F45-F46)</f>
        <v>6306.96</v>
      </c>
      <c r="G47" s="65">
        <f t="shared" ref="G47:H47" si="7">SUM(G45-G46)</f>
        <v>600</v>
      </c>
      <c r="H47" s="65">
        <f t="shared" si="7"/>
        <v>6773.04</v>
      </c>
      <c r="K47" s="477">
        <f>SUM(K45-K5)</f>
        <v>240</v>
      </c>
    </row>
    <row r="48" spans="1:12" x14ac:dyDescent="0.25">
      <c r="K48" s="478"/>
    </row>
    <row r="49" spans="3:7" ht="15.75" x14ac:dyDescent="0.25">
      <c r="C49" s="1177"/>
      <c r="D49" s="1422" t="s">
        <v>42</v>
      </c>
      <c r="E49" s="1422"/>
      <c r="F49" s="1423">
        <f>SUM(F47:H47)</f>
        <v>13680</v>
      </c>
      <c r="G49" s="1423"/>
    </row>
    <row r="50" spans="3:7" ht="16.5" thickBot="1" x14ac:dyDescent="0.3">
      <c r="C50" s="1177"/>
      <c r="D50" s="1422" t="s">
        <v>41</v>
      </c>
      <c r="E50" s="1422"/>
      <c r="F50" s="1480">
        <v>-6.96</v>
      </c>
      <c r="G50" s="1480"/>
    </row>
    <row r="51" spans="3:7" ht="17.25" thickTop="1" thickBot="1" x14ac:dyDescent="0.3">
      <c r="C51" s="1415" t="s">
        <v>0</v>
      </c>
      <c r="D51" s="1415"/>
      <c r="E51" s="1416"/>
      <c r="F51" s="1417">
        <f>SUM(F49:G50)</f>
        <v>13673.04</v>
      </c>
      <c r="G51" s="1419"/>
    </row>
    <row r="52" spans="3:7" ht="15.75" thickTop="1" x14ac:dyDescent="0.25"/>
  </sheetData>
  <mergeCells count="19">
    <mergeCell ref="A17:B17"/>
    <mergeCell ref="E17:F17"/>
    <mergeCell ref="A8:L8"/>
    <mergeCell ref="A11:B11"/>
    <mergeCell ref="A12:B12"/>
    <mergeCell ref="A13:B13"/>
    <mergeCell ref="A15:B15"/>
    <mergeCell ref="E18:F18"/>
    <mergeCell ref="D46:E46"/>
    <mergeCell ref="D47:E47"/>
    <mergeCell ref="D49:E49"/>
    <mergeCell ref="F49:G49"/>
    <mergeCell ref="A21:A26"/>
    <mergeCell ref="D50:E50"/>
    <mergeCell ref="F50:G50"/>
    <mergeCell ref="C51:E51"/>
    <mergeCell ref="F51:G51"/>
    <mergeCell ref="A39:A44"/>
    <mergeCell ref="A27:A38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45" max="16383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S42"/>
  <sheetViews>
    <sheetView topLeftCell="H16" zoomScale="90" zoomScaleNormal="90" workbookViewId="0">
      <selection activeCell="J20" sqref="J20"/>
    </sheetView>
  </sheetViews>
  <sheetFormatPr defaultRowHeight="15" x14ac:dyDescent="0.25"/>
  <cols>
    <col min="3" max="3" width="12.7109375" bestFit="1" customWidth="1"/>
    <col min="4" max="4" width="10.7109375" customWidth="1"/>
    <col min="5" max="8" width="10" customWidth="1"/>
    <col min="9" max="9" width="10.85546875" customWidth="1"/>
    <col min="10" max="12" width="10" customWidth="1"/>
    <col min="13" max="13" width="12.8554687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697</v>
      </c>
    </row>
    <row r="4" spans="1:13" ht="12.6" customHeight="1" x14ac:dyDescent="0.35">
      <c r="A4" s="62"/>
    </row>
    <row r="5" spans="1:13" ht="17.25" x14ac:dyDescent="0.3">
      <c r="A5" s="500" t="s">
        <v>698</v>
      </c>
    </row>
    <row r="6" spans="1:13" ht="17.25" x14ac:dyDescent="0.3">
      <c r="A6" s="500" t="s">
        <v>699</v>
      </c>
    </row>
    <row r="8" spans="1:13" ht="20.25" customHeight="1" x14ac:dyDescent="0.25">
      <c r="A8" s="1425" t="s">
        <v>700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719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80</v>
      </c>
      <c r="B10" s="60"/>
      <c r="C10" s="59"/>
      <c r="D10" s="719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1000</v>
      </c>
      <c r="D11" s="719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60</v>
      </c>
      <c r="D12" s="57" t="s">
        <v>416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60</v>
      </c>
      <c r="D13" s="57" t="s">
        <v>228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80</v>
      </c>
      <c r="D14" s="57" t="s">
        <v>32</v>
      </c>
      <c r="E14" s="51"/>
      <c r="I14" s="48"/>
      <c r="L14" s="48"/>
      <c r="M14" s="48"/>
    </row>
    <row r="15" spans="1:13" ht="20.25" customHeight="1" x14ac:dyDescent="0.25">
      <c r="A15" s="717"/>
      <c r="B15" s="717"/>
      <c r="C15" s="50">
        <f>SUM(C11:C14)</f>
        <v>1200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49">
        <v>1152</v>
      </c>
      <c r="D16" s="52" t="s">
        <v>701</v>
      </c>
      <c r="E16" s="51"/>
      <c r="I16" s="48"/>
      <c r="L16" s="48"/>
      <c r="M16" s="48"/>
    </row>
    <row r="17" spans="1:19" ht="20.25" customHeight="1" x14ac:dyDescent="0.25">
      <c r="A17" s="717"/>
      <c r="B17" s="717"/>
      <c r="C17" s="189">
        <f>SUM(C15:C16)</f>
        <v>2352</v>
      </c>
      <c r="D17" s="52"/>
      <c r="E17" s="51"/>
      <c r="I17" s="48"/>
      <c r="L17" s="48"/>
      <c r="M17" s="48"/>
    </row>
    <row r="18" spans="1:19" ht="20.25" customHeight="1" x14ac:dyDescent="0.25">
      <c r="A18" s="1427" t="s">
        <v>702</v>
      </c>
      <c r="B18" s="1427"/>
      <c r="C18" s="49">
        <v>156</v>
      </c>
      <c r="E18" s="1437" t="s">
        <v>168</v>
      </c>
      <c r="F18" s="1437"/>
      <c r="G18" s="144"/>
      <c r="I18" s="48"/>
      <c r="L18" s="48"/>
      <c r="M18" s="48"/>
    </row>
    <row r="19" spans="1:19" ht="18" customHeight="1" thickBot="1" x14ac:dyDescent="0.3">
      <c r="C19" s="45">
        <f>SUM(C17:C18)</f>
        <v>2508</v>
      </c>
      <c r="E19" s="1441">
        <f>C19/12+1</f>
        <v>210</v>
      </c>
      <c r="F19" s="1441"/>
      <c r="G19" s="143"/>
    </row>
    <row r="20" spans="1:19" s="93" customFormat="1" ht="17.25" thickTop="1" thickBot="1" x14ac:dyDescent="0.3">
      <c r="D20" s="143"/>
      <c r="E20" s="143"/>
      <c r="F20" s="143"/>
      <c r="G20" s="143"/>
    </row>
    <row r="21" spans="1:19" ht="18.75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218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  <c r="O21" s="1406" t="s">
        <v>21</v>
      </c>
      <c r="P21" s="1408" t="s">
        <v>218</v>
      </c>
      <c r="Q21" s="1408"/>
      <c r="R21" s="1408"/>
      <c r="S21" s="1394" t="s">
        <v>19</v>
      </c>
    </row>
    <row r="22" spans="1:19" ht="30.75" customHeight="1" thickBot="1" x14ac:dyDescent="0.3">
      <c r="A22" s="1431"/>
      <c r="B22" s="1433"/>
      <c r="C22" s="1393"/>
      <c r="D22" s="1401"/>
      <c r="E22" s="1393"/>
      <c r="F22" s="1434"/>
      <c r="G22" s="718" t="s">
        <v>597</v>
      </c>
      <c r="H22" s="718" t="s">
        <v>20</v>
      </c>
      <c r="I22" s="718" t="s">
        <v>16</v>
      </c>
      <c r="J22" s="1393"/>
      <c r="K22" s="1401"/>
      <c r="L22" s="1393"/>
      <c r="M22" s="1395"/>
      <c r="O22" s="1407"/>
      <c r="P22" s="1102" t="s">
        <v>597</v>
      </c>
      <c r="Q22" s="1102" t="s">
        <v>20</v>
      </c>
      <c r="R22" s="1102" t="s">
        <v>16</v>
      </c>
      <c r="S22" s="1395"/>
    </row>
    <row r="23" spans="1:19" ht="20.25" customHeight="1" thickBot="1" x14ac:dyDescent="0.3">
      <c r="A23" s="92">
        <v>2023</v>
      </c>
      <c r="B23" s="91">
        <v>1</v>
      </c>
      <c r="C23" s="90" t="s">
        <v>13</v>
      </c>
      <c r="D23" s="89" t="str">
        <f t="array" ref="D23:D34">TRANSPOSE('[1]2023-2024'!$F$101:$Q$101)</f>
        <v>05/12/23</v>
      </c>
      <c r="E23" s="88">
        <f>SUM(C19)</f>
        <v>2508</v>
      </c>
      <c r="F23" s="86">
        <v>89.33</v>
      </c>
      <c r="G23" s="86">
        <v>5</v>
      </c>
      <c r="H23" s="86">
        <v>6.67</v>
      </c>
      <c r="I23" s="85">
        <v>13</v>
      </c>
      <c r="J23" s="86">
        <v>96</v>
      </c>
      <c r="K23" s="87">
        <f>F23+J23+H23+I23+G23</f>
        <v>209.99999999999997</v>
      </c>
      <c r="L23" s="86">
        <f>E23-J23-H23-F23-I23-G23</f>
        <v>2298</v>
      </c>
      <c r="M23" s="84">
        <f>J23</f>
        <v>96</v>
      </c>
      <c r="O23" s="1105" t="s">
        <v>88</v>
      </c>
      <c r="P23" s="641" t="s">
        <v>88</v>
      </c>
      <c r="Q23" s="641" t="s">
        <v>88</v>
      </c>
      <c r="R23" s="641" t="s">
        <v>88</v>
      </c>
      <c r="S23" s="642" t="s">
        <v>88</v>
      </c>
    </row>
    <row r="24" spans="1:19" ht="20.25" customHeight="1" x14ac:dyDescent="0.25">
      <c r="A24" s="1389">
        <v>2024</v>
      </c>
      <c r="B24" s="37">
        <v>2</v>
      </c>
      <c r="C24" s="744" t="s">
        <v>12</v>
      </c>
      <c r="D24" s="35" t="str">
        <v>08/01/24</v>
      </c>
      <c r="E24" s="34">
        <f>L23</f>
        <v>2298</v>
      </c>
      <c r="F24" s="32">
        <v>89.33</v>
      </c>
      <c r="G24" s="32">
        <v>5</v>
      </c>
      <c r="H24" s="32">
        <v>6.67</v>
      </c>
      <c r="I24" s="31">
        <v>13</v>
      </c>
      <c r="J24" s="32">
        <v>96</v>
      </c>
      <c r="K24" s="33">
        <f t="shared" ref="K24:K34" si="0">F24+J24+H24+I24+G24</f>
        <v>209.99999999999997</v>
      </c>
      <c r="L24" s="32">
        <f t="shared" ref="L24:L34" si="1">E24-J24-H24-F24-I24-G24</f>
        <v>2088</v>
      </c>
      <c r="M24" s="30">
        <f t="shared" ref="M24:M34" si="2">M23+J24</f>
        <v>192</v>
      </c>
      <c r="O24" s="1103" t="s">
        <v>88</v>
      </c>
      <c r="P24" s="37" t="s">
        <v>88</v>
      </c>
      <c r="Q24" s="37" t="s">
        <v>88</v>
      </c>
      <c r="R24" s="37" t="s">
        <v>88</v>
      </c>
      <c r="S24" s="444" t="s">
        <v>88</v>
      </c>
    </row>
    <row r="25" spans="1:19" ht="20.25" customHeight="1" x14ac:dyDescent="0.25">
      <c r="A25" s="1390"/>
      <c r="B25" s="29">
        <v>3</v>
      </c>
      <c r="C25" s="745" t="s">
        <v>11</v>
      </c>
      <c r="D25" s="27" t="str">
        <v>15/02/24</v>
      </c>
      <c r="E25" s="26">
        <f t="shared" ref="E25:E34" si="3">L24</f>
        <v>2088</v>
      </c>
      <c r="F25" s="24">
        <v>89.33</v>
      </c>
      <c r="G25" s="24">
        <v>5</v>
      </c>
      <c r="H25" s="24">
        <v>6.67</v>
      </c>
      <c r="I25" s="23">
        <v>13</v>
      </c>
      <c r="J25" s="24">
        <v>96</v>
      </c>
      <c r="K25" s="25">
        <f t="shared" si="0"/>
        <v>209.99999999999997</v>
      </c>
      <c r="L25" s="24">
        <f t="shared" si="1"/>
        <v>1878</v>
      </c>
      <c r="M25" s="22">
        <f t="shared" si="2"/>
        <v>288</v>
      </c>
      <c r="O25" s="1104" t="s">
        <v>88</v>
      </c>
      <c r="P25" s="29" t="s">
        <v>88</v>
      </c>
      <c r="Q25" s="29" t="s">
        <v>88</v>
      </c>
      <c r="R25" s="29" t="s">
        <v>88</v>
      </c>
      <c r="S25" s="442" t="s">
        <v>88</v>
      </c>
    </row>
    <row r="26" spans="1:19" ht="20.25" customHeight="1" x14ac:dyDescent="0.25">
      <c r="A26" s="1390"/>
      <c r="B26" s="29">
        <v>4</v>
      </c>
      <c r="C26" s="745" t="s">
        <v>10</v>
      </c>
      <c r="D26" s="27" t="str">
        <v>07/03/24</v>
      </c>
      <c r="E26" s="26">
        <f t="shared" si="3"/>
        <v>1878</v>
      </c>
      <c r="F26" s="24">
        <v>89.33</v>
      </c>
      <c r="G26" s="24">
        <v>5</v>
      </c>
      <c r="H26" s="24">
        <v>6.67</v>
      </c>
      <c r="I26" s="23">
        <v>13</v>
      </c>
      <c r="J26" s="24">
        <v>96</v>
      </c>
      <c r="K26" s="25">
        <f t="shared" si="0"/>
        <v>209.99999999999997</v>
      </c>
      <c r="L26" s="24">
        <f t="shared" si="1"/>
        <v>1668</v>
      </c>
      <c r="M26" s="22">
        <f t="shared" si="2"/>
        <v>384</v>
      </c>
      <c r="O26" s="1104" t="s">
        <v>88</v>
      </c>
      <c r="P26" s="29" t="s">
        <v>88</v>
      </c>
      <c r="Q26" s="29" t="s">
        <v>88</v>
      </c>
      <c r="R26" s="29" t="s">
        <v>88</v>
      </c>
      <c r="S26" s="442" t="s">
        <v>88</v>
      </c>
    </row>
    <row r="27" spans="1:19" ht="20.25" customHeight="1" x14ac:dyDescent="0.25">
      <c r="A27" s="1390"/>
      <c r="B27" s="29">
        <v>5</v>
      </c>
      <c r="C27" s="745" t="s">
        <v>9</v>
      </c>
      <c r="D27" s="27" t="str">
        <v>09/05/24</v>
      </c>
      <c r="E27" s="26">
        <f t="shared" si="3"/>
        <v>1668</v>
      </c>
      <c r="F27" s="24">
        <v>89.33</v>
      </c>
      <c r="G27" s="24">
        <v>5</v>
      </c>
      <c r="H27" s="24">
        <v>6.67</v>
      </c>
      <c r="I27" s="23">
        <v>13</v>
      </c>
      <c r="J27" s="24">
        <v>96</v>
      </c>
      <c r="K27" s="25">
        <f t="shared" si="0"/>
        <v>209.99999999999997</v>
      </c>
      <c r="L27" s="24">
        <f t="shared" si="1"/>
        <v>1458</v>
      </c>
      <c r="M27" s="22">
        <f t="shared" si="2"/>
        <v>480</v>
      </c>
      <c r="O27" s="1104" t="s">
        <v>88</v>
      </c>
      <c r="P27" s="29" t="s">
        <v>88</v>
      </c>
      <c r="Q27" s="29" t="s">
        <v>88</v>
      </c>
      <c r="R27" s="29" t="s">
        <v>88</v>
      </c>
      <c r="S27" s="442" t="s">
        <v>88</v>
      </c>
    </row>
    <row r="28" spans="1:19" ht="20.25" customHeight="1" x14ac:dyDescent="0.25">
      <c r="A28" s="1390"/>
      <c r="B28" s="29">
        <v>6</v>
      </c>
      <c r="C28" s="745" t="s">
        <v>8</v>
      </c>
      <c r="D28" s="27" t="str">
        <v>09/05/24</v>
      </c>
      <c r="E28" s="26">
        <f t="shared" si="3"/>
        <v>1458</v>
      </c>
      <c r="F28" s="24">
        <v>89.33</v>
      </c>
      <c r="G28" s="24">
        <v>5</v>
      </c>
      <c r="H28" s="24">
        <v>6.67</v>
      </c>
      <c r="I28" s="23">
        <v>13</v>
      </c>
      <c r="J28" s="24">
        <v>96</v>
      </c>
      <c r="K28" s="25">
        <f t="shared" si="0"/>
        <v>209.99999999999997</v>
      </c>
      <c r="L28" s="24">
        <f t="shared" si="1"/>
        <v>1248</v>
      </c>
      <c r="M28" s="22">
        <f t="shared" si="2"/>
        <v>576</v>
      </c>
      <c r="O28" s="1104" t="s">
        <v>88</v>
      </c>
      <c r="P28" s="29" t="s">
        <v>88</v>
      </c>
      <c r="Q28" s="29" t="s">
        <v>88</v>
      </c>
      <c r="R28" s="29" t="s">
        <v>88</v>
      </c>
      <c r="S28" s="442" t="s">
        <v>88</v>
      </c>
    </row>
    <row r="29" spans="1:19" ht="20.25" customHeight="1" x14ac:dyDescent="0.25">
      <c r="A29" s="1390"/>
      <c r="B29" s="29">
        <v>7</v>
      </c>
      <c r="C29" s="745" t="s">
        <v>7</v>
      </c>
      <c r="D29" s="27" t="str">
        <v>09/07/24</v>
      </c>
      <c r="E29" s="26">
        <f t="shared" si="3"/>
        <v>1248</v>
      </c>
      <c r="F29" s="24">
        <v>89.33</v>
      </c>
      <c r="G29" s="24">
        <v>5</v>
      </c>
      <c r="H29" s="24">
        <v>6.67</v>
      </c>
      <c r="I29" s="23">
        <v>13</v>
      </c>
      <c r="J29" s="24">
        <v>96</v>
      </c>
      <c r="K29" s="25">
        <f t="shared" si="0"/>
        <v>209.99999999999997</v>
      </c>
      <c r="L29" s="24">
        <f t="shared" si="1"/>
        <v>1038</v>
      </c>
      <c r="M29" s="22">
        <f t="shared" si="2"/>
        <v>672</v>
      </c>
      <c r="O29" s="1104" t="s">
        <v>88</v>
      </c>
      <c r="P29" s="29" t="s">
        <v>88</v>
      </c>
      <c r="Q29" s="29" t="s">
        <v>88</v>
      </c>
      <c r="R29" s="29" t="s">
        <v>88</v>
      </c>
      <c r="S29" s="442" t="s">
        <v>88</v>
      </c>
    </row>
    <row r="30" spans="1:19" ht="20.25" customHeight="1" x14ac:dyDescent="0.25">
      <c r="A30" s="1390"/>
      <c r="B30" s="29">
        <v>8</v>
      </c>
      <c r="C30" s="745" t="s">
        <v>6</v>
      </c>
      <c r="D30" s="27" t="str">
        <v>08/08/24</v>
      </c>
      <c r="E30" s="26">
        <f t="shared" si="3"/>
        <v>1038</v>
      </c>
      <c r="F30" s="24">
        <v>89.33</v>
      </c>
      <c r="G30" s="24">
        <v>5</v>
      </c>
      <c r="H30" s="24">
        <v>6.67</v>
      </c>
      <c r="I30" s="23">
        <v>13</v>
      </c>
      <c r="J30" s="24">
        <v>96</v>
      </c>
      <c r="K30" s="25">
        <f t="shared" si="0"/>
        <v>209.99999999999997</v>
      </c>
      <c r="L30" s="24">
        <f t="shared" si="1"/>
        <v>828</v>
      </c>
      <c r="M30" s="22">
        <f t="shared" si="2"/>
        <v>768</v>
      </c>
      <c r="O30" s="1104" t="s">
        <v>88</v>
      </c>
      <c r="P30" s="29" t="s">
        <v>88</v>
      </c>
      <c r="Q30" s="29" t="s">
        <v>88</v>
      </c>
      <c r="R30" s="29" t="s">
        <v>88</v>
      </c>
      <c r="S30" s="442" t="s">
        <v>88</v>
      </c>
    </row>
    <row r="31" spans="1:19" ht="20.25" customHeight="1" x14ac:dyDescent="0.25">
      <c r="A31" s="1390"/>
      <c r="B31" s="29">
        <v>9</v>
      </c>
      <c r="C31" s="745" t="s">
        <v>5</v>
      </c>
      <c r="D31" s="27" t="str">
        <v>09/09/24</v>
      </c>
      <c r="E31" s="26">
        <f t="shared" si="3"/>
        <v>828</v>
      </c>
      <c r="F31" s="24">
        <v>89.33</v>
      </c>
      <c r="G31" s="24">
        <v>5</v>
      </c>
      <c r="H31" s="24">
        <v>6.67</v>
      </c>
      <c r="I31" s="23">
        <v>13</v>
      </c>
      <c r="J31" s="24">
        <v>96</v>
      </c>
      <c r="K31" s="25">
        <f t="shared" si="0"/>
        <v>209.99999999999997</v>
      </c>
      <c r="L31" s="24">
        <f t="shared" si="1"/>
        <v>618</v>
      </c>
      <c r="M31" s="22">
        <f t="shared" si="2"/>
        <v>864</v>
      </c>
      <c r="O31" s="1104" t="s">
        <v>88</v>
      </c>
      <c r="P31" s="29" t="s">
        <v>88</v>
      </c>
      <c r="Q31" s="29" t="s">
        <v>88</v>
      </c>
      <c r="R31" s="29" t="s">
        <v>88</v>
      </c>
      <c r="S31" s="442" t="s">
        <v>88</v>
      </c>
    </row>
    <row r="32" spans="1:19" ht="20.25" customHeight="1" x14ac:dyDescent="0.25">
      <c r="A32" s="1390"/>
      <c r="B32" s="29">
        <v>10</v>
      </c>
      <c r="C32" s="745" t="s">
        <v>4</v>
      </c>
      <c r="D32" s="27" t="str">
        <v>08/10/24</v>
      </c>
      <c r="E32" s="26">
        <f t="shared" si="3"/>
        <v>618</v>
      </c>
      <c r="F32" s="24">
        <v>89.33</v>
      </c>
      <c r="G32" s="24">
        <v>5</v>
      </c>
      <c r="H32" s="24">
        <v>6.67</v>
      </c>
      <c r="I32" s="23">
        <v>13</v>
      </c>
      <c r="J32" s="24">
        <v>96</v>
      </c>
      <c r="K32" s="25">
        <f t="shared" si="0"/>
        <v>209.99999999999997</v>
      </c>
      <c r="L32" s="24">
        <f t="shared" si="1"/>
        <v>408.00000000000006</v>
      </c>
      <c r="M32" s="22">
        <f t="shared" si="2"/>
        <v>960</v>
      </c>
      <c r="O32" s="1104" t="s">
        <v>88</v>
      </c>
      <c r="P32" s="29" t="s">
        <v>88</v>
      </c>
      <c r="Q32" s="29" t="s">
        <v>88</v>
      </c>
      <c r="R32" s="29" t="s">
        <v>88</v>
      </c>
      <c r="S32" s="442" t="s">
        <v>88</v>
      </c>
    </row>
    <row r="33" spans="1:19" ht="20.25" customHeight="1" x14ac:dyDescent="0.25">
      <c r="A33" s="1390"/>
      <c r="B33" s="29">
        <v>11</v>
      </c>
      <c r="C33" s="745" t="s">
        <v>3</v>
      </c>
      <c r="D33" s="27" t="str">
        <v>08/11/24</v>
      </c>
      <c r="E33" s="26">
        <f t="shared" si="3"/>
        <v>408.00000000000006</v>
      </c>
      <c r="F33" s="24">
        <v>89.33</v>
      </c>
      <c r="G33" s="24">
        <v>5</v>
      </c>
      <c r="H33" s="24">
        <v>6.67</v>
      </c>
      <c r="I33" s="23">
        <v>13</v>
      </c>
      <c r="J33" s="24">
        <v>96</v>
      </c>
      <c r="K33" s="25">
        <f t="shared" si="0"/>
        <v>209.99999999999997</v>
      </c>
      <c r="L33" s="24">
        <f t="shared" si="1"/>
        <v>198.00000000000006</v>
      </c>
      <c r="M33" s="22">
        <f t="shared" si="2"/>
        <v>1056</v>
      </c>
      <c r="O33" s="1104" t="s">
        <v>88</v>
      </c>
      <c r="P33" s="29" t="s">
        <v>88</v>
      </c>
      <c r="Q33" s="29" t="s">
        <v>88</v>
      </c>
      <c r="R33" s="29" t="s">
        <v>88</v>
      </c>
      <c r="S33" s="442" t="s">
        <v>88</v>
      </c>
    </row>
    <row r="34" spans="1:19" ht="60.75" thickBot="1" x14ac:dyDescent="0.3">
      <c r="A34" s="1391"/>
      <c r="B34" s="21">
        <v>12</v>
      </c>
      <c r="C34" s="746" t="s">
        <v>14</v>
      </c>
      <c r="D34" s="248" t="str">
        <v>28/04/25
-rm100
30/06/25
-rm110</v>
      </c>
      <c r="E34" s="18">
        <f t="shared" si="3"/>
        <v>198.00000000000006</v>
      </c>
      <c r="F34" s="16">
        <v>89.37</v>
      </c>
      <c r="G34" s="16">
        <v>5</v>
      </c>
      <c r="H34" s="16">
        <v>6.63</v>
      </c>
      <c r="I34" s="15">
        <v>13</v>
      </c>
      <c r="J34" s="16">
        <v>96</v>
      </c>
      <c r="K34" s="17">
        <f t="shared" si="0"/>
        <v>210</v>
      </c>
      <c r="L34" s="16">
        <f t="shared" si="1"/>
        <v>-11.999999999999943</v>
      </c>
      <c r="M34" s="14">
        <f t="shared" si="2"/>
        <v>1152</v>
      </c>
      <c r="O34" s="304" t="s">
        <v>1738</v>
      </c>
      <c r="P34" s="305" t="s">
        <v>1739</v>
      </c>
      <c r="Q34" s="305" t="s">
        <v>1740</v>
      </c>
      <c r="R34" s="305" t="s">
        <v>1741</v>
      </c>
      <c r="S34" s="306" t="s">
        <v>1742</v>
      </c>
    </row>
    <row r="35" spans="1:19" x14ac:dyDescent="0.25">
      <c r="F35" s="99">
        <f>SUM(F23:F34)</f>
        <v>1072.0000000000002</v>
      </c>
      <c r="G35" s="99">
        <f>SUM(G23:G34)</f>
        <v>60</v>
      </c>
      <c r="H35" s="99">
        <f>SUM(H23:H34)</f>
        <v>80</v>
      </c>
      <c r="I35" s="99">
        <f>SUM(I23:I34)</f>
        <v>156</v>
      </c>
      <c r="J35" s="99">
        <f>SUM(J23:J34)</f>
        <v>1152</v>
      </c>
    </row>
    <row r="36" spans="1:19" x14ac:dyDescent="0.25">
      <c r="D36" s="1420" t="s">
        <v>2</v>
      </c>
      <c r="E36" s="1420"/>
      <c r="F36" s="79">
        <v>0</v>
      </c>
      <c r="G36" s="79">
        <v>0</v>
      </c>
      <c r="H36" s="79">
        <v>0</v>
      </c>
      <c r="I36" s="79">
        <v>0</v>
      </c>
      <c r="J36" s="79">
        <v>0</v>
      </c>
    </row>
    <row r="37" spans="1:19" x14ac:dyDescent="0.25">
      <c r="D37" s="1421" t="s">
        <v>1</v>
      </c>
      <c r="E37" s="1421"/>
      <c r="F37" s="65">
        <f>SUM(F35-F36)</f>
        <v>1072.0000000000002</v>
      </c>
      <c r="G37" s="65">
        <f>SUM(G35-G36)</f>
        <v>60</v>
      </c>
      <c r="H37" s="65">
        <f>SUM(H35-H36)</f>
        <v>80</v>
      </c>
      <c r="I37" s="65">
        <f>SUM(I35-I36)</f>
        <v>156</v>
      </c>
      <c r="J37" s="65">
        <f>SUM(J35-J36)</f>
        <v>1152</v>
      </c>
    </row>
    <row r="39" spans="1:19" ht="15.75" x14ac:dyDescent="0.25">
      <c r="C39" s="720"/>
      <c r="D39" s="1422" t="s">
        <v>42</v>
      </c>
      <c r="E39" s="1422"/>
      <c r="F39" s="1423">
        <f>SUM(F37:J37)</f>
        <v>2520</v>
      </c>
      <c r="G39" s="1423"/>
      <c r="H39" s="1423"/>
    </row>
    <row r="40" spans="1:19" ht="16.5" thickBot="1" x14ac:dyDescent="0.3">
      <c r="C40" s="720"/>
      <c r="D40" s="1422" t="s">
        <v>41</v>
      </c>
      <c r="E40" s="1422"/>
      <c r="F40" s="1424">
        <v>-12</v>
      </c>
      <c r="G40" s="1424"/>
      <c r="H40" s="1424"/>
    </row>
    <row r="41" spans="1:19" ht="17.25" thickTop="1" thickBot="1" x14ac:dyDescent="0.3">
      <c r="C41" s="1415" t="s">
        <v>0</v>
      </c>
      <c r="D41" s="1415"/>
      <c r="E41" s="1416"/>
      <c r="F41" s="1417">
        <f>SUM(F39:H40)</f>
        <v>2508</v>
      </c>
      <c r="G41" s="1418"/>
      <c r="H41" s="1419"/>
    </row>
    <row r="42" spans="1:19" ht="15.75" thickTop="1" x14ac:dyDescent="0.25"/>
  </sheetData>
  <mergeCells count="32">
    <mergeCell ref="O21:O22"/>
    <mergeCell ref="P21:R21"/>
    <mergeCell ref="S21:S22"/>
    <mergeCell ref="C41:E41"/>
    <mergeCell ref="F41:H41"/>
    <mergeCell ref="D39:E39"/>
    <mergeCell ref="K21:K22"/>
    <mergeCell ref="L21:L22"/>
    <mergeCell ref="M21:M22"/>
    <mergeCell ref="J21:J22"/>
    <mergeCell ref="A18:B18"/>
    <mergeCell ref="E18:F18"/>
    <mergeCell ref="F39:H39"/>
    <mergeCell ref="D40:E40"/>
    <mergeCell ref="F40:H40"/>
    <mergeCell ref="D36:E36"/>
    <mergeCell ref="D37:E37"/>
    <mergeCell ref="E19:F19"/>
    <mergeCell ref="A21:A22"/>
    <mergeCell ref="B21:B22"/>
    <mergeCell ref="C21:C22"/>
    <mergeCell ref="A24:A34"/>
    <mergeCell ref="D21:D22"/>
    <mergeCell ref="E21:E22"/>
    <mergeCell ref="F21:F22"/>
    <mergeCell ref="G21:I21"/>
    <mergeCell ref="A8:M8"/>
    <mergeCell ref="A11:B11"/>
    <mergeCell ref="A12:B12"/>
    <mergeCell ref="A14:B14"/>
    <mergeCell ref="A16:B16"/>
    <mergeCell ref="A13:B13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/>
  <dimension ref="A1:L63"/>
  <sheetViews>
    <sheetView topLeftCell="A20" zoomScale="90" zoomScaleNormal="90" workbookViewId="0">
      <selection activeCell="G33" sqref="G33"/>
    </sheetView>
  </sheetViews>
  <sheetFormatPr defaultRowHeight="15" x14ac:dyDescent="0.25"/>
  <cols>
    <col min="3" max="3" width="12.140625" bestFit="1" customWidth="1"/>
    <col min="4" max="4" width="16.7109375" customWidth="1"/>
    <col min="5" max="8" width="10" customWidth="1"/>
    <col min="9" max="9" width="10.85546875" customWidth="1"/>
    <col min="10" max="12" width="10" customWidth="1"/>
    <col min="13" max="13" width="5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1943</v>
      </c>
    </row>
    <row r="4" spans="1:12" ht="12.6" customHeight="1" x14ac:dyDescent="0.35">
      <c r="A4" s="62"/>
    </row>
    <row r="5" spans="1:12" ht="17.25" x14ac:dyDescent="0.3">
      <c r="A5" s="500" t="s">
        <v>1944</v>
      </c>
    </row>
    <row r="6" spans="1:12" ht="17.25" x14ac:dyDescent="0.3">
      <c r="A6" s="500" t="s">
        <v>1945</v>
      </c>
    </row>
    <row r="8" spans="1:12" ht="20.25" customHeight="1" x14ac:dyDescent="0.25">
      <c r="A8" s="1425" t="s">
        <v>1946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298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1298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6000</v>
      </c>
      <c r="D11" s="1298"/>
      <c r="E11" s="51"/>
      <c r="I11" s="48"/>
      <c r="L11" s="48"/>
    </row>
    <row r="12" spans="1:12" ht="20.25" customHeight="1" x14ac:dyDescent="0.25">
      <c r="A12" s="1426" t="s">
        <v>33</v>
      </c>
      <c r="B12" s="1426"/>
      <c r="C12" s="54">
        <v>900</v>
      </c>
      <c r="D12" s="330" t="s">
        <v>32</v>
      </c>
      <c r="E12" s="51"/>
      <c r="I12" s="48"/>
      <c r="L12" s="48"/>
    </row>
    <row r="13" spans="1:12" ht="20.25" customHeight="1" x14ac:dyDescent="0.25">
      <c r="A13" s="1296"/>
      <c r="B13" s="1296"/>
      <c r="C13" s="50">
        <f>SUM(C11:C12)</f>
        <v>6900</v>
      </c>
      <c r="E13" s="51"/>
      <c r="I13" s="48"/>
      <c r="L13" s="48"/>
    </row>
    <row r="14" spans="1:12" ht="20.25" customHeight="1" x14ac:dyDescent="0.25">
      <c r="A14" s="1426" t="s">
        <v>31</v>
      </c>
      <c r="B14" s="1426"/>
      <c r="C14" s="189">
        <v>7476.84</v>
      </c>
      <c r="D14" s="52" t="s">
        <v>1947</v>
      </c>
      <c r="E14" s="51"/>
      <c r="L14" s="48"/>
    </row>
    <row r="15" spans="1:12" ht="20.25" customHeight="1" x14ac:dyDescent="0.25">
      <c r="A15" s="1296"/>
      <c r="B15" s="1296"/>
      <c r="C15" s="50">
        <f>SUM(C13:C14)</f>
        <v>14376.84</v>
      </c>
      <c r="D15" s="52"/>
      <c r="E15" s="51"/>
      <c r="L15" s="48"/>
    </row>
    <row r="16" spans="1:12" ht="20.25" customHeight="1" x14ac:dyDescent="0.25">
      <c r="A16" s="1426" t="s">
        <v>244</v>
      </c>
      <c r="B16" s="1426"/>
      <c r="C16" s="49">
        <v>360</v>
      </c>
      <c r="D16" s="487"/>
      <c r="E16" s="1428" t="s">
        <v>27</v>
      </c>
      <c r="F16" s="1428"/>
      <c r="I16" s="48"/>
      <c r="L16" s="48"/>
    </row>
    <row r="17" spans="1:12" ht="20.25" customHeight="1" thickBot="1" x14ac:dyDescent="0.3">
      <c r="A17" s="360"/>
      <c r="B17" s="360"/>
      <c r="C17" s="45">
        <f>SUM(C15:C16)</f>
        <v>14736.84</v>
      </c>
      <c r="E17" s="1443">
        <f>C17/36+1</f>
        <v>410.35666666666668</v>
      </c>
      <c r="F17" s="1443"/>
      <c r="I17" s="48"/>
      <c r="L17" s="48"/>
    </row>
    <row r="18" spans="1:12" s="93" customFormat="1" ht="15" customHeight="1" thickTop="1" thickBot="1" x14ac:dyDescent="0.3">
      <c r="D18" s="95"/>
      <c r="E18" s="95"/>
      <c r="F18" s="94"/>
      <c r="G18" s="94"/>
    </row>
    <row r="19" spans="1:12" s="1297" customFormat="1" ht="43.5" customHeight="1" thickBot="1" x14ac:dyDescent="0.3">
      <c r="A19" s="1299" t="s">
        <v>26</v>
      </c>
      <c r="B19" s="1300" t="s">
        <v>25</v>
      </c>
      <c r="C19" s="1301" t="s">
        <v>24</v>
      </c>
      <c r="D19" s="1302" t="s">
        <v>23</v>
      </c>
      <c r="E19" s="1301" t="s">
        <v>22</v>
      </c>
      <c r="F19" s="39" t="s">
        <v>21</v>
      </c>
      <c r="G19" s="39" t="s">
        <v>20</v>
      </c>
      <c r="H19" s="1301" t="s">
        <v>19</v>
      </c>
      <c r="I19" s="1302" t="s">
        <v>18</v>
      </c>
      <c r="J19" s="1301" t="s">
        <v>17</v>
      </c>
      <c r="K19" s="967" t="s">
        <v>16</v>
      </c>
    </row>
    <row r="20" spans="1:12" ht="20.25" customHeight="1" x14ac:dyDescent="0.25">
      <c r="A20" s="1389">
        <v>2025</v>
      </c>
      <c r="B20" s="37">
        <v>1</v>
      </c>
      <c r="C20" s="1305" t="s">
        <v>14</v>
      </c>
      <c r="D20" s="35" t="str">
        <f t="array" ref="D20:D55">TRANSPOSE('[1]2025-2026'!$F$119:$AO$119)</f>
        <v>20/11/25</v>
      </c>
      <c r="E20" s="34">
        <f>SUM(C15)</f>
        <v>14376.84</v>
      </c>
      <c r="F20" s="32">
        <v>167.31</v>
      </c>
      <c r="G20" s="32">
        <v>25</v>
      </c>
      <c r="H20" s="32">
        <v>207.69</v>
      </c>
      <c r="I20" s="33">
        <f>F20+H20+G20+K20</f>
        <v>410</v>
      </c>
      <c r="J20" s="32">
        <f>E20-H20-G20-F20</f>
        <v>13976.84</v>
      </c>
      <c r="K20" s="1131">
        <v>10</v>
      </c>
    </row>
    <row r="21" spans="1:12" ht="20.25" customHeight="1" thickBot="1" x14ac:dyDescent="0.3">
      <c r="A21" s="1391"/>
      <c r="B21" s="21">
        <v>2</v>
      </c>
      <c r="C21" s="1303" t="s">
        <v>13</v>
      </c>
      <c r="D21" s="19" t="str">
        <v>18/12/25</v>
      </c>
      <c r="E21" s="18">
        <f t="shared" ref="E21:E27" si="0">J20</f>
        <v>13976.84</v>
      </c>
      <c r="F21" s="16">
        <v>167.31</v>
      </c>
      <c r="G21" s="16">
        <v>25</v>
      </c>
      <c r="H21" s="16">
        <v>207.69</v>
      </c>
      <c r="I21" s="17">
        <f t="shared" ref="I21:I22" si="1">F21+H21+G21+K21</f>
        <v>410</v>
      </c>
      <c r="J21" s="16">
        <f>E21-H21-G21-F21</f>
        <v>13576.84</v>
      </c>
      <c r="K21" s="1133">
        <v>10</v>
      </c>
    </row>
    <row r="22" spans="1:12" ht="20.25" customHeight="1" x14ac:dyDescent="0.25">
      <c r="A22" s="1389">
        <v>2026</v>
      </c>
      <c r="B22" s="37">
        <v>3</v>
      </c>
      <c r="C22" s="1305" t="s">
        <v>12</v>
      </c>
      <c r="D22" s="35" t="str">
        <v>22/01/26</v>
      </c>
      <c r="E22" s="34">
        <f t="shared" si="0"/>
        <v>13576.84</v>
      </c>
      <c r="F22" s="32">
        <v>167.31</v>
      </c>
      <c r="G22" s="32">
        <v>25</v>
      </c>
      <c r="H22" s="32">
        <v>207.69</v>
      </c>
      <c r="I22" s="33">
        <f t="shared" si="1"/>
        <v>410</v>
      </c>
      <c r="J22" s="32">
        <f t="shared" ref="J22:J23" si="2">E22-H22-G22-F22</f>
        <v>13176.84</v>
      </c>
      <c r="K22" s="1131">
        <v>10</v>
      </c>
    </row>
    <row r="23" spans="1:12" ht="20.25" customHeight="1" x14ac:dyDescent="0.25">
      <c r="A23" s="1390"/>
      <c r="B23" s="29">
        <v>4</v>
      </c>
      <c r="C23" s="1304" t="s">
        <v>11</v>
      </c>
      <c r="D23" s="27" t="str">
        <v>12/02/26</v>
      </c>
      <c r="E23" s="26">
        <f t="shared" si="0"/>
        <v>13176.84</v>
      </c>
      <c r="F23" s="24">
        <v>167.31</v>
      </c>
      <c r="G23" s="24">
        <v>25</v>
      </c>
      <c r="H23" s="24">
        <v>207.69</v>
      </c>
      <c r="I23" s="25">
        <f t="shared" ref="I23:I27" si="3">F23+H23+G23+K23</f>
        <v>410</v>
      </c>
      <c r="J23" s="24">
        <f t="shared" si="2"/>
        <v>12776.84</v>
      </c>
      <c r="K23" s="1132">
        <v>10</v>
      </c>
    </row>
    <row r="24" spans="1:12" ht="20.25" customHeight="1" x14ac:dyDescent="0.25">
      <c r="A24" s="1390"/>
      <c r="B24" s="29">
        <v>5</v>
      </c>
      <c r="C24" s="1304" t="s">
        <v>10</v>
      </c>
      <c r="D24" s="27" t="str">
        <v>13/03/26</v>
      </c>
      <c r="E24" s="26">
        <f t="shared" si="0"/>
        <v>12776.84</v>
      </c>
      <c r="F24" s="24">
        <v>167.31</v>
      </c>
      <c r="G24" s="24">
        <v>25</v>
      </c>
      <c r="H24" s="24">
        <v>207.69</v>
      </c>
      <c r="I24" s="25">
        <f t="shared" si="3"/>
        <v>410</v>
      </c>
      <c r="J24" s="24">
        <f t="shared" ref="J24:J27" si="4">E24-H24-G24-F24</f>
        <v>12376.84</v>
      </c>
      <c r="K24" s="1132">
        <v>10</v>
      </c>
    </row>
    <row r="25" spans="1:12" ht="20.25" customHeight="1" x14ac:dyDescent="0.25">
      <c r="A25" s="1390"/>
      <c r="B25" s="29">
        <v>6</v>
      </c>
      <c r="C25" s="1304" t="s">
        <v>9</v>
      </c>
      <c r="D25" s="27" t="str">
        <v/>
      </c>
      <c r="E25" s="26">
        <f t="shared" si="0"/>
        <v>12376.84</v>
      </c>
      <c r="F25" s="24">
        <v>167.31</v>
      </c>
      <c r="G25" s="24">
        <v>25</v>
      </c>
      <c r="H25" s="24">
        <v>207.69</v>
      </c>
      <c r="I25" s="25">
        <f t="shared" si="3"/>
        <v>410</v>
      </c>
      <c r="J25" s="24">
        <f t="shared" si="4"/>
        <v>11976.84</v>
      </c>
      <c r="K25" s="1132">
        <v>10</v>
      </c>
    </row>
    <row r="26" spans="1:12" ht="20.25" customHeight="1" x14ac:dyDescent="0.25">
      <c r="A26" s="1390"/>
      <c r="B26" s="29">
        <v>7</v>
      </c>
      <c r="C26" s="1304" t="s">
        <v>8</v>
      </c>
      <c r="D26" s="27" t="str">
        <v/>
      </c>
      <c r="E26" s="26">
        <f t="shared" si="0"/>
        <v>11976.84</v>
      </c>
      <c r="F26" s="24">
        <v>167.31</v>
      </c>
      <c r="G26" s="24">
        <v>25</v>
      </c>
      <c r="H26" s="24">
        <v>207.69</v>
      </c>
      <c r="I26" s="25">
        <f t="shared" si="3"/>
        <v>410</v>
      </c>
      <c r="J26" s="24">
        <f t="shared" si="4"/>
        <v>11576.84</v>
      </c>
      <c r="K26" s="1132">
        <v>10</v>
      </c>
    </row>
    <row r="27" spans="1:12" ht="20.25" customHeight="1" x14ac:dyDescent="0.25">
      <c r="A27" s="1390"/>
      <c r="B27" s="29">
        <v>8</v>
      </c>
      <c r="C27" s="1304" t="s">
        <v>7</v>
      </c>
      <c r="D27" s="27" t="str">
        <v/>
      </c>
      <c r="E27" s="26">
        <f t="shared" si="0"/>
        <v>11576.84</v>
      </c>
      <c r="F27" s="24">
        <v>167.31</v>
      </c>
      <c r="G27" s="24">
        <v>25</v>
      </c>
      <c r="H27" s="24">
        <v>207.69</v>
      </c>
      <c r="I27" s="25">
        <f t="shared" si="3"/>
        <v>410</v>
      </c>
      <c r="J27" s="24">
        <f t="shared" si="4"/>
        <v>11176.84</v>
      </c>
      <c r="K27" s="1132">
        <v>10</v>
      </c>
    </row>
    <row r="28" spans="1:12" ht="20.25" customHeight="1" x14ac:dyDescent="0.25">
      <c r="A28" s="1390"/>
      <c r="B28" s="29">
        <v>9</v>
      </c>
      <c r="C28" s="1304" t="s">
        <v>6</v>
      </c>
      <c r="D28" s="27" t="str">
        <v/>
      </c>
      <c r="E28" s="26">
        <f t="shared" ref="E28:E55" si="5">J27</f>
        <v>11176.84</v>
      </c>
      <c r="F28" s="24">
        <v>167.31</v>
      </c>
      <c r="G28" s="24">
        <v>25</v>
      </c>
      <c r="H28" s="24">
        <v>207.69</v>
      </c>
      <c r="I28" s="25">
        <f t="shared" ref="I28:I55" si="6">F28+H28+G28+K28</f>
        <v>410</v>
      </c>
      <c r="J28" s="24">
        <f t="shared" ref="J28:J55" si="7">E28-H28-G28-F28</f>
        <v>10776.84</v>
      </c>
      <c r="K28" s="1132">
        <v>10</v>
      </c>
    </row>
    <row r="29" spans="1:12" ht="20.25" customHeight="1" x14ac:dyDescent="0.25">
      <c r="A29" s="1390"/>
      <c r="B29" s="29">
        <v>10</v>
      </c>
      <c r="C29" s="1304" t="s">
        <v>5</v>
      </c>
      <c r="D29" s="27" t="str">
        <v/>
      </c>
      <c r="E29" s="26">
        <f t="shared" si="5"/>
        <v>10776.84</v>
      </c>
      <c r="F29" s="24">
        <v>167.31</v>
      </c>
      <c r="G29" s="24">
        <v>25</v>
      </c>
      <c r="H29" s="24">
        <v>207.69</v>
      </c>
      <c r="I29" s="25">
        <f t="shared" si="6"/>
        <v>410</v>
      </c>
      <c r="J29" s="24">
        <f t="shared" si="7"/>
        <v>10376.84</v>
      </c>
      <c r="K29" s="1132">
        <v>10</v>
      </c>
    </row>
    <row r="30" spans="1:12" ht="20.25" customHeight="1" x14ac:dyDescent="0.25">
      <c r="A30" s="1390"/>
      <c r="B30" s="29">
        <v>11</v>
      </c>
      <c r="C30" s="1304" t="s">
        <v>4</v>
      </c>
      <c r="D30" s="27" t="str">
        <v/>
      </c>
      <c r="E30" s="26">
        <f t="shared" si="5"/>
        <v>10376.84</v>
      </c>
      <c r="F30" s="24">
        <v>167.31</v>
      </c>
      <c r="G30" s="24">
        <v>25</v>
      </c>
      <c r="H30" s="24">
        <v>207.69</v>
      </c>
      <c r="I30" s="25">
        <f t="shared" si="6"/>
        <v>410</v>
      </c>
      <c r="J30" s="24">
        <f t="shared" si="7"/>
        <v>9976.84</v>
      </c>
      <c r="K30" s="1132">
        <v>10</v>
      </c>
    </row>
    <row r="31" spans="1:12" ht="20.25" customHeight="1" x14ac:dyDescent="0.25">
      <c r="A31" s="1390"/>
      <c r="B31" s="29">
        <v>12</v>
      </c>
      <c r="C31" s="1304" t="s">
        <v>3</v>
      </c>
      <c r="D31" s="27" t="str">
        <v/>
      </c>
      <c r="E31" s="26">
        <f t="shared" si="5"/>
        <v>9976.84</v>
      </c>
      <c r="F31" s="24">
        <v>167.31</v>
      </c>
      <c r="G31" s="24">
        <v>25</v>
      </c>
      <c r="H31" s="24">
        <v>207.69</v>
      </c>
      <c r="I31" s="25">
        <f t="shared" si="6"/>
        <v>410</v>
      </c>
      <c r="J31" s="24">
        <f t="shared" si="7"/>
        <v>9576.84</v>
      </c>
      <c r="K31" s="1132">
        <v>10</v>
      </c>
    </row>
    <row r="32" spans="1:12" ht="20.25" customHeight="1" x14ac:dyDescent="0.25">
      <c r="A32" s="1390"/>
      <c r="B32" s="29">
        <v>13</v>
      </c>
      <c r="C32" s="1304" t="s">
        <v>14</v>
      </c>
      <c r="D32" s="27" t="str">
        <v/>
      </c>
      <c r="E32" s="26">
        <f t="shared" si="5"/>
        <v>9576.84</v>
      </c>
      <c r="F32" s="24">
        <v>167.31</v>
      </c>
      <c r="G32" s="24">
        <v>25</v>
      </c>
      <c r="H32" s="24">
        <v>207.69</v>
      </c>
      <c r="I32" s="25">
        <f t="shared" si="6"/>
        <v>410</v>
      </c>
      <c r="J32" s="24">
        <f t="shared" si="7"/>
        <v>9176.84</v>
      </c>
      <c r="K32" s="1132">
        <v>10</v>
      </c>
    </row>
    <row r="33" spans="1:11" ht="20.25" customHeight="1" thickBot="1" x14ac:dyDescent="0.3">
      <c r="A33" s="1391"/>
      <c r="B33" s="21">
        <v>14</v>
      </c>
      <c r="C33" s="1303" t="s">
        <v>13</v>
      </c>
      <c r="D33" s="19" t="str">
        <v/>
      </c>
      <c r="E33" s="18">
        <f t="shared" si="5"/>
        <v>9176.84</v>
      </c>
      <c r="F33" s="16">
        <v>167.31</v>
      </c>
      <c r="G33" s="16">
        <v>25</v>
      </c>
      <c r="H33" s="16">
        <v>207.69</v>
      </c>
      <c r="I33" s="17">
        <f t="shared" si="6"/>
        <v>410</v>
      </c>
      <c r="J33" s="16">
        <f t="shared" si="7"/>
        <v>8776.84</v>
      </c>
      <c r="K33" s="1133">
        <v>10</v>
      </c>
    </row>
    <row r="34" spans="1:11" ht="20.25" customHeight="1" x14ac:dyDescent="0.25">
      <c r="A34" s="1389">
        <v>2027</v>
      </c>
      <c r="B34" s="37">
        <v>15</v>
      </c>
      <c r="C34" s="1305" t="s">
        <v>12</v>
      </c>
      <c r="D34" s="35" t="str">
        <v/>
      </c>
      <c r="E34" s="34">
        <f t="shared" si="5"/>
        <v>8776.84</v>
      </c>
      <c r="F34" s="32">
        <v>167.31</v>
      </c>
      <c r="G34" s="32">
        <v>25</v>
      </c>
      <c r="H34" s="32">
        <v>207.69</v>
      </c>
      <c r="I34" s="33">
        <f t="shared" si="6"/>
        <v>410</v>
      </c>
      <c r="J34" s="32">
        <f t="shared" si="7"/>
        <v>8376.84</v>
      </c>
      <c r="K34" s="1131">
        <v>10</v>
      </c>
    </row>
    <row r="35" spans="1:11" ht="20.25" customHeight="1" x14ac:dyDescent="0.25">
      <c r="A35" s="1390"/>
      <c r="B35" s="29">
        <v>16</v>
      </c>
      <c r="C35" s="1304" t="s">
        <v>11</v>
      </c>
      <c r="D35" s="27" t="str">
        <v/>
      </c>
      <c r="E35" s="26">
        <f t="shared" si="5"/>
        <v>8376.84</v>
      </c>
      <c r="F35" s="24">
        <v>167.31</v>
      </c>
      <c r="G35" s="24">
        <v>25</v>
      </c>
      <c r="H35" s="24">
        <v>207.69</v>
      </c>
      <c r="I35" s="25">
        <f t="shared" si="6"/>
        <v>410</v>
      </c>
      <c r="J35" s="24">
        <f t="shared" si="7"/>
        <v>7976.84</v>
      </c>
      <c r="K35" s="1132">
        <v>10</v>
      </c>
    </row>
    <row r="36" spans="1:11" ht="20.25" customHeight="1" x14ac:dyDescent="0.25">
      <c r="A36" s="1390"/>
      <c r="B36" s="29">
        <v>17</v>
      </c>
      <c r="C36" s="1304" t="s">
        <v>10</v>
      </c>
      <c r="D36" s="27" t="str">
        <v/>
      </c>
      <c r="E36" s="26">
        <f t="shared" si="5"/>
        <v>7976.84</v>
      </c>
      <c r="F36" s="24">
        <v>167.31</v>
      </c>
      <c r="G36" s="24">
        <v>25</v>
      </c>
      <c r="H36" s="24">
        <v>207.69</v>
      </c>
      <c r="I36" s="25">
        <f t="shared" si="6"/>
        <v>410</v>
      </c>
      <c r="J36" s="24">
        <f t="shared" si="7"/>
        <v>7576.84</v>
      </c>
      <c r="K36" s="1132">
        <v>10</v>
      </c>
    </row>
    <row r="37" spans="1:11" ht="20.25" customHeight="1" x14ac:dyDescent="0.25">
      <c r="A37" s="1390"/>
      <c r="B37" s="29">
        <v>18</v>
      </c>
      <c r="C37" s="1304" t="s">
        <v>9</v>
      </c>
      <c r="D37" s="27" t="str">
        <v/>
      </c>
      <c r="E37" s="26">
        <f t="shared" si="5"/>
        <v>7576.84</v>
      </c>
      <c r="F37" s="24">
        <v>167.31</v>
      </c>
      <c r="G37" s="24">
        <v>25</v>
      </c>
      <c r="H37" s="24">
        <v>207.69</v>
      </c>
      <c r="I37" s="25">
        <f t="shared" si="6"/>
        <v>410</v>
      </c>
      <c r="J37" s="24">
        <f t="shared" si="7"/>
        <v>7176.84</v>
      </c>
      <c r="K37" s="1132">
        <v>10</v>
      </c>
    </row>
    <row r="38" spans="1:11" ht="20.25" customHeight="1" x14ac:dyDescent="0.25">
      <c r="A38" s="1390"/>
      <c r="B38" s="29">
        <v>19</v>
      </c>
      <c r="C38" s="1304" t="s">
        <v>8</v>
      </c>
      <c r="D38" s="27" t="str">
        <v/>
      </c>
      <c r="E38" s="26">
        <f t="shared" si="5"/>
        <v>7176.84</v>
      </c>
      <c r="F38" s="24">
        <v>167.31</v>
      </c>
      <c r="G38" s="24">
        <v>25</v>
      </c>
      <c r="H38" s="24">
        <v>207.69</v>
      </c>
      <c r="I38" s="25">
        <f t="shared" si="6"/>
        <v>410</v>
      </c>
      <c r="J38" s="24">
        <f t="shared" si="7"/>
        <v>6776.84</v>
      </c>
      <c r="K38" s="1132">
        <v>10</v>
      </c>
    </row>
    <row r="39" spans="1:11" ht="20.25" customHeight="1" x14ac:dyDescent="0.25">
      <c r="A39" s="1390"/>
      <c r="B39" s="29">
        <v>20</v>
      </c>
      <c r="C39" s="1304" t="s">
        <v>7</v>
      </c>
      <c r="D39" s="27" t="str">
        <v/>
      </c>
      <c r="E39" s="26">
        <f t="shared" si="5"/>
        <v>6776.84</v>
      </c>
      <c r="F39" s="24">
        <v>167.31</v>
      </c>
      <c r="G39" s="24">
        <v>25</v>
      </c>
      <c r="H39" s="24">
        <v>207.69</v>
      </c>
      <c r="I39" s="25">
        <f t="shared" si="6"/>
        <v>410</v>
      </c>
      <c r="J39" s="24">
        <f t="shared" si="7"/>
        <v>6376.84</v>
      </c>
      <c r="K39" s="1132">
        <v>10</v>
      </c>
    </row>
    <row r="40" spans="1:11" ht="20.25" customHeight="1" x14ac:dyDescent="0.25">
      <c r="A40" s="1390"/>
      <c r="B40" s="29">
        <v>21</v>
      </c>
      <c r="C40" s="1304" t="s">
        <v>6</v>
      </c>
      <c r="D40" s="27" t="str">
        <v/>
      </c>
      <c r="E40" s="26">
        <f t="shared" si="5"/>
        <v>6376.84</v>
      </c>
      <c r="F40" s="24">
        <v>167.31</v>
      </c>
      <c r="G40" s="24">
        <v>25</v>
      </c>
      <c r="H40" s="24">
        <v>207.69</v>
      </c>
      <c r="I40" s="25">
        <f t="shared" si="6"/>
        <v>410</v>
      </c>
      <c r="J40" s="24">
        <f t="shared" si="7"/>
        <v>5976.84</v>
      </c>
      <c r="K40" s="1132">
        <v>10</v>
      </c>
    </row>
    <row r="41" spans="1:11" ht="20.25" customHeight="1" x14ac:dyDescent="0.25">
      <c r="A41" s="1390"/>
      <c r="B41" s="29">
        <v>22</v>
      </c>
      <c r="C41" s="1304" t="s">
        <v>5</v>
      </c>
      <c r="D41" s="27" t="str">
        <v/>
      </c>
      <c r="E41" s="26">
        <f t="shared" si="5"/>
        <v>5976.84</v>
      </c>
      <c r="F41" s="24">
        <v>167.31</v>
      </c>
      <c r="G41" s="24">
        <v>25</v>
      </c>
      <c r="H41" s="24">
        <v>207.69</v>
      </c>
      <c r="I41" s="25">
        <f t="shared" si="6"/>
        <v>410</v>
      </c>
      <c r="J41" s="24">
        <f t="shared" si="7"/>
        <v>5576.84</v>
      </c>
      <c r="K41" s="1132">
        <v>10</v>
      </c>
    </row>
    <row r="42" spans="1:11" ht="20.25" customHeight="1" x14ac:dyDescent="0.25">
      <c r="A42" s="1390"/>
      <c r="B42" s="29">
        <v>23</v>
      </c>
      <c r="C42" s="1304" t="s">
        <v>4</v>
      </c>
      <c r="D42" s="27" t="str">
        <v/>
      </c>
      <c r="E42" s="26">
        <f t="shared" si="5"/>
        <v>5576.84</v>
      </c>
      <c r="F42" s="24">
        <v>167.31</v>
      </c>
      <c r="G42" s="24">
        <v>25</v>
      </c>
      <c r="H42" s="24">
        <v>207.69</v>
      </c>
      <c r="I42" s="25">
        <f t="shared" si="6"/>
        <v>410</v>
      </c>
      <c r="J42" s="24">
        <f t="shared" si="7"/>
        <v>5176.84</v>
      </c>
      <c r="K42" s="1132">
        <v>10</v>
      </c>
    </row>
    <row r="43" spans="1:11" ht="20.25" customHeight="1" x14ac:dyDescent="0.25">
      <c r="A43" s="1390"/>
      <c r="B43" s="29">
        <v>24</v>
      </c>
      <c r="C43" s="1304" t="s">
        <v>3</v>
      </c>
      <c r="D43" s="27" t="str">
        <v/>
      </c>
      <c r="E43" s="26">
        <f t="shared" si="5"/>
        <v>5176.84</v>
      </c>
      <c r="F43" s="24">
        <v>167.31</v>
      </c>
      <c r="G43" s="24">
        <v>25</v>
      </c>
      <c r="H43" s="24">
        <v>207.69</v>
      </c>
      <c r="I43" s="25">
        <f t="shared" si="6"/>
        <v>410</v>
      </c>
      <c r="J43" s="24">
        <f t="shared" si="7"/>
        <v>4776.84</v>
      </c>
      <c r="K43" s="1132">
        <v>10</v>
      </c>
    </row>
    <row r="44" spans="1:11" ht="20.25" customHeight="1" x14ac:dyDescent="0.25">
      <c r="A44" s="1390"/>
      <c r="B44" s="29">
        <v>25</v>
      </c>
      <c r="C44" s="1304" t="s">
        <v>14</v>
      </c>
      <c r="D44" s="27" t="str">
        <v/>
      </c>
      <c r="E44" s="26">
        <f t="shared" si="5"/>
        <v>4776.84</v>
      </c>
      <c r="F44" s="24">
        <v>167.31</v>
      </c>
      <c r="G44" s="24">
        <v>25</v>
      </c>
      <c r="H44" s="24">
        <v>207.69</v>
      </c>
      <c r="I44" s="25">
        <f t="shared" si="6"/>
        <v>410</v>
      </c>
      <c r="J44" s="24">
        <f t="shared" si="7"/>
        <v>4376.84</v>
      </c>
      <c r="K44" s="1132">
        <v>10</v>
      </c>
    </row>
    <row r="45" spans="1:11" ht="20.25" customHeight="1" thickBot="1" x14ac:dyDescent="0.3">
      <c r="A45" s="1391"/>
      <c r="B45" s="21">
        <v>26</v>
      </c>
      <c r="C45" s="1303" t="s">
        <v>13</v>
      </c>
      <c r="D45" s="19" t="str">
        <v/>
      </c>
      <c r="E45" s="18">
        <f t="shared" si="5"/>
        <v>4376.84</v>
      </c>
      <c r="F45" s="16">
        <v>167.31</v>
      </c>
      <c r="G45" s="16">
        <v>25</v>
      </c>
      <c r="H45" s="16">
        <v>207.69</v>
      </c>
      <c r="I45" s="17">
        <f t="shared" si="6"/>
        <v>410</v>
      </c>
      <c r="J45" s="16">
        <f t="shared" si="7"/>
        <v>3976.8400000000006</v>
      </c>
      <c r="K45" s="1133">
        <v>10</v>
      </c>
    </row>
    <row r="46" spans="1:11" ht="20.25" customHeight="1" x14ac:dyDescent="0.25">
      <c r="A46" s="1389">
        <v>2028</v>
      </c>
      <c r="B46" s="37">
        <v>27</v>
      </c>
      <c r="C46" s="1305" t="s">
        <v>12</v>
      </c>
      <c r="D46" s="35" t="str">
        <v/>
      </c>
      <c r="E46" s="34">
        <f t="shared" si="5"/>
        <v>3976.8400000000006</v>
      </c>
      <c r="F46" s="32">
        <v>167.31</v>
      </c>
      <c r="G46" s="32">
        <v>25</v>
      </c>
      <c r="H46" s="32">
        <v>207.69</v>
      </c>
      <c r="I46" s="33">
        <f t="shared" si="6"/>
        <v>410</v>
      </c>
      <c r="J46" s="32">
        <f t="shared" si="7"/>
        <v>3576.8400000000006</v>
      </c>
      <c r="K46" s="1131">
        <v>10</v>
      </c>
    </row>
    <row r="47" spans="1:11" ht="20.25" customHeight="1" x14ac:dyDescent="0.25">
      <c r="A47" s="1390"/>
      <c r="B47" s="29">
        <v>28</v>
      </c>
      <c r="C47" s="1304" t="s">
        <v>11</v>
      </c>
      <c r="D47" s="27" t="str">
        <v/>
      </c>
      <c r="E47" s="26">
        <f t="shared" si="5"/>
        <v>3576.8400000000006</v>
      </c>
      <c r="F47" s="24">
        <v>167.31</v>
      </c>
      <c r="G47" s="24">
        <v>25</v>
      </c>
      <c r="H47" s="24">
        <v>207.69</v>
      </c>
      <c r="I47" s="25">
        <f t="shared" si="6"/>
        <v>410</v>
      </c>
      <c r="J47" s="24">
        <f t="shared" si="7"/>
        <v>3176.8400000000006</v>
      </c>
      <c r="K47" s="1132">
        <v>10</v>
      </c>
    </row>
    <row r="48" spans="1:11" ht="20.25" customHeight="1" x14ac:dyDescent="0.25">
      <c r="A48" s="1390"/>
      <c r="B48" s="29">
        <v>29</v>
      </c>
      <c r="C48" s="1304" t="s">
        <v>10</v>
      </c>
      <c r="D48" s="27" t="str">
        <v/>
      </c>
      <c r="E48" s="26">
        <f t="shared" si="5"/>
        <v>3176.8400000000006</v>
      </c>
      <c r="F48" s="24">
        <v>167.31</v>
      </c>
      <c r="G48" s="24">
        <v>25</v>
      </c>
      <c r="H48" s="24">
        <v>207.69</v>
      </c>
      <c r="I48" s="25">
        <f t="shared" si="6"/>
        <v>410</v>
      </c>
      <c r="J48" s="24">
        <f t="shared" si="7"/>
        <v>2776.8400000000006</v>
      </c>
      <c r="K48" s="1132">
        <v>10</v>
      </c>
    </row>
    <row r="49" spans="1:12" ht="20.25" customHeight="1" x14ac:dyDescent="0.25">
      <c r="A49" s="1390"/>
      <c r="B49" s="29">
        <v>30</v>
      </c>
      <c r="C49" s="1304" t="s">
        <v>9</v>
      </c>
      <c r="D49" s="27" t="str">
        <v/>
      </c>
      <c r="E49" s="26">
        <f t="shared" si="5"/>
        <v>2776.8400000000006</v>
      </c>
      <c r="F49" s="24">
        <v>167.31</v>
      </c>
      <c r="G49" s="24">
        <v>25</v>
      </c>
      <c r="H49" s="24">
        <v>207.69</v>
      </c>
      <c r="I49" s="25">
        <f t="shared" si="6"/>
        <v>410</v>
      </c>
      <c r="J49" s="24">
        <f t="shared" si="7"/>
        <v>2376.8400000000006</v>
      </c>
      <c r="K49" s="1132">
        <v>10</v>
      </c>
      <c r="L49" s="1134"/>
    </row>
    <row r="50" spans="1:12" ht="20.25" customHeight="1" x14ac:dyDescent="0.25">
      <c r="A50" s="1390"/>
      <c r="B50" s="29">
        <v>31</v>
      </c>
      <c r="C50" s="1304" t="s">
        <v>8</v>
      </c>
      <c r="D50" s="27" t="str">
        <v/>
      </c>
      <c r="E50" s="26">
        <f t="shared" si="5"/>
        <v>2376.8400000000006</v>
      </c>
      <c r="F50" s="24">
        <v>167.31</v>
      </c>
      <c r="G50" s="24">
        <v>25</v>
      </c>
      <c r="H50" s="24">
        <v>207.69</v>
      </c>
      <c r="I50" s="25">
        <f t="shared" si="6"/>
        <v>410</v>
      </c>
      <c r="J50" s="24">
        <f t="shared" si="7"/>
        <v>1976.8400000000006</v>
      </c>
      <c r="K50" s="1132">
        <v>10</v>
      </c>
    </row>
    <row r="51" spans="1:12" ht="20.25" customHeight="1" x14ac:dyDescent="0.25">
      <c r="A51" s="1390"/>
      <c r="B51" s="29">
        <v>32</v>
      </c>
      <c r="C51" s="1304" t="s">
        <v>7</v>
      </c>
      <c r="D51" s="27" t="str">
        <v/>
      </c>
      <c r="E51" s="26">
        <f t="shared" si="5"/>
        <v>1976.8400000000006</v>
      </c>
      <c r="F51" s="24">
        <v>167.31</v>
      </c>
      <c r="G51" s="24">
        <v>25</v>
      </c>
      <c r="H51" s="24">
        <v>207.69</v>
      </c>
      <c r="I51" s="25">
        <f t="shared" si="6"/>
        <v>410</v>
      </c>
      <c r="J51" s="24">
        <f t="shared" si="7"/>
        <v>1576.8400000000006</v>
      </c>
      <c r="K51" s="1132">
        <v>10</v>
      </c>
    </row>
    <row r="52" spans="1:12" ht="20.25" customHeight="1" x14ac:dyDescent="0.25">
      <c r="A52" s="1390"/>
      <c r="B52" s="29">
        <v>33</v>
      </c>
      <c r="C52" s="1304" t="s">
        <v>6</v>
      </c>
      <c r="D52" s="27" t="str">
        <v/>
      </c>
      <c r="E52" s="26">
        <f t="shared" si="5"/>
        <v>1576.8400000000006</v>
      </c>
      <c r="F52" s="24">
        <v>167.31</v>
      </c>
      <c r="G52" s="24">
        <v>25</v>
      </c>
      <c r="H52" s="24">
        <v>207.69</v>
      </c>
      <c r="I52" s="25">
        <f t="shared" si="6"/>
        <v>410</v>
      </c>
      <c r="J52" s="24">
        <f t="shared" si="7"/>
        <v>1176.8400000000006</v>
      </c>
      <c r="K52" s="1132">
        <v>10</v>
      </c>
    </row>
    <row r="53" spans="1:12" ht="20.25" customHeight="1" x14ac:dyDescent="0.25">
      <c r="A53" s="1390"/>
      <c r="B53" s="29">
        <v>34</v>
      </c>
      <c r="C53" s="1304" t="s">
        <v>5</v>
      </c>
      <c r="D53" s="27" t="str">
        <v/>
      </c>
      <c r="E53" s="26">
        <f t="shared" si="5"/>
        <v>1176.8400000000006</v>
      </c>
      <c r="F53" s="24">
        <v>167.31</v>
      </c>
      <c r="G53" s="24">
        <v>25</v>
      </c>
      <c r="H53" s="24">
        <v>207.69</v>
      </c>
      <c r="I53" s="25">
        <f t="shared" si="6"/>
        <v>410</v>
      </c>
      <c r="J53" s="24">
        <f t="shared" si="7"/>
        <v>776.8400000000006</v>
      </c>
      <c r="K53" s="1132">
        <v>10</v>
      </c>
    </row>
    <row r="54" spans="1:12" ht="20.25" customHeight="1" x14ac:dyDescent="0.25">
      <c r="A54" s="1390"/>
      <c r="B54" s="29">
        <v>35</v>
      </c>
      <c r="C54" s="1304" t="s">
        <v>4</v>
      </c>
      <c r="D54" s="27" t="str">
        <v/>
      </c>
      <c r="E54" s="26">
        <f t="shared" si="5"/>
        <v>776.8400000000006</v>
      </c>
      <c r="F54" s="24">
        <v>167.31</v>
      </c>
      <c r="G54" s="24">
        <v>25</v>
      </c>
      <c r="H54" s="24">
        <v>207.69</v>
      </c>
      <c r="I54" s="25">
        <f t="shared" si="6"/>
        <v>410</v>
      </c>
      <c r="J54" s="24">
        <f t="shared" si="7"/>
        <v>376.84000000000054</v>
      </c>
      <c r="K54" s="1132">
        <v>10</v>
      </c>
    </row>
    <row r="55" spans="1:12" ht="20.25" customHeight="1" thickBot="1" x14ac:dyDescent="0.3">
      <c r="A55" s="1391"/>
      <c r="B55" s="21">
        <v>36</v>
      </c>
      <c r="C55" s="1303" t="s">
        <v>3</v>
      </c>
      <c r="D55" s="19" t="str">
        <v/>
      </c>
      <c r="E55" s="18">
        <f t="shared" si="5"/>
        <v>376.84000000000054</v>
      </c>
      <c r="F55" s="16">
        <v>167.31</v>
      </c>
      <c r="G55" s="16">
        <v>25</v>
      </c>
      <c r="H55" s="16">
        <v>207.69</v>
      </c>
      <c r="I55" s="17">
        <f t="shared" si="6"/>
        <v>410</v>
      </c>
      <c r="J55" s="16">
        <f t="shared" si="7"/>
        <v>-23.159999999999457</v>
      </c>
      <c r="K55" s="1133">
        <v>10</v>
      </c>
    </row>
    <row r="56" spans="1:12" ht="17.25" customHeight="1" x14ac:dyDescent="0.25">
      <c r="D56" s="68"/>
      <c r="E56" s="68"/>
      <c r="F56" s="67">
        <f>SUM(F20:F55)</f>
        <v>6023.1600000000035</v>
      </c>
      <c r="G56" s="67">
        <f>SUM(G20:G55)</f>
        <v>900</v>
      </c>
      <c r="H56" s="67">
        <f>SUM(H20:H55)</f>
        <v>7476.8399999999938</v>
      </c>
      <c r="K56" s="67">
        <f>SUM(K20:K55)</f>
        <v>360</v>
      </c>
    </row>
    <row r="57" spans="1:12" ht="17.25" customHeight="1" x14ac:dyDescent="0.25">
      <c r="D57" s="1420" t="s">
        <v>2</v>
      </c>
      <c r="E57" s="1420"/>
      <c r="F57" s="79">
        <v>0</v>
      </c>
      <c r="G57" s="79">
        <v>0</v>
      </c>
      <c r="H57" s="79">
        <v>0</v>
      </c>
      <c r="K57" s="79">
        <v>0</v>
      </c>
    </row>
    <row r="58" spans="1:12" ht="17.25" customHeight="1" x14ac:dyDescent="0.25">
      <c r="D58" s="1421" t="s">
        <v>1</v>
      </c>
      <c r="E58" s="1421"/>
      <c r="F58" s="78">
        <f>SUM(F56-F57)</f>
        <v>6023.1600000000035</v>
      </c>
      <c r="G58" s="78">
        <f>SUM(G56-G57)</f>
        <v>900</v>
      </c>
      <c r="H58" s="78">
        <f t="shared" ref="H58" si="8">SUM(H56-H57)</f>
        <v>7476.8399999999938</v>
      </c>
      <c r="K58" s="78">
        <f>SUM(K56-K57)</f>
        <v>360</v>
      </c>
    </row>
    <row r="59" spans="1:12" ht="17.25" customHeight="1" x14ac:dyDescent="0.25"/>
    <row r="60" spans="1:12" ht="17.25" customHeight="1" x14ac:dyDescent="0.25">
      <c r="C60" s="76"/>
      <c r="D60" s="1435" t="s">
        <v>42</v>
      </c>
      <c r="E60" s="1435"/>
      <c r="F60" s="1423">
        <f>SUM(F58:H58)</f>
        <v>14399.999999999996</v>
      </c>
      <c r="G60" s="1423"/>
      <c r="H60" s="1423"/>
      <c r="I60" s="485"/>
    </row>
    <row r="61" spans="1:12" ht="17.25" customHeight="1" thickBot="1" x14ac:dyDescent="0.3">
      <c r="C61" s="76"/>
      <c r="D61" s="1435" t="s">
        <v>41</v>
      </c>
      <c r="E61" s="1435"/>
      <c r="F61" s="1436">
        <v>-23.16</v>
      </c>
      <c r="G61" s="1436"/>
      <c r="H61" s="1436"/>
      <c r="I61" s="485"/>
    </row>
    <row r="62" spans="1:12" ht="17.25" customHeight="1" thickTop="1" thickBot="1" x14ac:dyDescent="0.3">
      <c r="C62" s="1415" t="s">
        <v>0</v>
      </c>
      <c r="D62" s="1415"/>
      <c r="E62" s="1416"/>
      <c r="F62" s="1417">
        <f>SUM(F60:H61)</f>
        <v>14376.839999999997</v>
      </c>
      <c r="G62" s="1418"/>
      <c r="H62" s="1419"/>
      <c r="I62" s="486"/>
    </row>
    <row r="63" spans="1:12" ht="15.75" thickTop="1" x14ac:dyDescent="0.25"/>
  </sheetData>
  <mergeCells count="19">
    <mergeCell ref="A22:A33"/>
    <mergeCell ref="A20:A21"/>
    <mergeCell ref="D61:E61"/>
    <mergeCell ref="F61:H61"/>
    <mergeCell ref="C62:E62"/>
    <mergeCell ref="F62:H62"/>
    <mergeCell ref="A46:A55"/>
    <mergeCell ref="A34:A45"/>
    <mergeCell ref="E17:F17"/>
    <mergeCell ref="D57:E57"/>
    <mergeCell ref="D58:E58"/>
    <mergeCell ref="D60:E60"/>
    <mergeCell ref="F60:H60"/>
    <mergeCell ref="A8:L8"/>
    <mergeCell ref="A11:B11"/>
    <mergeCell ref="A12:B12"/>
    <mergeCell ref="A14:B14"/>
    <mergeCell ref="A16:B16"/>
    <mergeCell ref="E16:F16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S54"/>
  <sheetViews>
    <sheetView topLeftCell="A34" zoomScale="90" zoomScaleNormal="90" workbookViewId="0">
      <selection activeCell="R41" sqref="R41"/>
    </sheetView>
  </sheetViews>
  <sheetFormatPr defaultRowHeight="15" x14ac:dyDescent="0.25"/>
  <cols>
    <col min="3" max="3" width="12.7109375" bestFit="1" customWidth="1"/>
    <col min="4" max="4" width="10.7109375" customWidth="1"/>
    <col min="5" max="8" width="10" customWidth="1"/>
    <col min="9" max="9" width="10.85546875" customWidth="1"/>
    <col min="10" max="12" width="10" customWidth="1"/>
    <col min="13" max="13" width="12.85546875" customWidth="1"/>
    <col min="14" max="14" width="5.7109375" customWidth="1"/>
    <col min="15" max="15" width="11.5703125" customWidth="1"/>
    <col min="19" max="19" width="10.42578125" customWidth="1"/>
  </cols>
  <sheetData>
    <row r="1" spans="1:13" ht="21" x14ac:dyDescent="0.35">
      <c r="A1" s="63" t="s">
        <v>40</v>
      </c>
    </row>
    <row r="3" spans="1:13" ht="21" x14ac:dyDescent="0.35">
      <c r="A3" s="62" t="s">
        <v>1060</v>
      </c>
    </row>
    <row r="4" spans="1:13" ht="12.6" customHeight="1" x14ac:dyDescent="0.35">
      <c r="A4" s="62"/>
    </row>
    <row r="5" spans="1:13" ht="17.25" x14ac:dyDescent="0.3">
      <c r="A5" s="500" t="s">
        <v>1061</v>
      </c>
    </row>
    <row r="6" spans="1:13" ht="17.25" x14ac:dyDescent="0.3">
      <c r="A6" s="500" t="s">
        <v>1062</v>
      </c>
    </row>
    <row r="8" spans="1:13" ht="20.25" customHeight="1" x14ac:dyDescent="0.25">
      <c r="A8" s="1425" t="s">
        <v>1063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896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93</v>
      </c>
      <c r="B10" s="60"/>
      <c r="C10" s="59"/>
      <c r="D10" s="896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6500</v>
      </c>
      <c r="D11" s="896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390</v>
      </c>
      <c r="D12" s="57" t="s">
        <v>1064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390</v>
      </c>
      <c r="D13" s="57" t="s">
        <v>228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390</v>
      </c>
      <c r="D14" s="57" t="s">
        <v>32</v>
      </c>
      <c r="E14" s="51"/>
      <c r="I14" s="48"/>
      <c r="L14" s="48"/>
      <c r="M14" s="48"/>
    </row>
    <row r="15" spans="1:13" ht="20.25" customHeight="1" x14ac:dyDescent="0.25">
      <c r="A15" s="894"/>
      <c r="B15" s="894"/>
      <c r="C15" s="50">
        <f>SUM(C11:C14)</f>
        <v>7670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49">
        <v>7363.2</v>
      </c>
      <c r="D16" s="52" t="s">
        <v>75</v>
      </c>
      <c r="E16" s="51"/>
      <c r="I16" s="48"/>
      <c r="L16" s="48"/>
      <c r="M16" s="48"/>
    </row>
    <row r="17" spans="1:19" ht="20.25" customHeight="1" x14ac:dyDescent="0.25">
      <c r="A17" s="894"/>
      <c r="B17" s="894"/>
      <c r="C17" s="189">
        <f>SUM(C15:C16)</f>
        <v>15033.2</v>
      </c>
      <c r="D17" s="52"/>
      <c r="E17" s="51"/>
      <c r="I17" s="48"/>
      <c r="L17" s="48"/>
      <c r="M17" s="48"/>
    </row>
    <row r="18" spans="1:19" ht="20.25" customHeight="1" x14ac:dyDescent="0.25">
      <c r="A18" s="1427" t="s">
        <v>1065</v>
      </c>
      <c r="B18" s="1427"/>
      <c r="C18" s="49">
        <v>312</v>
      </c>
      <c r="E18" s="1428" t="s">
        <v>168</v>
      </c>
      <c r="F18" s="1428"/>
      <c r="G18" s="144"/>
      <c r="I18" s="48"/>
      <c r="L18" s="48"/>
      <c r="M18" s="48"/>
    </row>
    <row r="19" spans="1:19" ht="18" customHeight="1" thickBot="1" x14ac:dyDescent="0.3">
      <c r="C19" s="45">
        <f>SUM(C17:C18)</f>
        <v>15345.2</v>
      </c>
      <c r="E19" s="1429">
        <f>C19/24+1</f>
        <v>640.38333333333333</v>
      </c>
      <c r="F19" s="1429"/>
      <c r="G19" s="143"/>
    </row>
    <row r="20" spans="1:19" s="93" customFormat="1" ht="17.25" thickTop="1" thickBot="1" x14ac:dyDescent="0.3">
      <c r="D20" s="143"/>
      <c r="E20" s="143"/>
      <c r="F20" s="143"/>
      <c r="G20" s="143"/>
    </row>
    <row r="21" spans="1:19" ht="18.75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218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  <c r="O21" s="1406" t="s">
        <v>21</v>
      </c>
      <c r="P21" s="1408" t="s">
        <v>218</v>
      </c>
      <c r="Q21" s="1408"/>
      <c r="R21" s="1408"/>
      <c r="S21" s="1394" t="s">
        <v>19</v>
      </c>
    </row>
    <row r="22" spans="1:19" ht="30.75" customHeight="1" thickBot="1" x14ac:dyDescent="0.3">
      <c r="A22" s="1431"/>
      <c r="B22" s="1433"/>
      <c r="C22" s="1393"/>
      <c r="D22" s="1401"/>
      <c r="E22" s="1393"/>
      <c r="F22" s="1434"/>
      <c r="G22" s="895" t="s">
        <v>597</v>
      </c>
      <c r="H22" s="895" t="s">
        <v>20</v>
      </c>
      <c r="I22" s="895" t="s">
        <v>16</v>
      </c>
      <c r="J22" s="1393"/>
      <c r="K22" s="1401"/>
      <c r="L22" s="1393"/>
      <c r="M22" s="1395"/>
      <c r="O22" s="1407"/>
      <c r="P22" s="971" t="s">
        <v>597</v>
      </c>
      <c r="Q22" s="971" t="s">
        <v>20</v>
      </c>
      <c r="R22" s="971" t="s">
        <v>16</v>
      </c>
      <c r="S22" s="1395"/>
    </row>
    <row r="23" spans="1:19" ht="20.25" customHeight="1" x14ac:dyDescent="0.25">
      <c r="A23" s="1389">
        <v>2024</v>
      </c>
      <c r="B23" s="37">
        <v>1</v>
      </c>
      <c r="C23" s="900" t="s">
        <v>6</v>
      </c>
      <c r="D23" s="35" t="str">
        <f t="array" ref="D23:D46">TRANSPOSE('[1]2024-2025'!$F$38:$AC$38)</f>
        <v>31/07/24</v>
      </c>
      <c r="E23" s="34">
        <f>SUM(C19)</f>
        <v>15345.2</v>
      </c>
      <c r="F23" s="32">
        <v>287.7</v>
      </c>
      <c r="G23" s="32">
        <v>16.25</v>
      </c>
      <c r="H23" s="32">
        <v>16.25</v>
      </c>
      <c r="I23" s="31">
        <v>13</v>
      </c>
      <c r="J23" s="32">
        <v>306.8</v>
      </c>
      <c r="K23" s="33">
        <f>F23+J23+H23+I23+G23</f>
        <v>640</v>
      </c>
      <c r="L23" s="32">
        <f>E23-J23-H23-F23-I23-G23</f>
        <v>14705.2</v>
      </c>
      <c r="M23" s="30">
        <f>J23</f>
        <v>306.8</v>
      </c>
      <c r="O23" s="972" t="s">
        <v>88</v>
      </c>
      <c r="P23" s="37" t="s">
        <v>88</v>
      </c>
      <c r="Q23" s="37" t="s">
        <v>88</v>
      </c>
      <c r="R23" s="37" t="s">
        <v>88</v>
      </c>
      <c r="S23" s="444" t="s">
        <v>88</v>
      </c>
    </row>
    <row r="24" spans="1:19" ht="20.25" customHeight="1" x14ac:dyDescent="0.25">
      <c r="A24" s="1390"/>
      <c r="B24" s="29">
        <v>2</v>
      </c>
      <c r="C24" s="899" t="s">
        <v>5</v>
      </c>
      <c r="D24" s="27" t="str">
        <v>30/08/24</v>
      </c>
      <c r="E24" s="26">
        <f>L23</f>
        <v>14705.2</v>
      </c>
      <c r="F24" s="24">
        <v>287.7</v>
      </c>
      <c r="G24" s="24">
        <v>16.25</v>
      </c>
      <c r="H24" s="24">
        <v>16.25</v>
      </c>
      <c r="I24" s="23">
        <v>13</v>
      </c>
      <c r="J24" s="24">
        <v>306.8</v>
      </c>
      <c r="K24" s="25">
        <f t="shared" ref="K24:K46" si="0">F24+J24+H24+I24+G24</f>
        <v>640</v>
      </c>
      <c r="L24" s="24">
        <f t="shared" ref="L24:L46" si="1">E24-J24-H24-F24-I24-G24</f>
        <v>14065.2</v>
      </c>
      <c r="M24" s="22">
        <f t="shared" ref="M24:M46" si="2">M23+J24</f>
        <v>613.6</v>
      </c>
      <c r="O24" s="973" t="s">
        <v>88</v>
      </c>
      <c r="P24" s="29" t="s">
        <v>88</v>
      </c>
      <c r="Q24" s="29" t="s">
        <v>88</v>
      </c>
      <c r="R24" s="29" t="s">
        <v>88</v>
      </c>
      <c r="S24" s="442" t="s">
        <v>88</v>
      </c>
    </row>
    <row r="25" spans="1:19" ht="60" x14ac:dyDescent="0.25">
      <c r="A25" s="1390"/>
      <c r="B25" s="29">
        <v>3</v>
      </c>
      <c r="C25" s="899" t="s">
        <v>4</v>
      </c>
      <c r="D25" s="83" t="str">
        <v>30/09/24
-rm620
30/10/24
-rm20</v>
      </c>
      <c r="E25" s="26">
        <f t="shared" ref="E25:E46" si="3">L24</f>
        <v>14065.2</v>
      </c>
      <c r="F25" s="24">
        <v>287.7</v>
      </c>
      <c r="G25" s="24">
        <v>16.25</v>
      </c>
      <c r="H25" s="24">
        <v>16.25</v>
      </c>
      <c r="I25" s="23">
        <v>13</v>
      </c>
      <c r="J25" s="24">
        <v>306.8</v>
      </c>
      <c r="K25" s="25">
        <f t="shared" si="0"/>
        <v>640</v>
      </c>
      <c r="L25" s="24">
        <f t="shared" si="1"/>
        <v>13425.2</v>
      </c>
      <c r="M25" s="22">
        <f t="shared" si="2"/>
        <v>920.40000000000009</v>
      </c>
      <c r="O25" s="617" t="s">
        <v>1288</v>
      </c>
      <c r="P25" s="618" t="s">
        <v>1289</v>
      </c>
      <c r="Q25" s="618" t="s">
        <v>1289</v>
      </c>
      <c r="R25" s="618" t="s">
        <v>1290</v>
      </c>
      <c r="S25" s="619" t="s">
        <v>1291</v>
      </c>
    </row>
    <row r="26" spans="1:19" ht="20.25" customHeight="1" x14ac:dyDescent="0.25">
      <c r="A26" s="1390"/>
      <c r="B26" s="29">
        <v>4</v>
      </c>
      <c r="C26" s="899" t="s">
        <v>3</v>
      </c>
      <c r="D26" s="27" t="str">
        <v>30/10/24</v>
      </c>
      <c r="E26" s="26">
        <f t="shared" si="3"/>
        <v>13425.2</v>
      </c>
      <c r="F26" s="24">
        <v>287.7</v>
      </c>
      <c r="G26" s="24">
        <v>16.25</v>
      </c>
      <c r="H26" s="24">
        <v>16.25</v>
      </c>
      <c r="I26" s="23">
        <v>13</v>
      </c>
      <c r="J26" s="24">
        <v>306.8</v>
      </c>
      <c r="K26" s="25">
        <f t="shared" si="0"/>
        <v>640</v>
      </c>
      <c r="L26" s="24">
        <f t="shared" si="1"/>
        <v>12785.2</v>
      </c>
      <c r="M26" s="22">
        <f t="shared" si="2"/>
        <v>1227.2</v>
      </c>
      <c r="O26" s="617" t="s">
        <v>88</v>
      </c>
      <c r="P26" s="618" t="s">
        <v>88</v>
      </c>
      <c r="Q26" s="618" t="s">
        <v>88</v>
      </c>
      <c r="R26" s="618" t="s">
        <v>88</v>
      </c>
      <c r="S26" s="619" t="s">
        <v>88</v>
      </c>
    </row>
    <row r="27" spans="1:19" ht="20.25" customHeight="1" x14ac:dyDescent="0.25">
      <c r="A27" s="1390"/>
      <c r="B27" s="29">
        <v>5</v>
      </c>
      <c r="C27" s="899" t="s">
        <v>14</v>
      </c>
      <c r="D27" s="27" t="str">
        <v>29/11/24</v>
      </c>
      <c r="E27" s="26">
        <f t="shared" si="3"/>
        <v>12785.2</v>
      </c>
      <c r="F27" s="24">
        <v>287.7</v>
      </c>
      <c r="G27" s="24">
        <v>16.25</v>
      </c>
      <c r="H27" s="24">
        <v>16.25</v>
      </c>
      <c r="I27" s="23">
        <v>13</v>
      </c>
      <c r="J27" s="24">
        <v>306.8</v>
      </c>
      <c r="K27" s="25">
        <f t="shared" si="0"/>
        <v>640</v>
      </c>
      <c r="L27" s="24">
        <f t="shared" si="1"/>
        <v>12145.2</v>
      </c>
      <c r="M27" s="22">
        <f t="shared" si="2"/>
        <v>1534</v>
      </c>
      <c r="O27" s="617" t="s">
        <v>88</v>
      </c>
      <c r="P27" s="618" t="s">
        <v>88</v>
      </c>
      <c r="Q27" s="618" t="s">
        <v>88</v>
      </c>
      <c r="R27" s="618" t="s">
        <v>88</v>
      </c>
      <c r="S27" s="619" t="s">
        <v>88</v>
      </c>
    </row>
    <row r="28" spans="1:19" ht="20.25" customHeight="1" thickBot="1" x14ac:dyDescent="0.3">
      <c r="A28" s="1391"/>
      <c r="B28" s="21">
        <v>6</v>
      </c>
      <c r="C28" s="898" t="s">
        <v>13</v>
      </c>
      <c r="D28" s="19" t="str">
        <v>31/12/24</v>
      </c>
      <c r="E28" s="18">
        <f t="shared" si="3"/>
        <v>12145.2</v>
      </c>
      <c r="F28" s="16">
        <v>287.7</v>
      </c>
      <c r="G28" s="16">
        <v>16.25</v>
      </c>
      <c r="H28" s="16">
        <v>16.25</v>
      </c>
      <c r="I28" s="15">
        <v>13</v>
      </c>
      <c r="J28" s="16">
        <v>306.8</v>
      </c>
      <c r="K28" s="17">
        <f t="shared" si="0"/>
        <v>640</v>
      </c>
      <c r="L28" s="16">
        <f t="shared" si="1"/>
        <v>11505.2</v>
      </c>
      <c r="M28" s="14">
        <f t="shared" si="2"/>
        <v>1840.8</v>
      </c>
      <c r="O28" s="617" t="s">
        <v>88</v>
      </c>
      <c r="P28" s="618" t="s">
        <v>88</v>
      </c>
      <c r="Q28" s="618" t="s">
        <v>88</v>
      </c>
      <c r="R28" s="618" t="s">
        <v>88</v>
      </c>
      <c r="S28" s="619" t="s">
        <v>88</v>
      </c>
    </row>
    <row r="29" spans="1:19" ht="20.25" customHeight="1" x14ac:dyDescent="0.25">
      <c r="A29" s="1389">
        <v>2025</v>
      </c>
      <c r="B29" s="37">
        <v>7</v>
      </c>
      <c r="C29" s="900" t="s">
        <v>12</v>
      </c>
      <c r="D29" s="35" t="str">
        <v>04/02/25</v>
      </c>
      <c r="E29" s="34">
        <f t="shared" si="3"/>
        <v>11505.2</v>
      </c>
      <c r="F29" s="32">
        <v>287.7</v>
      </c>
      <c r="G29" s="32">
        <v>16.25</v>
      </c>
      <c r="H29" s="32">
        <v>16.25</v>
      </c>
      <c r="I29" s="31">
        <v>13</v>
      </c>
      <c r="J29" s="32">
        <v>306.8</v>
      </c>
      <c r="K29" s="33">
        <f t="shared" si="0"/>
        <v>640</v>
      </c>
      <c r="L29" s="32">
        <f t="shared" si="1"/>
        <v>10865.2</v>
      </c>
      <c r="M29" s="30">
        <f t="shared" si="2"/>
        <v>2147.6</v>
      </c>
      <c r="O29" s="617" t="s">
        <v>88</v>
      </c>
      <c r="P29" s="618" t="s">
        <v>88</v>
      </c>
      <c r="Q29" s="618" t="s">
        <v>88</v>
      </c>
      <c r="R29" s="618" t="s">
        <v>88</v>
      </c>
      <c r="S29" s="619" t="s">
        <v>88</v>
      </c>
    </row>
    <row r="30" spans="1:19" ht="20.25" customHeight="1" x14ac:dyDescent="0.25">
      <c r="A30" s="1390"/>
      <c r="B30" s="29">
        <v>8</v>
      </c>
      <c r="C30" s="899" t="s">
        <v>11</v>
      </c>
      <c r="D30" s="27" t="str">
        <v>01/03/25</v>
      </c>
      <c r="E30" s="26">
        <f t="shared" si="3"/>
        <v>10865.2</v>
      </c>
      <c r="F30" s="24">
        <v>287.7</v>
      </c>
      <c r="G30" s="24">
        <v>16.25</v>
      </c>
      <c r="H30" s="24">
        <v>16.25</v>
      </c>
      <c r="I30" s="23">
        <v>13</v>
      </c>
      <c r="J30" s="24">
        <v>306.8</v>
      </c>
      <c r="K30" s="25">
        <f t="shared" si="0"/>
        <v>640</v>
      </c>
      <c r="L30" s="24">
        <f t="shared" si="1"/>
        <v>10225.200000000001</v>
      </c>
      <c r="M30" s="22">
        <f t="shared" si="2"/>
        <v>2454.4</v>
      </c>
      <c r="O30" s="617" t="s">
        <v>88</v>
      </c>
      <c r="P30" s="618" t="s">
        <v>88</v>
      </c>
      <c r="Q30" s="618" t="s">
        <v>88</v>
      </c>
      <c r="R30" s="618" t="s">
        <v>88</v>
      </c>
      <c r="S30" s="619" t="s">
        <v>88</v>
      </c>
    </row>
    <row r="31" spans="1:19" ht="60" x14ac:dyDescent="0.25">
      <c r="A31" s="1390"/>
      <c r="B31" s="29">
        <v>9</v>
      </c>
      <c r="C31" s="899" t="s">
        <v>10</v>
      </c>
      <c r="D31" s="83" t="str">
        <v>03/04/25
-rm300
02/05/25
-rm340</v>
      </c>
      <c r="E31" s="26">
        <f t="shared" si="3"/>
        <v>10225.200000000001</v>
      </c>
      <c r="F31" s="24">
        <v>287.7</v>
      </c>
      <c r="G31" s="24">
        <v>16.25</v>
      </c>
      <c r="H31" s="24">
        <v>16.25</v>
      </c>
      <c r="I31" s="23">
        <v>13</v>
      </c>
      <c r="J31" s="24">
        <v>306.8</v>
      </c>
      <c r="K31" s="25">
        <f t="shared" si="0"/>
        <v>640</v>
      </c>
      <c r="L31" s="24">
        <f t="shared" si="1"/>
        <v>9585.2000000000007</v>
      </c>
      <c r="M31" s="22">
        <f t="shared" si="2"/>
        <v>2761.2000000000003</v>
      </c>
      <c r="O31" s="617" t="s">
        <v>1638</v>
      </c>
      <c r="P31" s="618" t="s">
        <v>1639</v>
      </c>
      <c r="Q31" s="618" t="s">
        <v>1639</v>
      </c>
      <c r="R31" s="618" t="s">
        <v>1640</v>
      </c>
      <c r="S31" s="619" t="s">
        <v>1641</v>
      </c>
    </row>
    <row r="32" spans="1:19" ht="60" x14ac:dyDescent="0.25">
      <c r="A32" s="1390"/>
      <c r="B32" s="29">
        <v>10</v>
      </c>
      <c r="C32" s="899" t="s">
        <v>9</v>
      </c>
      <c r="D32" s="83" t="str">
        <v>02/05/25
-rm200
14/05/25
-rm440</v>
      </c>
      <c r="E32" s="26">
        <f t="shared" si="3"/>
        <v>9585.2000000000007</v>
      </c>
      <c r="F32" s="24">
        <v>287.7</v>
      </c>
      <c r="G32" s="24">
        <v>16.25</v>
      </c>
      <c r="H32" s="24">
        <v>16.25</v>
      </c>
      <c r="I32" s="23">
        <v>13</v>
      </c>
      <c r="J32" s="24">
        <v>306.8</v>
      </c>
      <c r="K32" s="25">
        <f t="shared" si="0"/>
        <v>640</v>
      </c>
      <c r="L32" s="24">
        <f t="shared" si="1"/>
        <v>8945.2000000000007</v>
      </c>
      <c r="M32" s="22">
        <f t="shared" si="2"/>
        <v>3068.0000000000005</v>
      </c>
      <c r="O32" s="617" t="s">
        <v>1658</v>
      </c>
      <c r="P32" s="618" t="s">
        <v>1659</v>
      </c>
      <c r="Q32" s="618" t="s">
        <v>1659</v>
      </c>
      <c r="R32" s="618" t="s">
        <v>1660</v>
      </c>
      <c r="S32" s="619" t="s">
        <v>1661</v>
      </c>
    </row>
    <row r="33" spans="1:19" ht="20.25" customHeight="1" x14ac:dyDescent="0.25">
      <c r="A33" s="1390"/>
      <c r="B33" s="29">
        <v>11</v>
      </c>
      <c r="C33" s="899" t="s">
        <v>8</v>
      </c>
      <c r="D33" s="27" t="str">
        <v>06/06/25</v>
      </c>
      <c r="E33" s="26">
        <f t="shared" si="3"/>
        <v>8945.2000000000007</v>
      </c>
      <c r="F33" s="24">
        <v>287.7</v>
      </c>
      <c r="G33" s="24">
        <v>16.25</v>
      </c>
      <c r="H33" s="24">
        <v>16.25</v>
      </c>
      <c r="I33" s="23">
        <v>13</v>
      </c>
      <c r="J33" s="24">
        <v>306.8</v>
      </c>
      <c r="K33" s="25">
        <f t="shared" si="0"/>
        <v>640</v>
      </c>
      <c r="L33" s="24">
        <f t="shared" si="1"/>
        <v>8305.2000000000007</v>
      </c>
      <c r="M33" s="22">
        <f t="shared" si="2"/>
        <v>3374.8000000000006</v>
      </c>
      <c r="O33" s="617" t="s">
        <v>88</v>
      </c>
      <c r="P33" s="618" t="s">
        <v>88</v>
      </c>
      <c r="Q33" s="618" t="s">
        <v>88</v>
      </c>
      <c r="R33" s="618" t="s">
        <v>88</v>
      </c>
      <c r="S33" s="619" t="s">
        <v>88</v>
      </c>
    </row>
    <row r="34" spans="1:19" ht="90" x14ac:dyDescent="0.25">
      <c r="A34" s="1390"/>
      <c r="B34" s="29">
        <v>12</v>
      </c>
      <c r="C34" s="899" t="s">
        <v>7</v>
      </c>
      <c r="D34" s="83" t="str">
        <v>04/07/25
-rm400
07/07/25
-rm200
15/08/25
-rm40</v>
      </c>
      <c r="E34" s="26">
        <f t="shared" si="3"/>
        <v>8305.2000000000007</v>
      </c>
      <c r="F34" s="24">
        <v>287.7</v>
      </c>
      <c r="G34" s="24">
        <v>16.25</v>
      </c>
      <c r="H34" s="24">
        <v>16.25</v>
      </c>
      <c r="I34" s="23">
        <v>13</v>
      </c>
      <c r="J34" s="24">
        <v>306.8</v>
      </c>
      <c r="K34" s="25">
        <f t="shared" si="0"/>
        <v>640</v>
      </c>
      <c r="L34" s="24">
        <f t="shared" si="1"/>
        <v>7665.2000000000007</v>
      </c>
      <c r="M34" s="22">
        <f t="shared" si="2"/>
        <v>3681.6000000000008</v>
      </c>
      <c r="O34" s="617" t="s">
        <v>1834</v>
      </c>
      <c r="P34" s="618" t="s">
        <v>1835</v>
      </c>
      <c r="Q34" s="618" t="s">
        <v>1835</v>
      </c>
      <c r="R34" s="618" t="s">
        <v>1836</v>
      </c>
      <c r="S34" s="619" t="s">
        <v>1837</v>
      </c>
    </row>
    <row r="35" spans="1:19" ht="60" x14ac:dyDescent="0.25">
      <c r="A35" s="1390"/>
      <c r="B35" s="29">
        <v>13</v>
      </c>
      <c r="C35" s="899" t="s">
        <v>6</v>
      </c>
      <c r="D35" s="83" t="str">
        <v>15/08/25
-rm560
29/08/25
-rm80</v>
      </c>
      <c r="E35" s="26">
        <f t="shared" si="3"/>
        <v>7665.2000000000007</v>
      </c>
      <c r="F35" s="24">
        <v>287.7</v>
      </c>
      <c r="G35" s="24">
        <v>16.25</v>
      </c>
      <c r="H35" s="24">
        <v>16.25</v>
      </c>
      <c r="I35" s="23">
        <v>13</v>
      </c>
      <c r="J35" s="24">
        <v>306.8</v>
      </c>
      <c r="K35" s="25">
        <f t="shared" si="0"/>
        <v>640</v>
      </c>
      <c r="L35" s="24">
        <f t="shared" si="1"/>
        <v>7025.2000000000007</v>
      </c>
      <c r="M35" s="22">
        <f t="shared" si="2"/>
        <v>3988.400000000001</v>
      </c>
      <c r="O35" s="345" t="s">
        <v>1848</v>
      </c>
      <c r="P35" s="346" t="s">
        <v>1849</v>
      </c>
      <c r="Q35" s="346" t="s">
        <v>1849</v>
      </c>
      <c r="R35" s="346" t="s">
        <v>1850</v>
      </c>
      <c r="S35" s="303" t="s">
        <v>1851</v>
      </c>
    </row>
    <row r="36" spans="1:19" ht="20.25" customHeight="1" x14ac:dyDescent="0.25">
      <c r="A36" s="1390"/>
      <c r="B36" s="29">
        <v>14</v>
      </c>
      <c r="C36" s="899" t="s">
        <v>5</v>
      </c>
      <c r="D36" s="83" t="str">
        <v>29/08/25</v>
      </c>
      <c r="E36" s="26">
        <f t="shared" si="3"/>
        <v>7025.2000000000007</v>
      </c>
      <c r="F36" s="24">
        <v>287.7</v>
      </c>
      <c r="G36" s="24">
        <v>16.25</v>
      </c>
      <c r="H36" s="24">
        <v>16.25</v>
      </c>
      <c r="I36" s="23">
        <v>13</v>
      </c>
      <c r="J36" s="24">
        <v>306.8</v>
      </c>
      <c r="K36" s="25">
        <f t="shared" si="0"/>
        <v>640</v>
      </c>
      <c r="L36" s="24">
        <f t="shared" si="1"/>
        <v>6385.2000000000007</v>
      </c>
      <c r="M36" s="22">
        <f t="shared" si="2"/>
        <v>4295.2000000000007</v>
      </c>
      <c r="O36" s="713" t="s">
        <v>88</v>
      </c>
      <c r="P36" s="714" t="s">
        <v>88</v>
      </c>
      <c r="Q36" s="714" t="s">
        <v>88</v>
      </c>
      <c r="R36" s="714" t="s">
        <v>88</v>
      </c>
      <c r="S36" s="715" t="s">
        <v>88</v>
      </c>
    </row>
    <row r="37" spans="1:19" ht="120" x14ac:dyDescent="0.25">
      <c r="A37" s="1390"/>
      <c r="B37" s="29">
        <v>15</v>
      </c>
      <c r="C37" s="899" t="s">
        <v>4</v>
      </c>
      <c r="D37" s="83" t="str">
        <v>21/11/25
-rm30
28/11/25
-rm200
11/12/25
-rm200
21/01/26
-rm100</v>
      </c>
      <c r="E37" s="26">
        <f t="shared" si="3"/>
        <v>6385.2000000000007</v>
      </c>
      <c r="F37" s="24">
        <v>287.7</v>
      </c>
      <c r="G37" s="24">
        <v>16.25</v>
      </c>
      <c r="H37" s="24">
        <v>16.25</v>
      </c>
      <c r="I37" s="23">
        <v>13</v>
      </c>
      <c r="J37" s="24">
        <v>306.8</v>
      </c>
      <c r="K37" s="25">
        <f t="shared" si="0"/>
        <v>640</v>
      </c>
      <c r="L37" s="24">
        <f t="shared" si="1"/>
        <v>5745.2000000000007</v>
      </c>
      <c r="M37" s="22">
        <f t="shared" si="2"/>
        <v>4602.0000000000009</v>
      </c>
      <c r="O37" s="1062" t="s">
        <v>2094</v>
      </c>
      <c r="P37" s="1063" t="s">
        <v>2095</v>
      </c>
      <c r="Q37" s="1063" t="s">
        <v>2095</v>
      </c>
      <c r="R37" s="1063" t="s">
        <v>2096</v>
      </c>
      <c r="S37" s="1064" t="s">
        <v>2097</v>
      </c>
    </row>
    <row r="38" spans="1:19" ht="20.25" customHeight="1" x14ac:dyDescent="0.25">
      <c r="A38" s="1390"/>
      <c r="B38" s="29">
        <v>16</v>
      </c>
      <c r="C38" s="899" t="s">
        <v>3</v>
      </c>
      <c r="D38" s="27" t="str">
        <v/>
      </c>
      <c r="E38" s="26">
        <f t="shared" si="3"/>
        <v>5745.2000000000007</v>
      </c>
      <c r="F38" s="24">
        <v>287.7</v>
      </c>
      <c r="G38" s="24">
        <v>16.25</v>
      </c>
      <c r="H38" s="24">
        <v>16.25</v>
      </c>
      <c r="I38" s="23">
        <v>13</v>
      </c>
      <c r="J38" s="24">
        <v>306.8</v>
      </c>
      <c r="K38" s="25">
        <f t="shared" si="0"/>
        <v>640</v>
      </c>
      <c r="L38" s="24">
        <f t="shared" si="1"/>
        <v>5105.2000000000007</v>
      </c>
      <c r="M38" s="22">
        <f t="shared" si="2"/>
        <v>4908.8000000000011</v>
      </c>
    </row>
    <row r="39" spans="1:19" ht="20.25" customHeight="1" x14ac:dyDescent="0.25">
      <c r="A39" s="1390"/>
      <c r="B39" s="29">
        <v>17</v>
      </c>
      <c r="C39" s="899" t="s">
        <v>14</v>
      </c>
      <c r="D39" s="27" t="str">
        <v/>
      </c>
      <c r="E39" s="26">
        <f t="shared" si="3"/>
        <v>5105.2000000000007</v>
      </c>
      <c r="F39" s="24">
        <v>287.7</v>
      </c>
      <c r="G39" s="24">
        <v>16.25</v>
      </c>
      <c r="H39" s="24">
        <v>16.25</v>
      </c>
      <c r="I39" s="23">
        <v>13</v>
      </c>
      <c r="J39" s="24">
        <v>306.8</v>
      </c>
      <c r="K39" s="25">
        <f t="shared" si="0"/>
        <v>640</v>
      </c>
      <c r="L39" s="24">
        <f t="shared" si="1"/>
        <v>4465.2000000000007</v>
      </c>
      <c r="M39" s="22">
        <f t="shared" si="2"/>
        <v>5215.6000000000013</v>
      </c>
    </row>
    <row r="40" spans="1:19" ht="20.25" customHeight="1" thickBot="1" x14ac:dyDescent="0.3">
      <c r="A40" s="1391"/>
      <c r="B40" s="21">
        <v>18</v>
      </c>
      <c r="C40" s="898" t="s">
        <v>13</v>
      </c>
      <c r="D40" s="19" t="str">
        <v/>
      </c>
      <c r="E40" s="18">
        <f t="shared" si="3"/>
        <v>4465.2000000000007</v>
      </c>
      <c r="F40" s="16">
        <v>287.7</v>
      </c>
      <c r="G40" s="16">
        <v>16.25</v>
      </c>
      <c r="H40" s="16">
        <v>16.25</v>
      </c>
      <c r="I40" s="15">
        <v>13</v>
      </c>
      <c r="J40" s="16">
        <v>306.8</v>
      </c>
      <c r="K40" s="17">
        <f t="shared" si="0"/>
        <v>640</v>
      </c>
      <c r="L40" s="16">
        <f t="shared" si="1"/>
        <v>3825.2000000000007</v>
      </c>
      <c r="M40" s="14">
        <f t="shared" si="2"/>
        <v>5522.4000000000015</v>
      </c>
    </row>
    <row r="41" spans="1:19" ht="20.25" customHeight="1" x14ac:dyDescent="0.25">
      <c r="A41" s="1389">
        <v>2026</v>
      </c>
      <c r="B41" s="37">
        <v>19</v>
      </c>
      <c r="C41" s="900" t="s">
        <v>12</v>
      </c>
      <c r="D41" s="35" t="str">
        <v/>
      </c>
      <c r="E41" s="34">
        <f t="shared" si="3"/>
        <v>3825.2000000000007</v>
      </c>
      <c r="F41" s="32">
        <v>287.7</v>
      </c>
      <c r="G41" s="32">
        <v>16.25</v>
      </c>
      <c r="H41" s="32">
        <v>16.25</v>
      </c>
      <c r="I41" s="31">
        <v>13</v>
      </c>
      <c r="J41" s="32">
        <v>306.8</v>
      </c>
      <c r="K41" s="33">
        <f t="shared" si="0"/>
        <v>640</v>
      </c>
      <c r="L41" s="32">
        <f t="shared" si="1"/>
        <v>3185.2000000000007</v>
      </c>
      <c r="M41" s="30">
        <f t="shared" si="2"/>
        <v>5829.2000000000016</v>
      </c>
    </row>
    <row r="42" spans="1:19" ht="20.25" customHeight="1" x14ac:dyDescent="0.25">
      <c r="A42" s="1390"/>
      <c r="B42" s="29">
        <v>20</v>
      </c>
      <c r="C42" s="899" t="s">
        <v>11</v>
      </c>
      <c r="D42" s="27" t="str">
        <v/>
      </c>
      <c r="E42" s="26">
        <f t="shared" si="3"/>
        <v>3185.2000000000007</v>
      </c>
      <c r="F42" s="24">
        <v>287.7</v>
      </c>
      <c r="G42" s="24">
        <v>16.25</v>
      </c>
      <c r="H42" s="24">
        <v>16.25</v>
      </c>
      <c r="I42" s="23">
        <v>13</v>
      </c>
      <c r="J42" s="24">
        <v>306.8</v>
      </c>
      <c r="K42" s="25">
        <f t="shared" si="0"/>
        <v>640</v>
      </c>
      <c r="L42" s="24">
        <f t="shared" si="1"/>
        <v>2545.2000000000007</v>
      </c>
      <c r="M42" s="22">
        <f t="shared" si="2"/>
        <v>6136.0000000000018</v>
      </c>
    </row>
    <row r="43" spans="1:19" ht="20.25" customHeight="1" x14ac:dyDescent="0.25">
      <c r="A43" s="1390"/>
      <c r="B43" s="29">
        <v>21</v>
      </c>
      <c r="C43" s="899" t="s">
        <v>10</v>
      </c>
      <c r="D43" s="27" t="str">
        <v/>
      </c>
      <c r="E43" s="26">
        <f t="shared" si="3"/>
        <v>2545.2000000000007</v>
      </c>
      <c r="F43" s="24">
        <v>287.7</v>
      </c>
      <c r="G43" s="24">
        <v>16.25</v>
      </c>
      <c r="H43" s="24">
        <v>16.25</v>
      </c>
      <c r="I43" s="23">
        <v>13</v>
      </c>
      <c r="J43" s="24">
        <v>306.8</v>
      </c>
      <c r="K43" s="25">
        <f t="shared" si="0"/>
        <v>640</v>
      </c>
      <c r="L43" s="24">
        <f t="shared" si="1"/>
        <v>1905.2000000000005</v>
      </c>
      <c r="M43" s="22">
        <f t="shared" si="2"/>
        <v>6442.800000000002</v>
      </c>
    </row>
    <row r="44" spans="1:19" ht="20.25" customHeight="1" x14ac:dyDescent="0.25">
      <c r="A44" s="1390"/>
      <c r="B44" s="29">
        <v>22</v>
      </c>
      <c r="C44" s="899" t="s">
        <v>9</v>
      </c>
      <c r="D44" s="27" t="str">
        <v/>
      </c>
      <c r="E44" s="26">
        <f t="shared" si="3"/>
        <v>1905.2000000000005</v>
      </c>
      <c r="F44" s="24">
        <v>287.7</v>
      </c>
      <c r="G44" s="24">
        <v>16.25</v>
      </c>
      <c r="H44" s="24">
        <v>16.25</v>
      </c>
      <c r="I44" s="23">
        <v>13</v>
      </c>
      <c r="J44" s="24">
        <v>306.8</v>
      </c>
      <c r="K44" s="25">
        <f t="shared" si="0"/>
        <v>640</v>
      </c>
      <c r="L44" s="24">
        <f t="shared" si="1"/>
        <v>1265.2000000000005</v>
      </c>
      <c r="M44" s="22">
        <f t="shared" si="2"/>
        <v>6749.6000000000022</v>
      </c>
    </row>
    <row r="45" spans="1:19" ht="20.25" customHeight="1" x14ac:dyDescent="0.25">
      <c r="A45" s="1390"/>
      <c r="B45" s="29">
        <v>23</v>
      </c>
      <c r="C45" s="899" t="s">
        <v>8</v>
      </c>
      <c r="D45" s="27" t="str">
        <v/>
      </c>
      <c r="E45" s="26">
        <f t="shared" si="3"/>
        <v>1265.2000000000005</v>
      </c>
      <c r="F45" s="24">
        <v>287.7</v>
      </c>
      <c r="G45" s="24">
        <v>16.25</v>
      </c>
      <c r="H45" s="24">
        <v>16.25</v>
      </c>
      <c r="I45" s="23">
        <v>13</v>
      </c>
      <c r="J45" s="24">
        <v>306.8</v>
      </c>
      <c r="K45" s="25">
        <f t="shared" si="0"/>
        <v>640</v>
      </c>
      <c r="L45" s="24">
        <f t="shared" si="1"/>
        <v>625.2000000000005</v>
      </c>
      <c r="M45" s="22">
        <f t="shared" si="2"/>
        <v>7056.4000000000024</v>
      </c>
    </row>
    <row r="46" spans="1:19" ht="20.25" customHeight="1" thickBot="1" x14ac:dyDescent="0.3">
      <c r="A46" s="1391"/>
      <c r="B46" s="21">
        <v>24</v>
      </c>
      <c r="C46" s="898" t="s">
        <v>7</v>
      </c>
      <c r="D46" s="19" t="str">
        <v/>
      </c>
      <c r="E46" s="18">
        <f t="shared" si="3"/>
        <v>625.2000000000005</v>
      </c>
      <c r="F46" s="16">
        <v>287.7</v>
      </c>
      <c r="G46" s="16">
        <v>16.25</v>
      </c>
      <c r="H46" s="16">
        <v>16.25</v>
      </c>
      <c r="I46" s="15">
        <v>13</v>
      </c>
      <c r="J46" s="16">
        <v>306.8</v>
      </c>
      <c r="K46" s="17">
        <f t="shared" si="0"/>
        <v>640</v>
      </c>
      <c r="L46" s="16">
        <f t="shared" si="1"/>
        <v>-14.7999999999995</v>
      </c>
      <c r="M46" s="14">
        <f t="shared" si="2"/>
        <v>7363.2000000000025</v>
      </c>
    </row>
    <row r="47" spans="1:19" x14ac:dyDescent="0.25">
      <c r="F47" s="99">
        <f>SUM(F23:F46)</f>
        <v>6904.7999999999975</v>
      </c>
      <c r="G47" s="99">
        <f>SUM(G23:G46)</f>
        <v>390</v>
      </c>
      <c r="H47" s="99">
        <f>SUM(H23:H46)</f>
        <v>390</v>
      </c>
      <c r="I47" s="99">
        <f>SUM(I23:I46)</f>
        <v>312</v>
      </c>
      <c r="J47" s="99">
        <f>SUM(J23:J46)</f>
        <v>7363.2000000000025</v>
      </c>
    </row>
    <row r="48" spans="1:19" x14ac:dyDescent="0.25">
      <c r="D48" s="1420" t="s">
        <v>2</v>
      </c>
      <c r="E48" s="1420"/>
      <c r="F48" s="79">
        <v>0</v>
      </c>
      <c r="G48" s="79">
        <v>0</v>
      </c>
      <c r="H48" s="79">
        <v>0</v>
      </c>
      <c r="I48" s="79">
        <v>0</v>
      </c>
      <c r="J48" s="79">
        <v>0</v>
      </c>
    </row>
    <row r="49" spans="3:10" x14ac:dyDescent="0.25">
      <c r="D49" s="1421" t="s">
        <v>1</v>
      </c>
      <c r="E49" s="1421"/>
      <c r="F49" s="65">
        <f>SUM(F47-F48)</f>
        <v>6904.7999999999975</v>
      </c>
      <c r="G49" s="65">
        <f>SUM(G47-G48)</f>
        <v>390</v>
      </c>
      <c r="H49" s="65">
        <f>SUM(H47-H48)</f>
        <v>390</v>
      </c>
      <c r="I49" s="65">
        <f>SUM(I47-I48)</f>
        <v>312</v>
      </c>
      <c r="J49" s="65">
        <f>SUM(J47-J48)</f>
        <v>7363.2000000000025</v>
      </c>
    </row>
    <row r="51" spans="3:10" ht="15.75" x14ac:dyDescent="0.25">
      <c r="C51" s="897"/>
      <c r="D51" s="1422" t="s">
        <v>42</v>
      </c>
      <c r="E51" s="1422"/>
      <c r="F51" s="1423">
        <f>SUM(F49:J49)</f>
        <v>15360</v>
      </c>
      <c r="G51" s="1423"/>
      <c r="H51" s="1423"/>
    </row>
    <row r="52" spans="3:10" ht="16.5" thickBot="1" x14ac:dyDescent="0.3">
      <c r="C52" s="897"/>
      <c r="D52" s="1422" t="s">
        <v>41</v>
      </c>
      <c r="E52" s="1422"/>
      <c r="F52" s="1424">
        <v>-14.8</v>
      </c>
      <c r="G52" s="1424"/>
      <c r="H52" s="1424"/>
    </row>
    <row r="53" spans="3:10" ht="17.25" thickTop="1" thickBot="1" x14ac:dyDescent="0.3">
      <c r="C53" s="1415" t="s">
        <v>0</v>
      </c>
      <c r="D53" s="1415"/>
      <c r="E53" s="1416"/>
      <c r="F53" s="1417">
        <f>SUM(F51:H52)</f>
        <v>15345.2</v>
      </c>
      <c r="G53" s="1418"/>
      <c r="H53" s="1419"/>
    </row>
    <row r="54" spans="3:10" ht="15.75" thickTop="1" x14ac:dyDescent="0.25"/>
  </sheetData>
  <mergeCells count="34">
    <mergeCell ref="S21:S22"/>
    <mergeCell ref="C53:E53"/>
    <mergeCell ref="F53:H53"/>
    <mergeCell ref="D49:E49"/>
    <mergeCell ref="D51:E51"/>
    <mergeCell ref="F51:H51"/>
    <mergeCell ref="D52:E52"/>
    <mergeCell ref="F52:H52"/>
    <mergeCell ref="G21:I21"/>
    <mergeCell ref="F21:F22"/>
    <mergeCell ref="J21:J22"/>
    <mergeCell ref="K21:K22"/>
    <mergeCell ref="L21:L22"/>
    <mergeCell ref="M21:M22"/>
    <mergeCell ref="A18:B18"/>
    <mergeCell ref="E18:F18"/>
    <mergeCell ref="E19:F19"/>
    <mergeCell ref="O21:O22"/>
    <mergeCell ref="P21:R21"/>
    <mergeCell ref="A41:A46"/>
    <mergeCell ref="A29:A40"/>
    <mergeCell ref="A23:A28"/>
    <mergeCell ref="D48:E48"/>
    <mergeCell ref="A21:A22"/>
    <mergeCell ref="B21:B22"/>
    <mergeCell ref="C21:C22"/>
    <mergeCell ref="D21:D22"/>
    <mergeCell ref="E21:E22"/>
    <mergeCell ref="A8:M8"/>
    <mergeCell ref="A11:B11"/>
    <mergeCell ref="A13:B13"/>
    <mergeCell ref="A14:B14"/>
    <mergeCell ref="A16:B16"/>
    <mergeCell ref="A12:B12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Q77"/>
  <sheetViews>
    <sheetView zoomScale="90" zoomScaleNormal="90" workbookViewId="0">
      <selection activeCell="A5" sqref="A5"/>
    </sheetView>
  </sheetViews>
  <sheetFormatPr defaultRowHeight="15" x14ac:dyDescent="0.25"/>
  <cols>
    <col min="3" max="3" width="12.7109375" bestFit="1" customWidth="1"/>
    <col min="4" max="4" width="10.7109375" customWidth="1"/>
    <col min="5" max="7" width="10" customWidth="1"/>
    <col min="8" max="8" width="10.85546875" customWidth="1"/>
    <col min="9" max="11" width="10" customWidth="1"/>
    <col min="12" max="12" width="12.85546875" customWidth="1"/>
    <col min="14" max="16" width="10" customWidth="1"/>
    <col min="17" max="17" width="10.7109375" customWidth="1"/>
  </cols>
  <sheetData>
    <row r="1" spans="1:12" ht="21" x14ac:dyDescent="0.35">
      <c r="A1" s="63" t="s">
        <v>40</v>
      </c>
    </row>
    <row r="3" spans="1:12" ht="21" x14ac:dyDescent="0.35">
      <c r="A3" s="62" t="s">
        <v>225</v>
      </c>
    </row>
    <row r="4" spans="1:12" ht="12.6" customHeight="1" x14ac:dyDescent="0.35">
      <c r="A4" s="62"/>
    </row>
    <row r="5" spans="1:12" ht="17.25" x14ac:dyDescent="0.3">
      <c r="A5" s="500" t="s">
        <v>299</v>
      </c>
    </row>
    <row r="6" spans="1:12" ht="17.25" x14ac:dyDescent="0.3">
      <c r="A6" s="500" t="s">
        <v>300</v>
      </c>
    </row>
    <row r="8" spans="1:12" ht="20.25" customHeight="1" x14ac:dyDescent="0.25">
      <c r="A8" s="1425" t="s">
        <v>226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450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60</v>
      </c>
      <c r="B10" s="60"/>
      <c r="C10" s="59"/>
      <c r="D10" s="450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15000</v>
      </c>
      <c r="D11" s="450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750</v>
      </c>
      <c r="D12" s="57" t="s">
        <v>228</v>
      </c>
      <c r="E12" s="51"/>
      <c r="H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750</v>
      </c>
      <c r="D13" s="57" t="s">
        <v>32</v>
      </c>
      <c r="E13" s="51"/>
      <c r="H13" s="48"/>
      <c r="K13" s="48"/>
      <c r="L13" s="48"/>
    </row>
    <row r="14" spans="1:12" ht="20.25" customHeight="1" x14ac:dyDescent="0.25">
      <c r="A14" s="449"/>
      <c r="B14" s="449"/>
      <c r="C14" s="50">
        <f>SUM(C11:C13)</f>
        <v>16500</v>
      </c>
      <c r="E14" s="51"/>
      <c r="H14" s="48"/>
      <c r="K14" s="48"/>
      <c r="L14" s="48"/>
    </row>
    <row r="15" spans="1:12" ht="20.25" customHeight="1" x14ac:dyDescent="0.25">
      <c r="A15" s="1426" t="s">
        <v>31</v>
      </c>
      <c r="B15" s="1426"/>
      <c r="C15" s="49">
        <v>19800</v>
      </c>
      <c r="D15" s="52" t="s">
        <v>113</v>
      </c>
      <c r="E15" s="51"/>
      <c r="H15" s="48"/>
      <c r="K15" s="48"/>
      <c r="L15" s="48"/>
    </row>
    <row r="16" spans="1:12" ht="20.25" customHeight="1" x14ac:dyDescent="0.25">
      <c r="A16" s="449"/>
      <c r="B16" s="449"/>
      <c r="C16" s="189">
        <f>SUM(C14:C15)</f>
        <v>36300</v>
      </c>
      <c r="D16" s="52"/>
      <c r="E16" s="51"/>
      <c r="H16" s="48"/>
      <c r="K16" s="48"/>
      <c r="L16" s="48"/>
    </row>
    <row r="17" spans="1:17" ht="20.25" customHeight="1" x14ac:dyDescent="0.25">
      <c r="A17" s="1427" t="s">
        <v>227</v>
      </c>
      <c r="B17" s="1427"/>
      <c r="C17" s="49">
        <v>624</v>
      </c>
      <c r="E17" s="1437" t="s">
        <v>168</v>
      </c>
      <c r="F17" s="1437"/>
      <c r="H17" s="48"/>
      <c r="K17" s="48"/>
      <c r="L17" s="48"/>
    </row>
    <row r="18" spans="1:17" ht="18" customHeight="1" thickBot="1" x14ac:dyDescent="0.3">
      <c r="C18" s="45">
        <f>SUM(C16:C17)</f>
        <v>36924</v>
      </c>
      <c r="E18" s="1441">
        <f>C18/48+1</f>
        <v>770.25</v>
      </c>
      <c r="F18" s="1441"/>
    </row>
    <row r="19" spans="1:17" s="93" customFormat="1" ht="17.25" thickTop="1" thickBot="1" x14ac:dyDescent="0.3">
      <c r="D19" s="143"/>
      <c r="E19" s="143"/>
      <c r="F19" s="143"/>
    </row>
    <row r="20" spans="1:17" ht="18.75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218</v>
      </c>
      <c r="H20" s="1404"/>
      <c r="I20" s="1392" t="s">
        <v>19</v>
      </c>
      <c r="J20" s="1400" t="s">
        <v>18</v>
      </c>
      <c r="K20" s="1392" t="s">
        <v>17</v>
      </c>
      <c r="L20" s="1394" t="s">
        <v>15</v>
      </c>
      <c r="N20" s="1408" t="s">
        <v>21</v>
      </c>
      <c r="O20" s="1402" t="s">
        <v>218</v>
      </c>
      <c r="P20" s="1404"/>
      <c r="Q20" s="1392" t="s">
        <v>19</v>
      </c>
    </row>
    <row r="21" spans="1:17" ht="30.75" customHeight="1" thickBot="1" x14ac:dyDescent="0.3">
      <c r="A21" s="1431"/>
      <c r="B21" s="1433"/>
      <c r="C21" s="1393"/>
      <c r="D21" s="1401"/>
      <c r="E21" s="1393"/>
      <c r="F21" s="1434"/>
      <c r="G21" s="453" t="s">
        <v>20</v>
      </c>
      <c r="H21" s="453" t="s">
        <v>16</v>
      </c>
      <c r="I21" s="1393"/>
      <c r="J21" s="1401"/>
      <c r="K21" s="1393"/>
      <c r="L21" s="1395"/>
      <c r="N21" s="1434"/>
      <c r="O21" s="626" t="s">
        <v>20</v>
      </c>
      <c r="P21" s="626" t="s">
        <v>16</v>
      </c>
      <c r="Q21" s="1393"/>
    </row>
    <row r="22" spans="1:17" ht="20.25" customHeight="1" x14ac:dyDescent="0.25">
      <c r="A22" s="1389">
        <v>2022</v>
      </c>
      <c r="B22" s="37">
        <v>1</v>
      </c>
      <c r="C22" s="511" t="s">
        <v>3</v>
      </c>
      <c r="D22" s="35" t="str">
        <f t="array" ref="D22:D69">TRANSPOSE('[1]2022-2023'!$F$52:$BA$52)</f>
        <v>04/10/22</v>
      </c>
      <c r="E22" s="34">
        <f>SUM(C18)</f>
        <v>36924</v>
      </c>
      <c r="F22" s="32">
        <v>328.87</v>
      </c>
      <c r="G22" s="32">
        <v>15.63</v>
      </c>
      <c r="H22" s="31">
        <v>13</v>
      </c>
      <c r="I22" s="32">
        <v>412.5</v>
      </c>
      <c r="J22" s="33">
        <f t="shared" ref="J22:J24" si="0">F22+I22+G22+H22</f>
        <v>770</v>
      </c>
      <c r="K22" s="32">
        <f>E22-I22-G22-F22-H22</f>
        <v>36154</v>
      </c>
      <c r="L22" s="30">
        <f>I22</f>
        <v>412.5</v>
      </c>
      <c r="N22" s="293"/>
      <c r="O22" s="294"/>
      <c r="P22" s="294"/>
      <c r="Q22" s="295"/>
    </row>
    <row r="23" spans="1:17" ht="20.25" customHeight="1" x14ac:dyDescent="0.25">
      <c r="A23" s="1390"/>
      <c r="B23" s="29">
        <v>2</v>
      </c>
      <c r="C23" s="510" t="s">
        <v>14</v>
      </c>
      <c r="D23" s="27" t="str">
        <v>02/11/22</v>
      </c>
      <c r="E23" s="26">
        <f>K22</f>
        <v>36154</v>
      </c>
      <c r="F23" s="24">
        <v>328.87</v>
      </c>
      <c r="G23" s="24">
        <v>15.63</v>
      </c>
      <c r="H23" s="23">
        <v>13</v>
      </c>
      <c r="I23" s="24">
        <v>412.5</v>
      </c>
      <c r="J23" s="25">
        <f t="shared" si="0"/>
        <v>770</v>
      </c>
      <c r="K23" s="24">
        <f t="shared" ref="K23:K24" si="1">E23-I23-G23-F23-H23</f>
        <v>35384</v>
      </c>
      <c r="L23" s="22">
        <f t="shared" ref="L23:L24" si="2">L22+I23</f>
        <v>825</v>
      </c>
      <c r="N23" s="260"/>
      <c r="O23" s="261"/>
      <c r="P23" s="261"/>
      <c r="Q23" s="262"/>
    </row>
    <row r="24" spans="1:17" ht="20.25" customHeight="1" thickBot="1" x14ac:dyDescent="0.3">
      <c r="A24" s="1391"/>
      <c r="B24" s="21">
        <v>3</v>
      </c>
      <c r="C24" s="509" t="s">
        <v>13</v>
      </c>
      <c r="D24" s="19" t="str">
        <v>03/12/22</v>
      </c>
      <c r="E24" s="18">
        <f t="shared" ref="E24:E25" si="3">K23</f>
        <v>35384</v>
      </c>
      <c r="F24" s="16">
        <v>328.87</v>
      </c>
      <c r="G24" s="16">
        <v>15.63</v>
      </c>
      <c r="H24" s="15">
        <v>13</v>
      </c>
      <c r="I24" s="16">
        <v>412.5</v>
      </c>
      <c r="J24" s="17">
        <f t="shared" si="0"/>
        <v>770</v>
      </c>
      <c r="K24" s="16">
        <f t="shared" si="1"/>
        <v>34614</v>
      </c>
      <c r="L24" s="14">
        <f t="shared" si="2"/>
        <v>1237.5</v>
      </c>
      <c r="N24" s="627"/>
      <c r="O24" s="628"/>
      <c r="P24" s="628"/>
      <c r="Q24" s="629"/>
    </row>
    <row r="25" spans="1:17" ht="20.25" customHeight="1" x14ac:dyDescent="0.25">
      <c r="A25" s="1389">
        <v>2023</v>
      </c>
      <c r="B25" s="37">
        <v>4</v>
      </c>
      <c r="C25" s="511" t="s">
        <v>12</v>
      </c>
      <c r="D25" s="35" t="str">
        <v>03/01/23</v>
      </c>
      <c r="E25" s="34">
        <f t="shared" si="3"/>
        <v>34614</v>
      </c>
      <c r="F25" s="32">
        <v>328.87</v>
      </c>
      <c r="G25" s="32">
        <v>15.63</v>
      </c>
      <c r="H25" s="31">
        <v>13</v>
      </c>
      <c r="I25" s="32">
        <v>412.5</v>
      </c>
      <c r="J25" s="33">
        <f t="shared" ref="J25:J69" si="4">F25+I25+G25+H25</f>
        <v>770</v>
      </c>
      <c r="K25" s="32">
        <f t="shared" ref="K25:K69" si="5">E25-I25-G25-F25-H25</f>
        <v>33844</v>
      </c>
      <c r="L25" s="30">
        <f t="shared" ref="L25:L69" si="6">L24+I25</f>
        <v>1650</v>
      </c>
      <c r="N25" s="293"/>
      <c r="O25" s="294"/>
      <c r="P25" s="294"/>
      <c r="Q25" s="295"/>
    </row>
    <row r="26" spans="1:17" ht="20.25" customHeight="1" x14ac:dyDescent="0.25">
      <c r="A26" s="1390"/>
      <c r="B26" s="29">
        <v>5</v>
      </c>
      <c r="C26" s="510" t="s">
        <v>11</v>
      </c>
      <c r="D26" s="27" t="str">
        <v>02/02/23</v>
      </c>
      <c r="E26" s="26">
        <f t="shared" ref="E26:E69" si="7">K25</f>
        <v>33844</v>
      </c>
      <c r="F26" s="24">
        <v>328.87</v>
      </c>
      <c r="G26" s="24">
        <v>15.63</v>
      </c>
      <c r="H26" s="23">
        <v>13</v>
      </c>
      <c r="I26" s="24">
        <v>412.5</v>
      </c>
      <c r="J26" s="25">
        <f t="shared" si="4"/>
        <v>770</v>
      </c>
      <c r="K26" s="24">
        <f t="shared" si="5"/>
        <v>33074</v>
      </c>
      <c r="L26" s="22">
        <f t="shared" si="6"/>
        <v>2062.5</v>
      </c>
      <c r="N26" s="260"/>
      <c r="O26" s="261"/>
      <c r="P26" s="261"/>
      <c r="Q26" s="262"/>
    </row>
    <row r="27" spans="1:17" ht="20.25" customHeight="1" x14ac:dyDescent="0.25">
      <c r="A27" s="1390"/>
      <c r="B27" s="29">
        <v>6</v>
      </c>
      <c r="C27" s="510" t="s">
        <v>10</v>
      </c>
      <c r="D27" s="27" t="str">
        <v>03/03/23</v>
      </c>
      <c r="E27" s="26">
        <f t="shared" si="7"/>
        <v>33074</v>
      </c>
      <c r="F27" s="24">
        <v>328.87</v>
      </c>
      <c r="G27" s="24">
        <v>15.63</v>
      </c>
      <c r="H27" s="23">
        <v>13</v>
      </c>
      <c r="I27" s="24">
        <v>412.5</v>
      </c>
      <c r="J27" s="25">
        <f t="shared" si="4"/>
        <v>770</v>
      </c>
      <c r="K27" s="24">
        <f t="shared" si="5"/>
        <v>32304</v>
      </c>
      <c r="L27" s="22">
        <f t="shared" si="6"/>
        <v>2475</v>
      </c>
      <c r="N27" s="260"/>
      <c r="O27" s="261"/>
      <c r="P27" s="261"/>
      <c r="Q27" s="262"/>
    </row>
    <row r="28" spans="1:17" ht="20.25" customHeight="1" x14ac:dyDescent="0.25">
      <c r="A28" s="1390"/>
      <c r="B28" s="29">
        <v>7</v>
      </c>
      <c r="C28" s="510" t="s">
        <v>9</v>
      </c>
      <c r="D28" s="27" t="str">
        <v>05/04/23</v>
      </c>
      <c r="E28" s="26">
        <f t="shared" si="7"/>
        <v>32304</v>
      </c>
      <c r="F28" s="24">
        <v>328.87</v>
      </c>
      <c r="G28" s="24">
        <v>15.63</v>
      </c>
      <c r="H28" s="23">
        <v>13</v>
      </c>
      <c r="I28" s="24">
        <v>412.5</v>
      </c>
      <c r="J28" s="25">
        <f t="shared" si="4"/>
        <v>770</v>
      </c>
      <c r="K28" s="24">
        <f t="shared" si="5"/>
        <v>31534</v>
      </c>
      <c r="L28" s="22">
        <f t="shared" si="6"/>
        <v>2887.5</v>
      </c>
      <c r="N28" s="260"/>
      <c r="O28" s="261"/>
      <c r="P28" s="261"/>
      <c r="Q28" s="262"/>
    </row>
    <row r="29" spans="1:17" ht="60" x14ac:dyDescent="0.25">
      <c r="A29" s="1390"/>
      <c r="B29" s="29">
        <v>8</v>
      </c>
      <c r="C29" s="510" t="s">
        <v>8</v>
      </c>
      <c r="D29" s="83" t="str">
        <v>06/05/23
-rm730
08/05/23
-rm40</v>
      </c>
      <c r="E29" s="26">
        <f t="shared" si="7"/>
        <v>31534</v>
      </c>
      <c r="F29" s="24">
        <v>328.87</v>
      </c>
      <c r="G29" s="24">
        <v>15.63</v>
      </c>
      <c r="H29" s="23">
        <v>13</v>
      </c>
      <c r="I29" s="24">
        <v>412.5</v>
      </c>
      <c r="J29" s="25">
        <f t="shared" si="4"/>
        <v>770</v>
      </c>
      <c r="K29" s="24">
        <f t="shared" si="5"/>
        <v>30764</v>
      </c>
      <c r="L29" s="22">
        <f t="shared" si="6"/>
        <v>3300</v>
      </c>
      <c r="N29" s="345" t="s">
        <v>508</v>
      </c>
      <c r="O29" s="346" t="s">
        <v>509</v>
      </c>
      <c r="P29" s="346" t="s">
        <v>510</v>
      </c>
      <c r="Q29" s="303" t="s">
        <v>511</v>
      </c>
    </row>
    <row r="30" spans="1:17" ht="20.25" customHeight="1" x14ac:dyDescent="0.25">
      <c r="A30" s="1390"/>
      <c r="B30" s="29">
        <v>9</v>
      </c>
      <c r="C30" s="510" t="s">
        <v>7</v>
      </c>
      <c r="D30" s="27" t="str">
        <v>06/06/23</v>
      </c>
      <c r="E30" s="26">
        <f t="shared" si="7"/>
        <v>30764</v>
      </c>
      <c r="F30" s="24">
        <v>328.87</v>
      </c>
      <c r="G30" s="24">
        <v>15.63</v>
      </c>
      <c r="H30" s="23">
        <v>13</v>
      </c>
      <c r="I30" s="24">
        <v>412.5</v>
      </c>
      <c r="J30" s="25">
        <f t="shared" si="4"/>
        <v>770</v>
      </c>
      <c r="K30" s="24">
        <f t="shared" si="5"/>
        <v>29994</v>
      </c>
      <c r="L30" s="22">
        <f t="shared" si="6"/>
        <v>3712.5</v>
      </c>
      <c r="N30" s="627"/>
      <c r="O30" s="628"/>
      <c r="P30" s="628"/>
      <c r="Q30" s="629"/>
    </row>
    <row r="31" spans="1:17" ht="20.25" customHeight="1" x14ac:dyDescent="0.25">
      <c r="A31" s="1390"/>
      <c r="B31" s="29">
        <v>10</v>
      </c>
      <c r="C31" s="510" t="s">
        <v>6</v>
      </c>
      <c r="D31" s="27" t="str">
        <v>06/07/23</v>
      </c>
      <c r="E31" s="26">
        <f t="shared" si="7"/>
        <v>29994</v>
      </c>
      <c r="F31" s="24">
        <v>328.87</v>
      </c>
      <c r="G31" s="24">
        <v>15.63</v>
      </c>
      <c r="H31" s="23">
        <v>13</v>
      </c>
      <c r="I31" s="24">
        <v>412.5</v>
      </c>
      <c r="J31" s="25">
        <f t="shared" si="4"/>
        <v>770</v>
      </c>
      <c r="K31" s="24">
        <f t="shared" si="5"/>
        <v>29224</v>
      </c>
      <c r="L31" s="22">
        <f t="shared" si="6"/>
        <v>4125</v>
      </c>
      <c r="N31" s="627"/>
      <c r="O31" s="628"/>
      <c r="P31" s="628"/>
      <c r="Q31" s="629"/>
    </row>
    <row r="32" spans="1:17" ht="20.25" customHeight="1" x14ac:dyDescent="0.25">
      <c r="A32" s="1390"/>
      <c r="B32" s="29">
        <v>11</v>
      </c>
      <c r="C32" s="510" t="s">
        <v>5</v>
      </c>
      <c r="D32" s="27" t="str">
        <v>04/08/23</v>
      </c>
      <c r="E32" s="26">
        <f t="shared" si="7"/>
        <v>29224</v>
      </c>
      <c r="F32" s="24">
        <v>328.87</v>
      </c>
      <c r="G32" s="24">
        <v>15.63</v>
      </c>
      <c r="H32" s="23">
        <v>13</v>
      </c>
      <c r="I32" s="24">
        <v>412.5</v>
      </c>
      <c r="J32" s="25">
        <f t="shared" si="4"/>
        <v>770</v>
      </c>
      <c r="K32" s="24">
        <f t="shared" si="5"/>
        <v>28454</v>
      </c>
      <c r="L32" s="22">
        <f t="shared" si="6"/>
        <v>4537.5</v>
      </c>
      <c r="N32" s="627"/>
      <c r="O32" s="628"/>
      <c r="P32" s="628"/>
      <c r="Q32" s="629"/>
    </row>
    <row r="33" spans="1:17" ht="20.25" customHeight="1" x14ac:dyDescent="0.25">
      <c r="A33" s="1390"/>
      <c r="B33" s="29">
        <v>12</v>
      </c>
      <c r="C33" s="510" t="s">
        <v>4</v>
      </c>
      <c r="D33" s="27" t="str">
        <v>07/09/23</v>
      </c>
      <c r="E33" s="26">
        <f t="shared" si="7"/>
        <v>28454</v>
      </c>
      <c r="F33" s="24">
        <v>328.87</v>
      </c>
      <c r="G33" s="24">
        <v>15.63</v>
      </c>
      <c r="H33" s="23">
        <v>13</v>
      </c>
      <c r="I33" s="24">
        <v>412.5</v>
      </c>
      <c r="J33" s="25">
        <f t="shared" si="4"/>
        <v>770</v>
      </c>
      <c r="K33" s="24">
        <f t="shared" si="5"/>
        <v>27684</v>
      </c>
      <c r="L33" s="22">
        <f t="shared" si="6"/>
        <v>4950</v>
      </c>
      <c r="N33" s="627"/>
      <c r="O33" s="628"/>
      <c r="P33" s="628"/>
      <c r="Q33" s="629"/>
    </row>
    <row r="34" spans="1:17" ht="20.25" customHeight="1" x14ac:dyDescent="0.25">
      <c r="A34" s="1390"/>
      <c r="B34" s="29">
        <v>13</v>
      </c>
      <c r="C34" s="510" t="s">
        <v>3</v>
      </c>
      <c r="D34" s="27" t="str">
        <v>04/10/23</v>
      </c>
      <c r="E34" s="26">
        <f t="shared" si="7"/>
        <v>27684</v>
      </c>
      <c r="F34" s="24">
        <v>328.87</v>
      </c>
      <c r="G34" s="24">
        <v>15.63</v>
      </c>
      <c r="H34" s="23">
        <v>13</v>
      </c>
      <c r="I34" s="24">
        <v>412.5</v>
      </c>
      <c r="J34" s="25">
        <f t="shared" si="4"/>
        <v>770</v>
      </c>
      <c r="K34" s="24">
        <f t="shared" si="5"/>
        <v>26914</v>
      </c>
      <c r="L34" s="22">
        <f t="shared" si="6"/>
        <v>5362.5</v>
      </c>
      <c r="N34" s="627"/>
      <c r="O34" s="628"/>
      <c r="P34" s="628"/>
      <c r="Q34" s="629"/>
    </row>
    <row r="35" spans="1:17" ht="20.25" customHeight="1" x14ac:dyDescent="0.25">
      <c r="A35" s="1390"/>
      <c r="B35" s="29">
        <v>14</v>
      </c>
      <c r="C35" s="510" t="s">
        <v>14</v>
      </c>
      <c r="D35" s="27" t="str">
        <v>01/11/23</v>
      </c>
      <c r="E35" s="26">
        <f t="shared" si="7"/>
        <v>26914</v>
      </c>
      <c r="F35" s="24">
        <v>328.87</v>
      </c>
      <c r="G35" s="24">
        <v>15.63</v>
      </c>
      <c r="H35" s="23">
        <v>13</v>
      </c>
      <c r="I35" s="24">
        <v>412.5</v>
      </c>
      <c r="J35" s="25">
        <f t="shared" si="4"/>
        <v>770</v>
      </c>
      <c r="K35" s="24">
        <f t="shared" si="5"/>
        <v>26144</v>
      </c>
      <c r="L35" s="22">
        <f t="shared" si="6"/>
        <v>5775</v>
      </c>
      <c r="N35" s="627"/>
      <c r="O35" s="628"/>
      <c r="P35" s="628"/>
      <c r="Q35" s="629"/>
    </row>
    <row r="36" spans="1:17" ht="20.25" customHeight="1" thickBot="1" x14ac:dyDescent="0.3">
      <c r="A36" s="1391"/>
      <c r="B36" s="21">
        <v>15</v>
      </c>
      <c r="C36" s="509" t="s">
        <v>13</v>
      </c>
      <c r="D36" s="19" t="str">
        <v>01/12/23</v>
      </c>
      <c r="E36" s="18">
        <f t="shared" si="7"/>
        <v>26144</v>
      </c>
      <c r="F36" s="16">
        <v>328.87</v>
      </c>
      <c r="G36" s="16">
        <v>15.63</v>
      </c>
      <c r="H36" s="15">
        <v>13</v>
      </c>
      <c r="I36" s="16">
        <v>412.5</v>
      </c>
      <c r="J36" s="17">
        <f t="shared" si="4"/>
        <v>770</v>
      </c>
      <c r="K36" s="16">
        <f t="shared" si="5"/>
        <v>25374</v>
      </c>
      <c r="L36" s="14">
        <f t="shared" si="6"/>
        <v>6187.5</v>
      </c>
      <c r="N36" s="627"/>
      <c r="O36" s="628"/>
      <c r="P36" s="628"/>
      <c r="Q36" s="629"/>
    </row>
    <row r="37" spans="1:17" ht="20.25" customHeight="1" x14ac:dyDescent="0.25">
      <c r="A37" s="1389">
        <v>2024</v>
      </c>
      <c r="B37" s="37">
        <v>16</v>
      </c>
      <c r="C37" s="511" t="s">
        <v>12</v>
      </c>
      <c r="D37" s="35" t="str">
        <v>05/01/24</v>
      </c>
      <c r="E37" s="34">
        <f t="shared" si="7"/>
        <v>25374</v>
      </c>
      <c r="F37" s="32">
        <v>328.87</v>
      </c>
      <c r="G37" s="32">
        <v>15.63</v>
      </c>
      <c r="H37" s="31">
        <v>13</v>
      </c>
      <c r="I37" s="32">
        <v>412.5</v>
      </c>
      <c r="J37" s="33">
        <f t="shared" si="4"/>
        <v>770</v>
      </c>
      <c r="K37" s="32">
        <f t="shared" si="5"/>
        <v>24604</v>
      </c>
      <c r="L37" s="30">
        <f t="shared" si="6"/>
        <v>6600</v>
      </c>
      <c r="N37" s="627"/>
      <c r="O37" s="628"/>
      <c r="P37" s="628"/>
      <c r="Q37" s="629"/>
    </row>
    <row r="38" spans="1:17" ht="20.25" customHeight="1" x14ac:dyDescent="0.25">
      <c r="A38" s="1390"/>
      <c r="B38" s="29">
        <v>17</v>
      </c>
      <c r="C38" s="510" t="s">
        <v>11</v>
      </c>
      <c r="D38" s="27" t="str">
        <v>03/02/24</v>
      </c>
      <c r="E38" s="26">
        <f t="shared" si="7"/>
        <v>24604</v>
      </c>
      <c r="F38" s="24">
        <v>328.87</v>
      </c>
      <c r="G38" s="24">
        <v>15.63</v>
      </c>
      <c r="H38" s="23">
        <v>13</v>
      </c>
      <c r="I38" s="24">
        <v>412.5</v>
      </c>
      <c r="J38" s="25">
        <f t="shared" si="4"/>
        <v>770</v>
      </c>
      <c r="K38" s="24">
        <f t="shared" si="5"/>
        <v>23834</v>
      </c>
      <c r="L38" s="22">
        <f t="shared" si="6"/>
        <v>7012.5</v>
      </c>
      <c r="N38" s="627"/>
      <c r="O38" s="628"/>
      <c r="P38" s="628"/>
      <c r="Q38" s="629"/>
    </row>
    <row r="39" spans="1:17" ht="20.25" customHeight="1" x14ac:dyDescent="0.25">
      <c r="A39" s="1390"/>
      <c r="B39" s="29">
        <v>18</v>
      </c>
      <c r="C39" s="510" t="s">
        <v>10</v>
      </c>
      <c r="D39" s="27" t="str">
        <v>04/03/24</v>
      </c>
      <c r="E39" s="26">
        <f t="shared" si="7"/>
        <v>23834</v>
      </c>
      <c r="F39" s="24">
        <v>328.87</v>
      </c>
      <c r="G39" s="24">
        <v>15.63</v>
      </c>
      <c r="H39" s="23">
        <v>13</v>
      </c>
      <c r="I39" s="24">
        <v>412.5</v>
      </c>
      <c r="J39" s="25">
        <f t="shared" si="4"/>
        <v>770</v>
      </c>
      <c r="K39" s="24">
        <f t="shared" si="5"/>
        <v>23064</v>
      </c>
      <c r="L39" s="22">
        <f t="shared" si="6"/>
        <v>7425</v>
      </c>
      <c r="N39" s="627"/>
      <c r="O39" s="628"/>
      <c r="P39" s="628"/>
      <c r="Q39" s="629"/>
    </row>
    <row r="40" spans="1:17" ht="60" x14ac:dyDescent="0.25">
      <c r="A40" s="1390"/>
      <c r="B40" s="29">
        <v>19</v>
      </c>
      <c r="C40" s="510" t="s">
        <v>9</v>
      </c>
      <c r="D40" s="83" t="str">
        <v>03/04/24
-rm750
07/05/24
-rm20</v>
      </c>
      <c r="E40" s="26">
        <f t="shared" si="7"/>
        <v>23064</v>
      </c>
      <c r="F40" s="24">
        <v>328.87</v>
      </c>
      <c r="G40" s="24">
        <v>15.63</v>
      </c>
      <c r="H40" s="23">
        <v>13</v>
      </c>
      <c r="I40" s="24">
        <v>412.5</v>
      </c>
      <c r="J40" s="25">
        <f t="shared" si="4"/>
        <v>770</v>
      </c>
      <c r="K40" s="24">
        <f t="shared" si="5"/>
        <v>22294</v>
      </c>
      <c r="L40" s="22">
        <f t="shared" si="6"/>
        <v>7837.5</v>
      </c>
      <c r="N40" s="837" t="s">
        <v>1006</v>
      </c>
      <c r="O40" s="838" t="s">
        <v>1007</v>
      </c>
      <c r="P40" s="838" t="s">
        <v>1008</v>
      </c>
      <c r="Q40" s="839" t="s">
        <v>1009</v>
      </c>
    </row>
    <row r="41" spans="1:17" ht="20.25" customHeight="1" x14ac:dyDescent="0.25">
      <c r="A41" s="1390"/>
      <c r="B41" s="29">
        <v>20</v>
      </c>
      <c r="C41" s="510" t="s">
        <v>8</v>
      </c>
      <c r="D41" s="27" t="str">
        <v>07/05/24</v>
      </c>
      <c r="E41" s="26">
        <f t="shared" si="7"/>
        <v>22294</v>
      </c>
      <c r="F41" s="24">
        <v>328.87</v>
      </c>
      <c r="G41" s="24">
        <v>15.63</v>
      </c>
      <c r="H41" s="23">
        <v>13</v>
      </c>
      <c r="I41" s="24">
        <v>412.5</v>
      </c>
      <c r="J41" s="25">
        <f t="shared" si="4"/>
        <v>770</v>
      </c>
      <c r="K41" s="24">
        <f t="shared" si="5"/>
        <v>21524</v>
      </c>
      <c r="L41" s="22">
        <f t="shared" si="6"/>
        <v>8250</v>
      </c>
      <c r="N41" s="837" t="s">
        <v>88</v>
      </c>
      <c r="O41" s="838" t="s">
        <v>88</v>
      </c>
      <c r="P41" s="838" t="s">
        <v>88</v>
      </c>
      <c r="Q41" s="839" t="s">
        <v>88</v>
      </c>
    </row>
    <row r="42" spans="1:17" ht="20.25" customHeight="1" x14ac:dyDescent="0.25">
      <c r="A42" s="1390"/>
      <c r="B42" s="29">
        <v>21</v>
      </c>
      <c r="C42" s="510" t="s">
        <v>7</v>
      </c>
      <c r="D42" s="27" t="str">
        <v>05/06/24</v>
      </c>
      <c r="E42" s="26">
        <f t="shared" si="7"/>
        <v>21524</v>
      </c>
      <c r="F42" s="24">
        <v>328.87</v>
      </c>
      <c r="G42" s="24">
        <v>15.63</v>
      </c>
      <c r="H42" s="23">
        <v>13</v>
      </c>
      <c r="I42" s="24">
        <v>412.5</v>
      </c>
      <c r="J42" s="25">
        <f t="shared" si="4"/>
        <v>770</v>
      </c>
      <c r="K42" s="24">
        <f t="shared" si="5"/>
        <v>20754</v>
      </c>
      <c r="L42" s="22">
        <f t="shared" si="6"/>
        <v>8662.5</v>
      </c>
      <c r="N42" s="837" t="s">
        <v>88</v>
      </c>
      <c r="O42" s="838" t="s">
        <v>88</v>
      </c>
      <c r="P42" s="838" t="s">
        <v>88</v>
      </c>
      <c r="Q42" s="839" t="s">
        <v>88</v>
      </c>
    </row>
    <row r="43" spans="1:17" ht="20.25" customHeight="1" x14ac:dyDescent="0.25">
      <c r="A43" s="1390"/>
      <c r="B43" s="29">
        <v>22</v>
      </c>
      <c r="C43" s="510" t="s">
        <v>6</v>
      </c>
      <c r="D43" s="27" t="str">
        <v>02/07/24</v>
      </c>
      <c r="E43" s="26">
        <f t="shared" si="7"/>
        <v>20754</v>
      </c>
      <c r="F43" s="24">
        <v>328.87</v>
      </c>
      <c r="G43" s="24">
        <v>15.63</v>
      </c>
      <c r="H43" s="23">
        <v>13</v>
      </c>
      <c r="I43" s="24">
        <v>412.5</v>
      </c>
      <c r="J43" s="25">
        <f t="shared" si="4"/>
        <v>770</v>
      </c>
      <c r="K43" s="24">
        <f t="shared" si="5"/>
        <v>19984</v>
      </c>
      <c r="L43" s="22">
        <f t="shared" si="6"/>
        <v>9075</v>
      </c>
      <c r="N43" s="837" t="s">
        <v>88</v>
      </c>
      <c r="O43" s="838" t="s">
        <v>88</v>
      </c>
      <c r="P43" s="838" t="s">
        <v>88</v>
      </c>
      <c r="Q43" s="839" t="s">
        <v>88</v>
      </c>
    </row>
    <row r="44" spans="1:17" ht="20.25" customHeight="1" x14ac:dyDescent="0.25">
      <c r="A44" s="1390"/>
      <c r="B44" s="29">
        <v>23</v>
      </c>
      <c r="C44" s="510" t="s">
        <v>5</v>
      </c>
      <c r="D44" s="27" t="str">
        <v>02/08/24</v>
      </c>
      <c r="E44" s="26">
        <f t="shared" si="7"/>
        <v>19984</v>
      </c>
      <c r="F44" s="24">
        <v>328.87</v>
      </c>
      <c r="G44" s="24">
        <v>15.63</v>
      </c>
      <c r="H44" s="23">
        <v>13</v>
      </c>
      <c r="I44" s="24">
        <v>412.5</v>
      </c>
      <c r="J44" s="25">
        <f t="shared" si="4"/>
        <v>770</v>
      </c>
      <c r="K44" s="24">
        <f t="shared" si="5"/>
        <v>19214</v>
      </c>
      <c r="L44" s="22">
        <f t="shared" si="6"/>
        <v>9487.5</v>
      </c>
      <c r="N44" s="837" t="s">
        <v>88</v>
      </c>
      <c r="O44" s="838" t="s">
        <v>88</v>
      </c>
      <c r="P44" s="838" t="s">
        <v>88</v>
      </c>
      <c r="Q44" s="839" t="s">
        <v>88</v>
      </c>
    </row>
    <row r="45" spans="1:17" ht="60" x14ac:dyDescent="0.25">
      <c r="A45" s="1390"/>
      <c r="B45" s="29">
        <v>24</v>
      </c>
      <c r="C45" s="510" t="s">
        <v>4</v>
      </c>
      <c r="D45" s="83" t="str">
        <v>03/09/24
-rm760
07/10/24
-rm10</v>
      </c>
      <c r="E45" s="26">
        <f t="shared" si="7"/>
        <v>19214</v>
      </c>
      <c r="F45" s="24">
        <v>328.87</v>
      </c>
      <c r="G45" s="24">
        <v>15.63</v>
      </c>
      <c r="H45" s="23">
        <v>13</v>
      </c>
      <c r="I45" s="24">
        <v>412.5</v>
      </c>
      <c r="J45" s="25">
        <f t="shared" si="4"/>
        <v>770</v>
      </c>
      <c r="K45" s="24">
        <f t="shared" si="5"/>
        <v>18444</v>
      </c>
      <c r="L45" s="22">
        <f t="shared" si="6"/>
        <v>9900</v>
      </c>
      <c r="N45" s="837" t="s">
        <v>1244</v>
      </c>
      <c r="O45" s="838" t="s">
        <v>1245</v>
      </c>
      <c r="P45" s="838" t="s">
        <v>1246</v>
      </c>
      <c r="Q45" s="839" t="s">
        <v>1247</v>
      </c>
    </row>
    <row r="46" spans="1:17" ht="60" x14ac:dyDescent="0.25">
      <c r="A46" s="1390"/>
      <c r="B46" s="29">
        <v>25</v>
      </c>
      <c r="C46" s="510" t="s">
        <v>3</v>
      </c>
      <c r="D46" s="83" t="str">
        <v>07/10/24
-rm760
13/11/24
-rm10</v>
      </c>
      <c r="E46" s="26">
        <f t="shared" si="7"/>
        <v>18444</v>
      </c>
      <c r="F46" s="24">
        <v>328.87</v>
      </c>
      <c r="G46" s="24">
        <v>15.63</v>
      </c>
      <c r="H46" s="23">
        <v>13</v>
      </c>
      <c r="I46" s="24">
        <v>412.5</v>
      </c>
      <c r="J46" s="25">
        <f t="shared" si="4"/>
        <v>770</v>
      </c>
      <c r="K46" s="24">
        <f t="shared" si="5"/>
        <v>17674</v>
      </c>
      <c r="L46" s="22">
        <f t="shared" si="6"/>
        <v>10312.5</v>
      </c>
      <c r="N46" s="837" t="s">
        <v>1332</v>
      </c>
      <c r="O46" s="838" t="s">
        <v>1333</v>
      </c>
      <c r="P46" s="838" t="s">
        <v>1334</v>
      </c>
      <c r="Q46" s="839" t="s">
        <v>1335</v>
      </c>
    </row>
    <row r="47" spans="1:17" ht="120" x14ac:dyDescent="0.25">
      <c r="A47" s="1390"/>
      <c r="B47" s="29">
        <v>26</v>
      </c>
      <c r="C47" s="510" t="s">
        <v>14</v>
      </c>
      <c r="D47" s="83" t="str">
        <v>13/11/24
-rm190
18/11/24
-rm200
25/11/24
-rm70
02/12/24
-rm310</v>
      </c>
      <c r="E47" s="26">
        <f t="shared" si="7"/>
        <v>17674</v>
      </c>
      <c r="F47" s="24">
        <v>328.87</v>
      </c>
      <c r="G47" s="24">
        <v>15.63</v>
      </c>
      <c r="H47" s="23">
        <v>13</v>
      </c>
      <c r="I47" s="24">
        <v>412.5</v>
      </c>
      <c r="J47" s="25">
        <f t="shared" si="4"/>
        <v>770</v>
      </c>
      <c r="K47" s="24">
        <f t="shared" si="5"/>
        <v>16904</v>
      </c>
      <c r="L47" s="22">
        <f t="shared" si="6"/>
        <v>10725</v>
      </c>
      <c r="N47" s="837" t="s">
        <v>1357</v>
      </c>
      <c r="O47" s="838" t="s">
        <v>1358</v>
      </c>
      <c r="P47" s="838" t="s">
        <v>1359</v>
      </c>
      <c r="Q47" s="839" t="s">
        <v>1360</v>
      </c>
    </row>
    <row r="48" spans="1:17" ht="60.75" thickBot="1" x14ac:dyDescent="0.3">
      <c r="A48" s="1391"/>
      <c r="B48" s="21">
        <v>27</v>
      </c>
      <c r="C48" s="509" t="s">
        <v>13</v>
      </c>
      <c r="D48" s="248" t="str">
        <v>02/12/24
-rm460
02/01/25
-rm310</v>
      </c>
      <c r="E48" s="18">
        <f t="shared" si="7"/>
        <v>16904</v>
      </c>
      <c r="F48" s="16">
        <v>328.87</v>
      </c>
      <c r="G48" s="16">
        <v>15.63</v>
      </c>
      <c r="H48" s="15">
        <v>13</v>
      </c>
      <c r="I48" s="16">
        <v>412.5</v>
      </c>
      <c r="J48" s="17">
        <f t="shared" si="4"/>
        <v>770</v>
      </c>
      <c r="K48" s="16">
        <f t="shared" si="5"/>
        <v>16133.999999999998</v>
      </c>
      <c r="L48" s="14">
        <f t="shared" si="6"/>
        <v>11137.5</v>
      </c>
      <c r="N48" s="1035" t="s">
        <v>1416</v>
      </c>
      <c r="O48" s="1036" t="s">
        <v>1417</v>
      </c>
      <c r="P48" s="1036" t="s">
        <v>1418</v>
      </c>
      <c r="Q48" s="1037" t="s">
        <v>1419</v>
      </c>
    </row>
    <row r="49" spans="1:17" ht="60" x14ac:dyDescent="0.25">
      <c r="A49" s="1389">
        <v>2025</v>
      </c>
      <c r="B49" s="37">
        <v>28</v>
      </c>
      <c r="C49" s="511" t="s">
        <v>12</v>
      </c>
      <c r="D49" s="258" t="str">
        <v>02/01/25
-rm460
04/02/25
-rm310</v>
      </c>
      <c r="E49" s="34">
        <f t="shared" si="7"/>
        <v>16133.999999999998</v>
      </c>
      <c r="F49" s="32">
        <v>328.87</v>
      </c>
      <c r="G49" s="32">
        <v>15.63</v>
      </c>
      <c r="H49" s="31">
        <v>13</v>
      </c>
      <c r="I49" s="32">
        <v>412.5</v>
      </c>
      <c r="J49" s="33">
        <f t="shared" si="4"/>
        <v>770</v>
      </c>
      <c r="K49" s="32">
        <f t="shared" si="5"/>
        <v>15363.999999999998</v>
      </c>
      <c r="L49" s="30">
        <f t="shared" si="6"/>
        <v>11550</v>
      </c>
      <c r="N49" s="1032" t="s">
        <v>1463</v>
      </c>
      <c r="O49" s="1033" t="s">
        <v>1464</v>
      </c>
      <c r="P49" s="1033" t="s">
        <v>1465</v>
      </c>
      <c r="Q49" s="1034" t="s">
        <v>1466</v>
      </c>
    </row>
    <row r="50" spans="1:17" ht="60" x14ac:dyDescent="0.25">
      <c r="A50" s="1390"/>
      <c r="B50" s="29">
        <v>29</v>
      </c>
      <c r="C50" s="510" t="s">
        <v>11</v>
      </c>
      <c r="D50" s="83" t="str">
        <v>04/02/25
-rm460
04/03/25
-rm310</v>
      </c>
      <c r="E50" s="26">
        <f t="shared" si="7"/>
        <v>15363.999999999998</v>
      </c>
      <c r="F50" s="24">
        <v>328.87</v>
      </c>
      <c r="G50" s="24">
        <v>15.63</v>
      </c>
      <c r="H50" s="23">
        <v>13</v>
      </c>
      <c r="I50" s="24">
        <v>412.5</v>
      </c>
      <c r="J50" s="25">
        <f t="shared" si="4"/>
        <v>770</v>
      </c>
      <c r="K50" s="24">
        <f t="shared" si="5"/>
        <v>14593.999999999998</v>
      </c>
      <c r="L50" s="22">
        <f t="shared" si="6"/>
        <v>11962.5</v>
      </c>
      <c r="N50" s="837" t="s">
        <v>1525</v>
      </c>
      <c r="O50" s="838" t="s">
        <v>1526</v>
      </c>
      <c r="P50" s="838" t="s">
        <v>1527</v>
      </c>
      <c r="Q50" s="839" t="s">
        <v>1528</v>
      </c>
    </row>
    <row r="51" spans="1:17" ht="60" x14ac:dyDescent="0.25">
      <c r="A51" s="1390"/>
      <c r="B51" s="29">
        <v>30</v>
      </c>
      <c r="C51" s="510" t="s">
        <v>10</v>
      </c>
      <c r="D51" s="83" t="str">
        <v>04/03/25
-rm460
04/04/25
-rm310</v>
      </c>
      <c r="E51" s="26">
        <f t="shared" si="7"/>
        <v>14593.999999999998</v>
      </c>
      <c r="F51" s="24">
        <v>328.87</v>
      </c>
      <c r="G51" s="24">
        <v>15.63</v>
      </c>
      <c r="H51" s="23">
        <v>13</v>
      </c>
      <c r="I51" s="24">
        <v>412.5</v>
      </c>
      <c r="J51" s="25">
        <f t="shared" si="4"/>
        <v>770</v>
      </c>
      <c r="K51" s="24">
        <f t="shared" si="5"/>
        <v>13823.999999999998</v>
      </c>
      <c r="L51" s="22">
        <f t="shared" si="6"/>
        <v>12375</v>
      </c>
      <c r="N51" s="837" t="s">
        <v>1577</v>
      </c>
      <c r="O51" s="838" t="s">
        <v>1578</v>
      </c>
      <c r="P51" s="838" t="s">
        <v>1579</v>
      </c>
      <c r="Q51" s="839" t="s">
        <v>1580</v>
      </c>
    </row>
    <row r="52" spans="1:17" ht="60" x14ac:dyDescent="0.25">
      <c r="A52" s="1390"/>
      <c r="B52" s="29">
        <v>31</v>
      </c>
      <c r="C52" s="510" t="s">
        <v>9</v>
      </c>
      <c r="D52" s="83" t="str">
        <v>04/04/25
-rm460
05/05/25
-rm310</v>
      </c>
      <c r="E52" s="26">
        <f t="shared" si="7"/>
        <v>13823.999999999998</v>
      </c>
      <c r="F52" s="24">
        <v>328.87</v>
      </c>
      <c r="G52" s="24">
        <v>15.63</v>
      </c>
      <c r="H52" s="23">
        <v>13</v>
      </c>
      <c r="I52" s="24">
        <v>412.5</v>
      </c>
      <c r="J52" s="25">
        <f t="shared" si="4"/>
        <v>770</v>
      </c>
      <c r="K52" s="24">
        <f t="shared" si="5"/>
        <v>13053.999999999998</v>
      </c>
      <c r="L52" s="22">
        <f t="shared" si="6"/>
        <v>12787.5</v>
      </c>
      <c r="N52" s="837" t="s">
        <v>1654</v>
      </c>
      <c r="O52" s="838" t="s">
        <v>1655</v>
      </c>
      <c r="P52" s="838" t="s">
        <v>1656</v>
      </c>
      <c r="Q52" s="839" t="s">
        <v>1657</v>
      </c>
    </row>
    <row r="53" spans="1:17" ht="60" x14ac:dyDescent="0.25">
      <c r="A53" s="1390"/>
      <c r="B53" s="29">
        <v>32</v>
      </c>
      <c r="C53" s="510" t="s">
        <v>8</v>
      </c>
      <c r="D53" s="83" t="str">
        <v>05/05/25
-rm460
06/06/25
-rm310</v>
      </c>
      <c r="E53" s="26">
        <f t="shared" si="7"/>
        <v>13053.999999999998</v>
      </c>
      <c r="F53" s="24">
        <v>328.87</v>
      </c>
      <c r="G53" s="24">
        <v>15.63</v>
      </c>
      <c r="H53" s="23">
        <v>13</v>
      </c>
      <c r="I53" s="24">
        <v>412.5</v>
      </c>
      <c r="J53" s="25">
        <f t="shared" si="4"/>
        <v>770</v>
      </c>
      <c r="K53" s="24">
        <f t="shared" si="5"/>
        <v>12283.999999999998</v>
      </c>
      <c r="L53" s="22">
        <f t="shared" si="6"/>
        <v>13200</v>
      </c>
      <c r="N53" s="837" t="s">
        <v>1695</v>
      </c>
      <c r="O53" s="838" t="s">
        <v>1696</v>
      </c>
      <c r="P53" s="838" t="s">
        <v>1697</v>
      </c>
      <c r="Q53" s="839" t="s">
        <v>1698</v>
      </c>
    </row>
    <row r="54" spans="1:17" ht="60" x14ac:dyDescent="0.25">
      <c r="A54" s="1390"/>
      <c r="B54" s="29">
        <v>33</v>
      </c>
      <c r="C54" s="510" t="s">
        <v>7</v>
      </c>
      <c r="D54" s="83" t="str">
        <v>06/06/25
-rm460
01/07/25
-rm310</v>
      </c>
      <c r="E54" s="26">
        <f t="shared" si="7"/>
        <v>12283.999999999998</v>
      </c>
      <c r="F54" s="24">
        <v>328.87</v>
      </c>
      <c r="G54" s="24">
        <v>15.63</v>
      </c>
      <c r="H54" s="23">
        <v>13</v>
      </c>
      <c r="I54" s="24">
        <v>412.5</v>
      </c>
      <c r="J54" s="25">
        <f t="shared" si="4"/>
        <v>770</v>
      </c>
      <c r="K54" s="24">
        <f t="shared" si="5"/>
        <v>11513.999999999998</v>
      </c>
      <c r="L54" s="22">
        <f t="shared" si="6"/>
        <v>13612.5</v>
      </c>
      <c r="N54" s="837" t="s">
        <v>1750</v>
      </c>
      <c r="O54" s="838" t="s">
        <v>1751</v>
      </c>
      <c r="P54" s="838" t="s">
        <v>1752</v>
      </c>
      <c r="Q54" s="839" t="s">
        <v>1753</v>
      </c>
    </row>
    <row r="55" spans="1:17" ht="60" x14ac:dyDescent="0.25">
      <c r="A55" s="1390"/>
      <c r="B55" s="29">
        <v>34</v>
      </c>
      <c r="C55" s="510" t="s">
        <v>6</v>
      </c>
      <c r="D55" s="83" t="str">
        <v>01/07/25
-rm460
04/08/25
-rm310</v>
      </c>
      <c r="E55" s="26">
        <f t="shared" si="7"/>
        <v>11513.999999999998</v>
      </c>
      <c r="F55" s="24">
        <v>328.87</v>
      </c>
      <c r="G55" s="24">
        <v>15.63</v>
      </c>
      <c r="H55" s="23">
        <v>13</v>
      </c>
      <c r="I55" s="24">
        <v>412.5</v>
      </c>
      <c r="J55" s="25">
        <f t="shared" si="4"/>
        <v>770</v>
      </c>
      <c r="K55" s="24">
        <f t="shared" si="5"/>
        <v>10743.999999999998</v>
      </c>
      <c r="L55" s="22">
        <f t="shared" si="6"/>
        <v>14025</v>
      </c>
      <c r="N55" s="837" t="s">
        <v>1823</v>
      </c>
      <c r="O55" s="838" t="s">
        <v>1824</v>
      </c>
      <c r="P55" s="838" t="s">
        <v>1825</v>
      </c>
      <c r="Q55" s="839" t="s">
        <v>1826</v>
      </c>
    </row>
    <row r="56" spans="1:17" ht="60" x14ac:dyDescent="0.25">
      <c r="A56" s="1390"/>
      <c r="B56" s="29">
        <v>35</v>
      </c>
      <c r="C56" s="510" t="s">
        <v>5</v>
      </c>
      <c r="D56" s="83" t="str">
        <v>04/08/25
-rm460
03/09/25
-rm310</v>
      </c>
      <c r="E56" s="26">
        <f t="shared" si="7"/>
        <v>10743.999999999998</v>
      </c>
      <c r="F56" s="24">
        <v>328.87</v>
      </c>
      <c r="G56" s="24">
        <v>15.63</v>
      </c>
      <c r="H56" s="23">
        <v>13</v>
      </c>
      <c r="I56" s="24">
        <v>412.5</v>
      </c>
      <c r="J56" s="25">
        <f t="shared" si="4"/>
        <v>770</v>
      </c>
      <c r="K56" s="24">
        <f t="shared" si="5"/>
        <v>9973.9999999999982</v>
      </c>
      <c r="L56" s="22">
        <f t="shared" si="6"/>
        <v>14437.5</v>
      </c>
      <c r="N56" s="837" t="s">
        <v>1858</v>
      </c>
      <c r="O56" s="838" t="s">
        <v>1859</v>
      </c>
      <c r="P56" s="838" t="s">
        <v>1860</v>
      </c>
      <c r="Q56" s="839" t="s">
        <v>1861</v>
      </c>
    </row>
    <row r="57" spans="1:17" ht="60" x14ac:dyDescent="0.25">
      <c r="A57" s="1390"/>
      <c r="B57" s="29">
        <v>36</v>
      </c>
      <c r="C57" s="510" t="s">
        <v>4</v>
      </c>
      <c r="D57" s="83" t="str">
        <v>03/09/25
-rm460
03/10/25
-rm310</v>
      </c>
      <c r="E57" s="26">
        <f t="shared" si="7"/>
        <v>9973.9999999999982</v>
      </c>
      <c r="F57" s="24">
        <v>328.87</v>
      </c>
      <c r="G57" s="24">
        <v>15.63</v>
      </c>
      <c r="H57" s="23">
        <v>13</v>
      </c>
      <c r="I57" s="24">
        <v>412.5</v>
      </c>
      <c r="J57" s="25">
        <f t="shared" si="4"/>
        <v>770</v>
      </c>
      <c r="K57" s="24">
        <f t="shared" si="5"/>
        <v>9203.9999999999982</v>
      </c>
      <c r="L57" s="22">
        <f t="shared" si="6"/>
        <v>14850</v>
      </c>
      <c r="N57" s="837" t="s">
        <v>1900</v>
      </c>
      <c r="O57" s="838" t="s">
        <v>1901</v>
      </c>
      <c r="P57" s="838" t="s">
        <v>1902</v>
      </c>
      <c r="Q57" s="839" t="s">
        <v>1903</v>
      </c>
    </row>
    <row r="58" spans="1:17" ht="60" x14ac:dyDescent="0.25">
      <c r="A58" s="1390"/>
      <c r="B58" s="29">
        <v>37</v>
      </c>
      <c r="C58" s="510" t="s">
        <v>3</v>
      </c>
      <c r="D58" s="83" t="str">
        <v>03/10/25
-rm460
03/11/25
-rm310</v>
      </c>
      <c r="E58" s="26">
        <f t="shared" si="7"/>
        <v>9203.9999999999982</v>
      </c>
      <c r="F58" s="24">
        <v>328.87</v>
      </c>
      <c r="G58" s="24">
        <v>15.63</v>
      </c>
      <c r="H58" s="23">
        <v>13</v>
      </c>
      <c r="I58" s="24">
        <v>412.5</v>
      </c>
      <c r="J58" s="25">
        <f t="shared" si="4"/>
        <v>770</v>
      </c>
      <c r="K58" s="24">
        <f t="shared" si="5"/>
        <v>8433.9999999999982</v>
      </c>
      <c r="L58" s="22">
        <f t="shared" si="6"/>
        <v>15262.5</v>
      </c>
      <c r="N58" s="837" t="s">
        <v>1957</v>
      </c>
      <c r="O58" s="838" t="s">
        <v>1958</v>
      </c>
      <c r="P58" s="838" t="s">
        <v>1959</v>
      </c>
      <c r="Q58" s="839" t="s">
        <v>1960</v>
      </c>
    </row>
    <row r="59" spans="1:17" ht="60" x14ac:dyDescent="0.25">
      <c r="A59" s="1390"/>
      <c r="B59" s="29">
        <v>38</v>
      </c>
      <c r="C59" s="510" t="s">
        <v>14</v>
      </c>
      <c r="D59" s="83" t="str">
        <v>03/11/25
-rm460
05/12/25
-rm310</v>
      </c>
      <c r="E59" s="26">
        <f t="shared" si="7"/>
        <v>8433.9999999999982</v>
      </c>
      <c r="F59" s="24">
        <v>328.87</v>
      </c>
      <c r="G59" s="24">
        <v>15.63</v>
      </c>
      <c r="H59" s="23">
        <v>13</v>
      </c>
      <c r="I59" s="24">
        <v>412.5</v>
      </c>
      <c r="J59" s="25">
        <f t="shared" si="4"/>
        <v>770</v>
      </c>
      <c r="K59" s="24">
        <f t="shared" si="5"/>
        <v>7663.9999999999982</v>
      </c>
      <c r="L59" s="22">
        <f t="shared" si="6"/>
        <v>15675</v>
      </c>
      <c r="N59" s="837" t="s">
        <v>2005</v>
      </c>
      <c r="O59" s="838" t="s">
        <v>2006</v>
      </c>
      <c r="P59" s="838" t="s">
        <v>2007</v>
      </c>
      <c r="Q59" s="839" t="s">
        <v>2008</v>
      </c>
    </row>
    <row r="60" spans="1:17" ht="120.75" thickBot="1" x14ac:dyDescent="0.3">
      <c r="A60" s="1391"/>
      <c r="B60" s="21">
        <v>39</v>
      </c>
      <c r="C60" s="509" t="s">
        <v>13</v>
      </c>
      <c r="D60" s="248" t="str">
        <v>05/12/25
-rm40
09/12/25
-rm200
10/12/25
-rm220
06/01/26
-rm310</v>
      </c>
      <c r="E60" s="18">
        <f t="shared" si="7"/>
        <v>7663.9999999999982</v>
      </c>
      <c r="F60" s="16">
        <v>328.87</v>
      </c>
      <c r="G60" s="16">
        <v>15.63</v>
      </c>
      <c r="H60" s="15">
        <v>13</v>
      </c>
      <c r="I60" s="16">
        <v>412.5</v>
      </c>
      <c r="J60" s="17">
        <f t="shared" si="4"/>
        <v>770</v>
      </c>
      <c r="K60" s="16">
        <f t="shared" si="5"/>
        <v>6893.9999999999982</v>
      </c>
      <c r="L60" s="14">
        <f t="shared" si="6"/>
        <v>16087.5</v>
      </c>
      <c r="N60" s="837" t="s">
        <v>2072</v>
      </c>
      <c r="O60" s="838" t="s">
        <v>2073</v>
      </c>
      <c r="P60" s="838" t="s">
        <v>2074</v>
      </c>
      <c r="Q60" s="839" t="s">
        <v>2075</v>
      </c>
    </row>
    <row r="61" spans="1:17" ht="90" x14ac:dyDescent="0.25">
      <c r="A61" s="1389">
        <v>2026</v>
      </c>
      <c r="B61" s="37">
        <v>40</v>
      </c>
      <c r="C61" s="511" t="s">
        <v>12</v>
      </c>
      <c r="D61" s="258" t="str">
        <v>06/01/26
-rm460
05/02/26
-rm300
12/02/26
-rm10</v>
      </c>
      <c r="E61" s="34">
        <f t="shared" si="7"/>
        <v>6893.9999999999982</v>
      </c>
      <c r="F61" s="32">
        <v>328.87</v>
      </c>
      <c r="G61" s="32">
        <v>15.63</v>
      </c>
      <c r="H61" s="31">
        <v>13</v>
      </c>
      <c r="I61" s="32">
        <v>412.5</v>
      </c>
      <c r="J61" s="33">
        <f t="shared" si="4"/>
        <v>770</v>
      </c>
      <c r="K61" s="32">
        <f t="shared" si="5"/>
        <v>6123.9999999999982</v>
      </c>
      <c r="L61" s="30">
        <f t="shared" si="6"/>
        <v>16500</v>
      </c>
      <c r="N61" s="837" t="s">
        <v>2141</v>
      </c>
      <c r="O61" s="838" t="s">
        <v>2142</v>
      </c>
      <c r="P61" s="838" t="s">
        <v>2143</v>
      </c>
      <c r="Q61" s="839" t="s">
        <v>2144</v>
      </c>
    </row>
    <row r="62" spans="1:17" ht="90" x14ac:dyDescent="0.25">
      <c r="A62" s="1390"/>
      <c r="B62" s="29">
        <v>41</v>
      </c>
      <c r="C62" s="510" t="s">
        <v>11</v>
      </c>
      <c r="D62" s="83" t="str">
        <v>12/02/26
-rm460
05/03/26
-rm300
11/03/26
-rm10</v>
      </c>
      <c r="E62" s="26">
        <f t="shared" si="7"/>
        <v>6123.9999999999982</v>
      </c>
      <c r="F62" s="24">
        <v>328.87</v>
      </c>
      <c r="G62" s="24">
        <v>15.63</v>
      </c>
      <c r="H62" s="23">
        <v>13</v>
      </c>
      <c r="I62" s="24">
        <v>412.5</v>
      </c>
      <c r="J62" s="25">
        <f t="shared" si="4"/>
        <v>770</v>
      </c>
      <c r="K62" s="24">
        <f t="shared" si="5"/>
        <v>5353.9999999999982</v>
      </c>
      <c r="L62" s="22">
        <f t="shared" si="6"/>
        <v>16912.5</v>
      </c>
      <c r="N62" s="837" t="s">
        <v>2159</v>
      </c>
      <c r="O62" s="838" t="s">
        <v>2140</v>
      </c>
      <c r="P62" s="838" t="s">
        <v>2140</v>
      </c>
      <c r="Q62" s="839" t="s">
        <v>2140</v>
      </c>
    </row>
    <row r="63" spans="1:17" ht="49.5" customHeight="1" x14ac:dyDescent="0.25">
      <c r="A63" s="1390"/>
      <c r="B63" s="29">
        <v>42</v>
      </c>
      <c r="C63" s="510" t="s">
        <v>10</v>
      </c>
      <c r="D63" s="83" t="str">
        <v>11/03/26
-rm140</v>
      </c>
      <c r="E63" s="26">
        <f t="shared" si="7"/>
        <v>5353.9999999999982</v>
      </c>
      <c r="F63" s="24">
        <v>328.87</v>
      </c>
      <c r="G63" s="24">
        <v>15.63</v>
      </c>
      <c r="H63" s="23">
        <v>13</v>
      </c>
      <c r="I63" s="24">
        <v>412.5</v>
      </c>
      <c r="J63" s="25">
        <f t="shared" si="4"/>
        <v>770</v>
      </c>
      <c r="K63" s="24">
        <f t="shared" si="5"/>
        <v>4583.9999999999982</v>
      </c>
      <c r="L63" s="22">
        <f t="shared" si="6"/>
        <v>17325</v>
      </c>
      <c r="Q63" s="1364" t="s">
        <v>2160</v>
      </c>
    </row>
    <row r="64" spans="1:17" ht="20.25" customHeight="1" x14ac:dyDescent="0.25">
      <c r="A64" s="1390"/>
      <c r="B64" s="29">
        <v>43</v>
      </c>
      <c r="C64" s="510" t="s">
        <v>9</v>
      </c>
      <c r="D64" s="27" t="str">
        <v/>
      </c>
      <c r="E64" s="26">
        <f t="shared" si="7"/>
        <v>4583.9999999999982</v>
      </c>
      <c r="F64" s="24">
        <v>328.87</v>
      </c>
      <c r="G64" s="24">
        <v>15.63</v>
      </c>
      <c r="H64" s="23">
        <v>13</v>
      </c>
      <c r="I64" s="24">
        <v>412.5</v>
      </c>
      <c r="J64" s="25">
        <f t="shared" si="4"/>
        <v>770</v>
      </c>
      <c r="K64" s="24">
        <f t="shared" si="5"/>
        <v>3813.9999999999982</v>
      </c>
      <c r="L64" s="22">
        <f t="shared" si="6"/>
        <v>17737.5</v>
      </c>
    </row>
    <row r="65" spans="1:12" ht="20.25" customHeight="1" x14ac:dyDescent="0.25">
      <c r="A65" s="1390"/>
      <c r="B65" s="29">
        <v>44</v>
      </c>
      <c r="C65" s="510" t="s">
        <v>8</v>
      </c>
      <c r="D65" s="27" t="str">
        <v/>
      </c>
      <c r="E65" s="26">
        <f t="shared" si="7"/>
        <v>3813.9999999999982</v>
      </c>
      <c r="F65" s="24">
        <v>328.87</v>
      </c>
      <c r="G65" s="24">
        <v>15.63</v>
      </c>
      <c r="H65" s="23">
        <v>13</v>
      </c>
      <c r="I65" s="24">
        <v>412.5</v>
      </c>
      <c r="J65" s="25">
        <f t="shared" si="4"/>
        <v>770</v>
      </c>
      <c r="K65" s="24">
        <f t="shared" si="5"/>
        <v>3043.9999999999982</v>
      </c>
      <c r="L65" s="22">
        <f t="shared" si="6"/>
        <v>18150</v>
      </c>
    </row>
    <row r="66" spans="1:12" ht="20.25" customHeight="1" x14ac:dyDescent="0.25">
      <c r="A66" s="1390"/>
      <c r="B66" s="29">
        <v>45</v>
      </c>
      <c r="C66" s="510" t="s">
        <v>7</v>
      </c>
      <c r="D66" s="27" t="str">
        <v/>
      </c>
      <c r="E66" s="26">
        <f t="shared" si="7"/>
        <v>3043.9999999999982</v>
      </c>
      <c r="F66" s="24">
        <v>328.87</v>
      </c>
      <c r="G66" s="24">
        <v>15.63</v>
      </c>
      <c r="H66" s="23">
        <v>13</v>
      </c>
      <c r="I66" s="24">
        <v>412.5</v>
      </c>
      <c r="J66" s="25">
        <f t="shared" si="4"/>
        <v>770</v>
      </c>
      <c r="K66" s="24">
        <f t="shared" si="5"/>
        <v>2273.9999999999982</v>
      </c>
      <c r="L66" s="22">
        <f t="shared" si="6"/>
        <v>18562.5</v>
      </c>
    </row>
    <row r="67" spans="1:12" ht="20.25" customHeight="1" x14ac:dyDescent="0.25">
      <c r="A67" s="1390"/>
      <c r="B67" s="29">
        <v>46</v>
      </c>
      <c r="C67" s="510" t="s">
        <v>6</v>
      </c>
      <c r="D67" s="27" t="str">
        <v/>
      </c>
      <c r="E67" s="26">
        <f t="shared" si="7"/>
        <v>2273.9999999999982</v>
      </c>
      <c r="F67" s="24">
        <v>328.87</v>
      </c>
      <c r="G67" s="24">
        <v>15.63</v>
      </c>
      <c r="H67" s="23">
        <v>13</v>
      </c>
      <c r="I67" s="24">
        <v>412.5</v>
      </c>
      <c r="J67" s="25">
        <f t="shared" si="4"/>
        <v>770</v>
      </c>
      <c r="K67" s="24">
        <f t="shared" si="5"/>
        <v>1503.9999999999982</v>
      </c>
      <c r="L67" s="22">
        <f t="shared" si="6"/>
        <v>18975</v>
      </c>
    </row>
    <row r="68" spans="1:12" ht="20.25" customHeight="1" x14ac:dyDescent="0.25">
      <c r="A68" s="1390"/>
      <c r="B68" s="29">
        <v>47</v>
      </c>
      <c r="C68" s="510" t="s">
        <v>5</v>
      </c>
      <c r="D68" s="27" t="str">
        <v/>
      </c>
      <c r="E68" s="26">
        <f t="shared" si="7"/>
        <v>1503.9999999999982</v>
      </c>
      <c r="F68" s="24">
        <v>328.87</v>
      </c>
      <c r="G68" s="24">
        <v>15.63</v>
      </c>
      <c r="H68" s="23">
        <v>13</v>
      </c>
      <c r="I68" s="24">
        <v>412.5</v>
      </c>
      <c r="J68" s="25">
        <f t="shared" si="4"/>
        <v>770</v>
      </c>
      <c r="K68" s="24">
        <f t="shared" si="5"/>
        <v>733.99999999999807</v>
      </c>
      <c r="L68" s="22">
        <f t="shared" si="6"/>
        <v>19387.5</v>
      </c>
    </row>
    <row r="69" spans="1:12" ht="20.25" customHeight="1" thickBot="1" x14ac:dyDescent="0.3">
      <c r="A69" s="1391"/>
      <c r="B69" s="21">
        <v>48</v>
      </c>
      <c r="C69" s="509" t="s">
        <v>4</v>
      </c>
      <c r="D69" s="19" t="str">
        <v/>
      </c>
      <c r="E69" s="18">
        <f t="shared" si="7"/>
        <v>733.99999999999807</v>
      </c>
      <c r="F69" s="16">
        <v>329.11</v>
      </c>
      <c r="G69" s="16">
        <v>15.39</v>
      </c>
      <c r="H69" s="15">
        <v>13</v>
      </c>
      <c r="I69" s="16">
        <v>412.5</v>
      </c>
      <c r="J69" s="17">
        <f t="shared" si="4"/>
        <v>770</v>
      </c>
      <c r="K69" s="16">
        <f t="shared" si="5"/>
        <v>-36.000000000001933</v>
      </c>
      <c r="L69" s="14">
        <f t="shared" si="6"/>
        <v>19800</v>
      </c>
    </row>
    <row r="70" spans="1:12" x14ac:dyDescent="0.25">
      <c r="F70" s="99">
        <f>SUM(F22:F69)</f>
        <v>15786.000000000016</v>
      </c>
      <c r="G70" s="99">
        <f t="shared" ref="G70:I70" si="8">SUM(G22:G69)</f>
        <v>749.99999999999989</v>
      </c>
      <c r="H70" s="99">
        <f t="shared" si="8"/>
        <v>624</v>
      </c>
      <c r="I70" s="99">
        <f t="shared" si="8"/>
        <v>19800</v>
      </c>
    </row>
    <row r="71" spans="1:12" x14ac:dyDescent="0.25">
      <c r="D71" s="1420" t="s">
        <v>2</v>
      </c>
      <c r="E71" s="1420"/>
      <c r="F71" s="79">
        <f>SUM(F22:F25)</f>
        <v>1315.48</v>
      </c>
      <c r="G71" s="79">
        <f t="shared" ref="G71:I71" si="9">SUM(G22:G25)</f>
        <v>62.52</v>
      </c>
      <c r="H71" s="79">
        <f t="shared" si="9"/>
        <v>52</v>
      </c>
      <c r="I71" s="79">
        <f t="shared" si="9"/>
        <v>1650</v>
      </c>
    </row>
    <row r="72" spans="1:12" x14ac:dyDescent="0.25">
      <c r="D72" s="1421" t="s">
        <v>1</v>
      </c>
      <c r="E72" s="1421"/>
      <c r="F72" s="65">
        <f>SUM(F70-F71)</f>
        <v>14470.520000000017</v>
      </c>
      <c r="G72" s="65">
        <f>SUM(G70-G71)</f>
        <v>687.4799999999999</v>
      </c>
      <c r="H72" s="65">
        <f>SUM(H70-H71)</f>
        <v>572</v>
      </c>
      <c r="I72" s="65">
        <f>SUM(I70-I71)</f>
        <v>18150</v>
      </c>
    </row>
    <row r="74" spans="1:12" ht="15.75" x14ac:dyDescent="0.25">
      <c r="C74" s="451"/>
      <c r="D74" s="1422" t="s">
        <v>42</v>
      </c>
      <c r="E74" s="1422"/>
      <c r="F74" s="1423">
        <f>SUM(F72:I72)</f>
        <v>33880.000000000015</v>
      </c>
      <c r="G74" s="1423"/>
    </row>
    <row r="75" spans="1:12" ht="16.5" thickBot="1" x14ac:dyDescent="0.3">
      <c r="C75" s="451"/>
      <c r="D75" s="1422" t="s">
        <v>41</v>
      </c>
      <c r="E75" s="1422"/>
      <c r="F75" s="1424">
        <v>-36</v>
      </c>
      <c r="G75" s="1424"/>
    </row>
    <row r="76" spans="1:12" ht="17.25" thickTop="1" thickBot="1" x14ac:dyDescent="0.3">
      <c r="C76" s="1415" t="s">
        <v>0</v>
      </c>
      <c r="D76" s="1415"/>
      <c r="E76" s="1416"/>
      <c r="F76" s="1417">
        <f>SUM(F74:G75)</f>
        <v>33844.000000000015</v>
      </c>
      <c r="G76" s="1419"/>
    </row>
    <row r="77" spans="1:12" ht="15.75" thickTop="1" x14ac:dyDescent="0.25"/>
  </sheetData>
  <mergeCells count="35">
    <mergeCell ref="C76:E76"/>
    <mergeCell ref="F76:G76"/>
    <mergeCell ref="D75:E75"/>
    <mergeCell ref="I20:I21"/>
    <mergeCell ref="J20:J21"/>
    <mergeCell ref="E20:E21"/>
    <mergeCell ref="F20:F21"/>
    <mergeCell ref="D71:E71"/>
    <mergeCell ref="D72:E72"/>
    <mergeCell ref="D74:E74"/>
    <mergeCell ref="F74:G74"/>
    <mergeCell ref="N20:N21"/>
    <mergeCell ref="O20:P20"/>
    <mergeCell ref="G20:H20"/>
    <mergeCell ref="Q20:Q21"/>
    <mergeCell ref="F75:G75"/>
    <mergeCell ref="K20:K21"/>
    <mergeCell ref="L20:L21"/>
    <mergeCell ref="A8:L8"/>
    <mergeCell ref="A11:B11"/>
    <mergeCell ref="A12:B12"/>
    <mergeCell ref="A15:B15"/>
    <mergeCell ref="A17:B17"/>
    <mergeCell ref="E17:F17"/>
    <mergeCell ref="A13:B13"/>
    <mergeCell ref="E18:F18"/>
    <mergeCell ref="A61:A69"/>
    <mergeCell ref="A49:A60"/>
    <mergeCell ref="A37:A48"/>
    <mergeCell ref="A25:A36"/>
    <mergeCell ref="A22:A24"/>
    <mergeCell ref="A20:A21"/>
    <mergeCell ref="B20:B21"/>
    <mergeCell ref="C20:C21"/>
    <mergeCell ref="D20:D21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  <rowBreaks count="1" manualBreakCount="1">
    <brk id="49" max="11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V63"/>
  <sheetViews>
    <sheetView topLeftCell="H49" zoomScaleNormal="100" workbookViewId="0">
      <selection activeCell="K59" sqref="K59"/>
    </sheetView>
  </sheetViews>
  <sheetFormatPr defaultRowHeight="15" x14ac:dyDescent="0.25"/>
  <cols>
    <col min="3" max="3" width="12.140625" bestFit="1" customWidth="1"/>
    <col min="4" max="4" width="10.7109375" customWidth="1"/>
    <col min="5" max="5" width="10" customWidth="1"/>
    <col min="6" max="6" width="10.5703125" bestFit="1" customWidth="1"/>
    <col min="7" max="7" width="10" customWidth="1"/>
    <col min="8" max="8" width="10.5703125" bestFit="1" customWidth="1"/>
    <col min="9" max="10" width="10" customWidth="1"/>
    <col min="11" max="11" width="10.85546875" customWidth="1"/>
    <col min="12" max="12" width="12.85546875" customWidth="1"/>
    <col min="13" max="13" width="6.140625" customWidth="1"/>
    <col min="14" max="14" width="10.42578125" customWidth="1"/>
    <col min="15" max="15" width="10.5703125" bestFit="1" customWidth="1"/>
    <col min="16" max="16" width="10.28515625" customWidth="1"/>
    <col min="17" max="17" width="9.140625" customWidth="1"/>
  </cols>
  <sheetData>
    <row r="1" spans="1:15" ht="21" x14ac:dyDescent="0.35">
      <c r="A1" s="63" t="s">
        <v>40</v>
      </c>
    </row>
    <row r="3" spans="1:15" ht="21" x14ac:dyDescent="0.35">
      <c r="A3" s="62" t="s">
        <v>140</v>
      </c>
    </row>
    <row r="4" spans="1:15" ht="12.6" customHeight="1" x14ac:dyDescent="0.35">
      <c r="A4" s="62"/>
    </row>
    <row r="5" spans="1:15" ht="17.25" x14ac:dyDescent="0.3">
      <c r="A5" s="500" t="s">
        <v>302</v>
      </c>
    </row>
    <row r="6" spans="1:15" ht="17.25" x14ac:dyDescent="0.3">
      <c r="A6" s="500" t="s">
        <v>301</v>
      </c>
    </row>
    <row r="8" spans="1:15" ht="20.25" customHeight="1" x14ac:dyDescent="0.25">
      <c r="A8" s="1425" t="s">
        <v>139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5" ht="20.25" customHeight="1" x14ac:dyDescent="0.25">
      <c r="A9" s="59" t="s">
        <v>37</v>
      </c>
      <c r="B9" s="60"/>
      <c r="C9" s="59"/>
      <c r="D9" s="286"/>
      <c r="E9" s="51"/>
      <c r="F9" s="58"/>
      <c r="G9" s="58"/>
      <c r="H9" s="48"/>
      <c r="I9" s="48"/>
      <c r="J9" s="48"/>
      <c r="K9" s="48"/>
      <c r="L9" s="48"/>
      <c r="M9" s="59"/>
    </row>
    <row r="10" spans="1:15" ht="20.25" customHeight="1" x14ac:dyDescent="0.25">
      <c r="A10" s="61" t="s">
        <v>36</v>
      </c>
      <c r="B10" s="60"/>
      <c r="C10" s="59"/>
      <c r="D10" s="286"/>
      <c r="E10" s="51"/>
      <c r="F10" s="58"/>
      <c r="G10" s="58"/>
      <c r="H10" s="48"/>
      <c r="I10" s="48"/>
      <c r="J10" s="48"/>
      <c r="K10" s="48"/>
      <c r="L10" s="48"/>
      <c r="M10" s="57"/>
      <c r="O10" s="56"/>
    </row>
    <row r="11" spans="1:15" ht="20.25" customHeight="1" x14ac:dyDescent="0.25">
      <c r="A11" s="1426" t="s">
        <v>35</v>
      </c>
      <c r="B11" s="1426"/>
      <c r="C11" s="54">
        <v>18000</v>
      </c>
      <c r="D11" s="286"/>
      <c r="E11" s="51"/>
      <c r="J11" s="48"/>
      <c r="K11" s="48"/>
      <c r="L11" s="48"/>
    </row>
    <row r="12" spans="1:15" ht="20.25" customHeight="1" x14ac:dyDescent="0.25">
      <c r="A12" s="1426" t="s">
        <v>33</v>
      </c>
      <c r="B12" s="1426"/>
      <c r="C12" s="54">
        <v>900</v>
      </c>
      <c r="E12" s="51"/>
      <c r="J12" s="48"/>
      <c r="K12" s="48"/>
      <c r="L12" s="48"/>
    </row>
    <row r="13" spans="1:15" ht="20.25" customHeight="1" x14ac:dyDescent="0.25">
      <c r="A13" s="284"/>
      <c r="B13" s="284"/>
      <c r="C13" s="50">
        <f>SUM(C11:C12)</f>
        <v>18900</v>
      </c>
      <c r="E13" s="51"/>
      <c r="J13" s="48"/>
      <c r="K13" s="48"/>
      <c r="L13" s="48"/>
    </row>
    <row r="14" spans="1:15" ht="20.25" customHeight="1" x14ac:dyDescent="0.25">
      <c r="A14" s="1426" t="s">
        <v>31</v>
      </c>
      <c r="B14" s="1426"/>
      <c r="C14" s="49">
        <v>17010</v>
      </c>
      <c r="D14" s="52" t="s">
        <v>113</v>
      </c>
      <c r="E14" s="51"/>
      <c r="J14" s="48"/>
      <c r="K14" s="48"/>
      <c r="L14" s="48"/>
    </row>
    <row r="15" spans="1:15" ht="20.25" customHeight="1" x14ac:dyDescent="0.25">
      <c r="A15" s="1481"/>
      <c r="B15" s="1481"/>
      <c r="C15" s="50">
        <f>SUM(C13:C14)</f>
        <v>35910</v>
      </c>
      <c r="J15" s="48"/>
      <c r="K15" s="48"/>
      <c r="L15" s="48"/>
    </row>
    <row r="16" spans="1:15" ht="31.5" customHeight="1" x14ac:dyDescent="0.25">
      <c r="A16" s="1427" t="s">
        <v>141</v>
      </c>
      <c r="B16" s="1427"/>
      <c r="C16" s="49">
        <v>432</v>
      </c>
      <c r="E16" s="1428" t="s">
        <v>27</v>
      </c>
      <c r="F16" s="1428"/>
      <c r="J16" s="48"/>
      <c r="K16" s="48"/>
      <c r="L16" s="48"/>
    </row>
    <row r="17" spans="1:17" ht="20.25" customHeight="1" thickBot="1" x14ac:dyDescent="0.3">
      <c r="A17" s="47"/>
      <c r="B17" s="46"/>
      <c r="C17" s="45">
        <f>SUM(C15:C16)</f>
        <v>36342</v>
      </c>
      <c r="E17" s="1429">
        <f>C17/36</f>
        <v>1009.5</v>
      </c>
      <c r="F17" s="1429"/>
    </row>
    <row r="18" spans="1:17" ht="17.25" thickTop="1" thickBot="1" x14ac:dyDescent="0.3">
      <c r="D18" s="44"/>
      <c r="E18" s="44"/>
      <c r="F18" s="44"/>
    </row>
    <row r="19" spans="1:17" ht="30.75" customHeight="1" thickBot="1" x14ac:dyDescent="0.3">
      <c r="A19" s="43" t="s">
        <v>26</v>
      </c>
      <c r="B19" s="42" t="s">
        <v>25</v>
      </c>
      <c r="C19" s="291" t="s">
        <v>24</v>
      </c>
      <c r="D19" s="41" t="s">
        <v>23</v>
      </c>
      <c r="E19" s="291" t="s">
        <v>22</v>
      </c>
      <c r="F19" s="39" t="s">
        <v>21</v>
      </c>
      <c r="G19" s="39" t="s">
        <v>20</v>
      </c>
      <c r="H19" s="291" t="s">
        <v>19</v>
      </c>
      <c r="I19" s="41" t="s">
        <v>18</v>
      </c>
      <c r="J19" s="291" t="s">
        <v>17</v>
      </c>
      <c r="K19" s="39" t="s">
        <v>16</v>
      </c>
      <c r="L19" s="38" t="s">
        <v>15</v>
      </c>
      <c r="N19" s="966" t="s">
        <v>21</v>
      </c>
      <c r="O19" s="39" t="s">
        <v>20</v>
      </c>
      <c r="P19" s="964" t="s">
        <v>19</v>
      </c>
      <c r="Q19" s="967" t="s">
        <v>16</v>
      </c>
    </row>
    <row r="20" spans="1:17" ht="20.25" customHeight="1" x14ac:dyDescent="0.25">
      <c r="A20" s="1389">
        <v>2022</v>
      </c>
      <c r="B20" s="37">
        <v>1</v>
      </c>
      <c r="C20" s="290" t="s">
        <v>10</v>
      </c>
      <c r="D20" s="35" t="str">
        <f t="array" ref="D20:D55">TRANSPOSE('[1]2021-2022'!$F$109:$AO$109)</f>
        <v>30/03/22</v>
      </c>
      <c r="E20" s="34">
        <f>C15</f>
        <v>35910</v>
      </c>
      <c r="F20" s="32">
        <v>500.5</v>
      </c>
      <c r="G20" s="32">
        <v>25</v>
      </c>
      <c r="H20" s="32">
        <v>472.5</v>
      </c>
      <c r="I20" s="33">
        <f t="shared" ref="I20:I55" si="0">F20+H20+G20+K20</f>
        <v>1010</v>
      </c>
      <c r="J20" s="32">
        <f t="shared" ref="J20:J55" si="1">E20-H20-G20-F20</f>
        <v>34912</v>
      </c>
      <c r="K20" s="31">
        <v>12</v>
      </c>
      <c r="L20" s="30">
        <f>H20</f>
        <v>472.5</v>
      </c>
      <c r="N20" s="962" t="s">
        <v>88</v>
      </c>
      <c r="O20" s="37" t="s">
        <v>88</v>
      </c>
      <c r="P20" s="37" t="s">
        <v>88</v>
      </c>
      <c r="Q20" s="444" t="s">
        <v>88</v>
      </c>
    </row>
    <row r="21" spans="1:17" ht="20.25" customHeight="1" x14ac:dyDescent="0.25">
      <c r="A21" s="1390"/>
      <c r="B21" s="29">
        <v>2</v>
      </c>
      <c r="C21" s="289" t="s">
        <v>9</v>
      </c>
      <c r="D21" s="27" t="str">
        <v>30/04/22</v>
      </c>
      <c r="E21" s="26">
        <f t="shared" ref="E21:E55" si="2">J20</f>
        <v>34912</v>
      </c>
      <c r="F21" s="24">
        <v>500.5</v>
      </c>
      <c r="G21" s="24">
        <v>25</v>
      </c>
      <c r="H21" s="24">
        <v>472.5</v>
      </c>
      <c r="I21" s="25">
        <f t="shared" si="0"/>
        <v>1010</v>
      </c>
      <c r="J21" s="24">
        <f t="shared" si="1"/>
        <v>33914</v>
      </c>
      <c r="K21" s="23">
        <v>12</v>
      </c>
      <c r="L21" s="22">
        <f t="shared" ref="L21:L55" si="3">L20+H21</f>
        <v>945</v>
      </c>
      <c r="N21" s="963" t="s">
        <v>88</v>
      </c>
      <c r="O21" s="29" t="s">
        <v>88</v>
      </c>
      <c r="P21" s="29" t="s">
        <v>88</v>
      </c>
      <c r="Q21" s="442" t="s">
        <v>88</v>
      </c>
    </row>
    <row r="22" spans="1:17" ht="20.25" customHeight="1" x14ac:dyDescent="0.25">
      <c r="A22" s="1390"/>
      <c r="B22" s="29">
        <v>3</v>
      </c>
      <c r="C22" s="289" t="s">
        <v>8</v>
      </c>
      <c r="D22" s="83" t="str">
        <v>31/05/22</v>
      </c>
      <c r="E22" s="26">
        <f t="shared" si="2"/>
        <v>33914</v>
      </c>
      <c r="F22" s="24">
        <v>500.5</v>
      </c>
      <c r="G22" s="24">
        <v>25</v>
      </c>
      <c r="H22" s="24">
        <v>472.5</v>
      </c>
      <c r="I22" s="25">
        <f t="shared" si="0"/>
        <v>1010</v>
      </c>
      <c r="J22" s="24">
        <f t="shared" si="1"/>
        <v>32916</v>
      </c>
      <c r="K22" s="23">
        <v>12</v>
      </c>
      <c r="L22" s="22">
        <f t="shared" si="3"/>
        <v>1417.5</v>
      </c>
      <c r="N22" s="963" t="s">
        <v>88</v>
      </c>
      <c r="O22" s="29" t="s">
        <v>88</v>
      </c>
      <c r="P22" s="29" t="s">
        <v>88</v>
      </c>
      <c r="Q22" s="442" t="s">
        <v>88</v>
      </c>
    </row>
    <row r="23" spans="1:17" ht="20.25" customHeight="1" x14ac:dyDescent="0.25">
      <c r="A23" s="1390"/>
      <c r="B23" s="29">
        <v>4</v>
      </c>
      <c r="C23" s="289" t="s">
        <v>7</v>
      </c>
      <c r="D23" s="27" t="str">
        <v>01/07/22</v>
      </c>
      <c r="E23" s="26">
        <f t="shared" si="2"/>
        <v>32916</v>
      </c>
      <c r="F23" s="24">
        <v>500.5</v>
      </c>
      <c r="G23" s="24">
        <v>25</v>
      </c>
      <c r="H23" s="24">
        <v>472.5</v>
      </c>
      <c r="I23" s="25">
        <f t="shared" si="0"/>
        <v>1010</v>
      </c>
      <c r="J23" s="24">
        <f t="shared" si="1"/>
        <v>31918</v>
      </c>
      <c r="K23" s="23">
        <v>12</v>
      </c>
      <c r="L23" s="22">
        <f t="shared" si="3"/>
        <v>1890</v>
      </c>
      <c r="N23" s="963" t="s">
        <v>88</v>
      </c>
      <c r="O23" s="29" t="s">
        <v>88</v>
      </c>
      <c r="P23" s="29" t="s">
        <v>88</v>
      </c>
      <c r="Q23" s="442" t="s">
        <v>88</v>
      </c>
    </row>
    <row r="24" spans="1:17" ht="20.25" customHeight="1" x14ac:dyDescent="0.25">
      <c r="A24" s="1390"/>
      <c r="B24" s="29">
        <v>5</v>
      </c>
      <c r="C24" s="289" t="s">
        <v>6</v>
      </c>
      <c r="D24" s="27" t="str">
        <v>01/08/22</v>
      </c>
      <c r="E24" s="26">
        <f t="shared" si="2"/>
        <v>31918</v>
      </c>
      <c r="F24" s="24">
        <v>500.5</v>
      </c>
      <c r="G24" s="24">
        <v>25</v>
      </c>
      <c r="H24" s="24">
        <v>472.5</v>
      </c>
      <c r="I24" s="25">
        <f t="shared" si="0"/>
        <v>1010</v>
      </c>
      <c r="J24" s="24">
        <f t="shared" si="1"/>
        <v>30920</v>
      </c>
      <c r="K24" s="23">
        <v>12</v>
      </c>
      <c r="L24" s="22">
        <f t="shared" si="3"/>
        <v>2362.5</v>
      </c>
      <c r="N24" s="963" t="s">
        <v>88</v>
      </c>
      <c r="O24" s="29" t="s">
        <v>88</v>
      </c>
      <c r="P24" s="29" t="s">
        <v>88</v>
      </c>
      <c r="Q24" s="442" t="s">
        <v>88</v>
      </c>
    </row>
    <row r="25" spans="1:17" ht="20.25" customHeight="1" x14ac:dyDescent="0.25">
      <c r="A25" s="1390"/>
      <c r="B25" s="29">
        <v>6</v>
      </c>
      <c r="C25" s="289" t="s">
        <v>5</v>
      </c>
      <c r="D25" s="27" t="str">
        <v>01/09/22</v>
      </c>
      <c r="E25" s="26">
        <f t="shared" si="2"/>
        <v>30920</v>
      </c>
      <c r="F25" s="24">
        <v>500.5</v>
      </c>
      <c r="G25" s="24">
        <v>25</v>
      </c>
      <c r="H25" s="24">
        <v>472.5</v>
      </c>
      <c r="I25" s="25">
        <f t="shared" si="0"/>
        <v>1010</v>
      </c>
      <c r="J25" s="24">
        <f t="shared" si="1"/>
        <v>29922</v>
      </c>
      <c r="K25" s="23">
        <v>12</v>
      </c>
      <c r="L25" s="22">
        <f t="shared" si="3"/>
        <v>2835</v>
      </c>
      <c r="N25" s="963" t="s">
        <v>88</v>
      </c>
      <c r="O25" s="29" t="s">
        <v>88</v>
      </c>
      <c r="P25" s="29" t="s">
        <v>88</v>
      </c>
      <c r="Q25" s="442" t="s">
        <v>88</v>
      </c>
    </row>
    <row r="26" spans="1:17" ht="20.25" customHeight="1" x14ac:dyDescent="0.25">
      <c r="A26" s="1390"/>
      <c r="B26" s="29">
        <v>7</v>
      </c>
      <c r="C26" s="289" t="s">
        <v>4</v>
      </c>
      <c r="D26" s="27" t="str">
        <v>01/10/22</v>
      </c>
      <c r="E26" s="26">
        <f t="shared" si="2"/>
        <v>29922</v>
      </c>
      <c r="F26" s="24">
        <v>500.5</v>
      </c>
      <c r="G26" s="24">
        <v>25</v>
      </c>
      <c r="H26" s="24">
        <v>472.5</v>
      </c>
      <c r="I26" s="25">
        <f t="shared" si="0"/>
        <v>1010</v>
      </c>
      <c r="J26" s="24">
        <f t="shared" si="1"/>
        <v>28924</v>
      </c>
      <c r="K26" s="23">
        <v>12</v>
      </c>
      <c r="L26" s="22">
        <f t="shared" si="3"/>
        <v>3307.5</v>
      </c>
      <c r="N26" s="963" t="s">
        <v>88</v>
      </c>
      <c r="O26" s="29" t="s">
        <v>88</v>
      </c>
      <c r="P26" s="29" t="s">
        <v>88</v>
      </c>
      <c r="Q26" s="442" t="s">
        <v>88</v>
      </c>
    </row>
    <row r="27" spans="1:17" ht="20.25" customHeight="1" x14ac:dyDescent="0.25">
      <c r="A27" s="1390"/>
      <c r="B27" s="29">
        <v>8</v>
      </c>
      <c r="C27" s="289" t="s">
        <v>3</v>
      </c>
      <c r="D27" s="27" t="str">
        <v>31/10/22</v>
      </c>
      <c r="E27" s="26">
        <f t="shared" si="2"/>
        <v>28924</v>
      </c>
      <c r="F27" s="24">
        <v>500.5</v>
      </c>
      <c r="G27" s="24">
        <v>25</v>
      </c>
      <c r="H27" s="24">
        <v>472.5</v>
      </c>
      <c r="I27" s="25">
        <f t="shared" si="0"/>
        <v>1010</v>
      </c>
      <c r="J27" s="24">
        <f t="shared" si="1"/>
        <v>27926</v>
      </c>
      <c r="K27" s="23">
        <v>12</v>
      </c>
      <c r="L27" s="22">
        <f t="shared" si="3"/>
        <v>3780</v>
      </c>
      <c r="N27" s="963" t="s">
        <v>88</v>
      </c>
      <c r="O27" s="29" t="s">
        <v>88</v>
      </c>
      <c r="P27" s="29" t="s">
        <v>88</v>
      </c>
      <c r="Q27" s="442" t="s">
        <v>88</v>
      </c>
    </row>
    <row r="28" spans="1:17" ht="20.25" customHeight="1" x14ac:dyDescent="0.25">
      <c r="A28" s="1390"/>
      <c r="B28" s="29">
        <v>9</v>
      </c>
      <c r="C28" s="289" t="s">
        <v>14</v>
      </c>
      <c r="D28" s="27" t="str">
        <v>01/12/22</v>
      </c>
      <c r="E28" s="26">
        <f t="shared" si="2"/>
        <v>27926</v>
      </c>
      <c r="F28" s="24">
        <v>500.5</v>
      </c>
      <c r="G28" s="24">
        <v>25</v>
      </c>
      <c r="H28" s="24">
        <v>472.5</v>
      </c>
      <c r="I28" s="25">
        <f t="shared" si="0"/>
        <v>1010</v>
      </c>
      <c r="J28" s="24">
        <f t="shared" si="1"/>
        <v>26928</v>
      </c>
      <c r="K28" s="23">
        <v>12</v>
      </c>
      <c r="L28" s="22">
        <f t="shared" si="3"/>
        <v>4252.5</v>
      </c>
      <c r="N28" s="963" t="s">
        <v>88</v>
      </c>
      <c r="O28" s="29" t="s">
        <v>88</v>
      </c>
      <c r="P28" s="29" t="s">
        <v>88</v>
      </c>
      <c r="Q28" s="442" t="s">
        <v>88</v>
      </c>
    </row>
    <row r="29" spans="1:17" ht="20.25" customHeight="1" thickBot="1" x14ac:dyDescent="0.3">
      <c r="A29" s="1391"/>
      <c r="B29" s="21">
        <v>10</v>
      </c>
      <c r="C29" s="288" t="s">
        <v>13</v>
      </c>
      <c r="D29" s="19" t="str">
        <v>03/01/23</v>
      </c>
      <c r="E29" s="18">
        <f t="shared" si="2"/>
        <v>26928</v>
      </c>
      <c r="F29" s="16">
        <v>500.5</v>
      </c>
      <c r="G29" s="16">
        <v>25</v>
      </c>
      <c r="H29" s="16">
        <v>472.5</v>
      </c>
      <c r="I29" s="17">
        <f t="shared" si="0"/>
        <v>1010</v>
      </c>
      <c r="J29" s="16">
        <f t="shared" si="1"/>
        <v>25930</v>
      </c>
      <c r="K29" s="15">
        <v>12</v>
      </c>
      <c r="L29" s="14">
        <f t="shared" si="3"/>
        <v>4725</v>
      </c>
      <c r="N29" s="965" t="s">
        <v>88</v>
      </c>
      <c r="O29" s="172" t="s">
        <v>88</v>
      </c>
      <c r="P29" s="172" t="s">
        <v>88</v>
      </c>
      <c r="Q29" s="589" t="s">
        <v>88</v>
      </c>
    </row>
    <row r="30" spans="1:17" ht="20.25" customHeight="1" x14ac:dyDescent="0.25">
      <c r="A30" s="1389">
        <v>2023</v>
      </c>
      <c r="B30" s="37">
        <v>11</v>
      </c>
      <c r="C30" s="290" t="s">
        <v>12</v>
      </c>
      <c r="D30" s="35" t="str">
        <v>01/02/23</v>
      </c>
      <c r="E30" s="34">
        <f t="shared" si="2"/>
        <v>25930</v>
      </c>
      <c r="F30" s="32">
        <v>500.5</v>
      </c>
      <c r="G30" s="32">
        <v>25</v>
      </c>
      <c r="H30" s="32">
        <v>472.5</v>
      </c>
      <c r="I30" s="33">
        <f t="shared" si="0"/>
        <v>1010</v>
      </c>
      <c r="J30" s="32">
        <f t="shared" si="1"/>
        <v>24932</v>
      </c>
      <c r="K30" s="31">
        <v>12</v>
      </c>
      <c r="L30" s="30">
        <f t="shared" si="3"/>
        <v>5197.5</v>
      </c>
      <c r="N30" s="962" t="s">
        <v>88</v>
      </c>
      <c r="O30" s="37" t="s">
        <v>88</v>
      </c>
      <c r="P30" s="37" t="s">
        <v>88</v>
      </c>
      <c r="Q30" s="444" t="s">
        <v>88</v>
      </c>
    </row>
    <row r="31" spans="1:17" ht="20.25" customHeight="1" x14ac:dyDescent="0.25">
      <c r="A31" s="1390"/>
      <c r="B31" s="29">
        <v>12</v>
      </c>
      <c r="C31" s="289" t="s">
        <v>11</v>
      </c>
      <c r="D31" s="27" t="str">
        <v>16/03/23</v>
      </c>
      <c r="E31" s="26">
        <f t="shared" si="2"/>
        <v>24932</v>
      </c>
      <c r="F31" s="24">
        <v>500.5</v>
      </c>
      <c r="G31" s="24">
        <v>25</v>
      </c>
      <c r="H31" s="24">
        <v>472.5</v>
      </c>
      <c r="I31" s="25">
        <f t="shared" si="0"/>
        <v>1010</v>
      </c>
      <c r="J31" s="24">
        <f t="shared" si="1"/>
        <v>23934</v>
      </c>
      <c r="K31" s="23">
        <v>12</v>
      </c>
      <c r="L31" s="22">
        <f t="shared" si="3"/>
        <v>5670</v>
      </c>
      <c r="N31" s="963" t="s">
        <v>88</v>
      </c>
      <c r="O31" s="29" t="s">
        <v>88</v>
      </c>
      <c r="P31" s="29" t="s">
        <v>88</v>
      </c>
      <c r="Q31" s="442" t="s">
        <v>88</v>
      </c>
    </row>
    <row r="32" spans="1:17" ht="20.25" customHeight="1" x14ac:dyDescent="0.25">
      <c r="A32" s="1390"/>
      <c r="B32" s="29">
        <v>13</v>
      </c>
      <c r="C32" s="289" t="s">
        <v>10</v>
      </c>
      <c r="D32" s="27" t="str">
        <v>18/04/23</v>
      </c>
      <c r="E32" s="26">
        <f t="shared" si="2"/>
        <v>23934</v>
      </c>
      <c r="F32" s="24">
        <v>500.5</v>
      </c>
      <c r="G32" s="24">
        <v>25</v>
      </c>
      <c r="H32" s="24">
        <v>472.5</v>
      </c>
      <c r="I32" s="25">
        <f t="shared" si="0"/>
        <v>1010</v>
      </c>
      <c r="J32" s="24">
        <f t="shared" si="1"/>
        <v>22936</v>
      </c>
      <c r="K32" s="23">
        <v>12</v>
      </c>
      <c r="L32" s="22">
        <f t="shared" si="3"/>
        <v>6142.5</v>
      </c>
      <c r="N32" s="963" t="s">
        <v>88</v>
      </c>
      <c r="O32" s="29" t="s">
        <v>88</v>
      </c>
      <c r="P32" s="29" t="s">
        <v>88</v>
      </c>
      <c r="Q32" s="442" t="s">
        <v>88</v>
      </c>
    </row>
    <row r="33" spans="1:22" ht="20.25" customHeight="1" x14ac:dyDescent="0.25">
      <c r="A33" s="1390"/>
      <c r="B33" s="29">
        <v>14</v>
      </c>
      <c r="C33" s="289" t="s">
        <v>9</v>
      </c>
      <c r="D33" s="27" t="str">
        <v>16/05/23</v>
      </c>
      <c r="E33" s="26">
        <f t="shared" si="2"/>
        <v>22936</v>
      </c>
      <c r="F33" s="24">
        <v>500.5</v>
      </c>
      <c r="G33" s="24">
        <v>25</v>
      </c>
      <c r="H33" s="24">
        <v>472.5</v>
      </c>
      <c r="I33" s="25">
        <f t="shared" si="0"/>
        <v>1010</v>
      </c>
      <c r="J33" s="24">
        <f t="shared" si="1"/>
        <v>21938</v>
      </c>
      <c r="K33" s="23">
        <v>12</v>
      </c>
      <c r="L33" s="22">
        <f t="shared" si="3"/>
        <v>6615</v>
      </c>
      <c r="N33" s="963" t="s">
        <v>88</v>
      </c>
      <c r="O33" s="29" t="s">
        <v>88</v>
      </c>
      <c r="P33" s="29" t="s">
        <v>88</v>
      </c>
      <c r="Q33" s="442" t="s">
        <v>88</v>
      </c>
    </row>
    <row r="34" spans="1:22" ht="20.25" customHeight="1" x14ac:dyDescent="0.25">
      <c r="A34" s="1390"/>
      <c r="B34" s="29">
        <v>15</v>
      </c>
      <c r="C34" s="289" t="s">
        <v>8</v>
      </c>
      <c r="D34" s="27" t="str">
        <v>15/06/23</v>
      </c>
      <c r="E34" s="26">
        <f t="shared" si="2"/>
        <v>21938</v>
      </c>
      <c r="F34" s="24">
        <v>500.5</v>
      </c>
      <c r="G34" s="24">
        <v>25</v>
      </c>
      <c r="H34" s="24">
        <v>472.5</v>
      </c>
      <c r="I34" s="25">
        <f t="shared" si="0"/>
        <v>1010</v>
      </c>
      <c r="J34" s="24">
        <f t="shared" si="1"/>
        <v>20940</v>
      </c>
      <c r="K34" s="23">
        <v>12</v>
      </c>
      <c r="L34" s="22">
        <f t="shared" si="3"/>
        <v>7087.5</v>
      </c>
      <c r="N34" s="963" t="s">
        <v>88</v>
      </c>
      <c r="O34" s="29" t="s">
        <v>88</v>
      </c>
      <c r="P34" s="29" t="s">
        <v>88</v>
      </c>
      <c r="Q34" s="442" t="s">
        <v>88</v>
      </c>
    </row>
    <row r="35" spans="1:22" ht="20.25" customHeight="1" x14ac:dyDescent="0.25">
      <c r="A35" s="1390"/>
      <c r="B35" s="29">
        <v>16</v>
      </c>
      <c r="C35" s="289" t="s">
        <v>7</v>
      </c>
      <c r="D35" s="27" t="str">
        <v>17/07/23</v>
      </c>
      <c r="E35" s="26">
        <f t="shared" si="2"/>
        <v>20940</v>
      </c>
      <c r="F35" s="24">
        <v>500.5</v>
      </c>
      <c r="G35" s="24">
        <v>25</v>
      </c>
      <c r="H35" s="24">
        <v>472.5</v>
      </c>
      <c r="I35" s="25">
        <f t="shared" si="0"/>
        <v>1010</v>
      </c>
      <c r="J35" s="24">
        <f t="shared" si="1"/>
        <v>19942</v>
      </c>
      <c r="K35" s="23">
        <v>12</v>
      </c>
      <c r="L35" s="22">
        <f t="shared" si="3"/>
        <v>7560</v>
      </c>
      <c r="N35" s="963" t="s">
        <v>88</v>
      </c>
      <c r="O35" s="29" t="s">
        <v>88</v>
      </c>
      <c r="P35" s="29" t="s">
        <v>88</v>
      </c>
      <c r="Q35" s="442" t="s">
        <v>88</v>
      </c>
    </row>
    <row r="36" spans="1:22" ht="20.25" customHeight="1" x14ac:dyDescent="0.25">
      <c r="A36" s="1390"/>
      <c r="B36" s="29">
        <v>17</v>
      </c>
      <c r="C36" s="289" t="s">
        <v>6</v>
      </c>
      <c r="D36" s="27" t="str">
        <v>16/08/23</v>
      </c>
      <c r="E36" s="26">
        <f t="shared" si="2"/>
        <v>19942</v>
      </c>
      <c r="F36" s="24">
        <v>500.5</v>
      </c>
      <c r="G36" s="24">
        <v>25</v>
      </c>
      <c r="H36" s="24">
        <v>472.5</v>
      </c>
      <c r="I36" s="25">
        <f t="shared" si="0"/>
        <v>1010</v>
      </c>
      <c r="J36" s="24">
        <f t="shared" si="1"/>
        <v>18944</v>
      </c>
      <c r="K36" s="23">
        <v>12</v>
      </c>
      <c r="L36" s="22">
        <f t="shared" si="3"/>
        <v>8032.5</v>
      </c>
      <c r="N36" s="963" t="s">
        <v>88</v>
      </c>
      <c r="O36" s="29" t="s">
        <v>88</v>
      </c>
      <c r="P36" s="29" t="s">
        <v>88</v>
      </c>
      <c r="Q36" s="442" t="s">
        <v>88</v>
      </c>
    </row>
    <row r="37" spans="1:22" ht="20.25" customHeight="1" x14ac:dyDescent="0.25">
      <c r="A37" s="1390"/>
      <c r="B37" s="29">
        <v>18</v>
      </c>
      <c r="C37" s="289" t="s">
        <v>5</v>
      </c>
      <c r="D37" s="27" t="str">
        <v>18/09/23</v>
      </c>
      <c r="E37" s="26">
        <f t="shared" si="2"/>
        <v>18944</v>
      </c>
      <c r="F37" s="24">
        <v>500.5</v>
      </c>
      <c r="G37" s="24">
        <v>25</v>
      </c>
      <c r="H37" s="24">
        <v>472.5</v>
      </c>
      <c r="I37" s="25">
        <f t="shared" si="0"/>
        <v>1010</v>
      </c>
      <c r="J37" s="24">
        <f t="shared" si="1"/>
        <v>17946</v>
      </c>
      <c r="K37" s="23">
        <v>12</v>
      </c>
      <c r="L37" s="22">
        <f t="shared" si="3"/>
        <v>8505</v>
      </c>
      <c r="N37" s="963" t="s">
        <v>88</v>
      </c>
      <c r="O37" s="29" t="s">
        <v>88</v>
      </c>
      <c r="P37" s="29" t="s">
        <v>88</v>
      </c>
      <c r="Q37" s="442" t="s">
        <v>88</v>
      </c>
    </row>
    <row r="38" spans="1:22" ht="20.25" customHeight="1" x14ac:dyDescent="0.25">
      <c r="A38" s="1390"/>
      <c r="B38" s="29">
        <v>19</v>
      </c>
      <c r="C38" s="289" t="s">
        <v>4</v>
      </c>
      <c r="D38" s="27" t="str">
        <v>17/10/23</v>
      </c>
      <c r="E38" s="26">
        <f t="shared" si="2"/>
        <v>17946</v>
      </c>
      <c r="F38" s="24">
        <v>500.5</v>
      </c>
      <c r="G38" s="24">
        <v>25</v>
      </c>
      <c r="H38" s="24">
        <v>472.5</v>
      </c>
      <c r="I38" s="25">
        <f t="shared" si="0"/>
        <v>1010</v>
      </c>
      <c r="J38" s="24">
        <f t="shared" si="1"/>
        <v>16948</v>
      </c>
      <c r="K38" s="23">
        <v>12</v>
      </c>
      <c r="L38" s="22">
        <f t="shared" si="3"/>
        <v>8977.5</v>
      </c>
      <c r="N38" s="963" t="s">
        <v>88</v>
      </c>
      <c r="O38" s="29" t="s">
        <v>88</v>
      </c>
      <c r="P38" s="29" t="s">
        <v>88</v>
      </c>
      <c r="Q38" s="442" t="s">
        <v>88</v>
      </c>
    </row>
    <row r="39" spans="1:22" ht="20.25" customHeight="1" x14ac:dyDescent="0.25">
      <c r="A39" s="1390"/>
      <c r="B39" s="29">
        <v>20</v>
      </c>
      <c r="C39" s="289" t="s">
        <v>3</v>
      </c>
      <c r="D39" s="27" t="str">
        <v>21/11/23</v>
      </c>
      <c r="E39" s="26">
        <f t="shared" si="2"/>
        <v>16948</v>
      </c>
      <c r="F39" s="24">
        <v>500.5</v>
      </c>
      <c r="G39" s="24">
        <v>25</v>
      </c>
      <c r="H39" s="24">
        <v>472.5</v>
      </c>
      <c r="I39" s="25">
        <f t="shared" si="0"/>
        <v>1010</v>
      </c>
      <c r="J39" s="24">
        <f t="shared" si="1"/>
        <v>15950</v>
      </c>
      <c r="K39" s="23">
        <v>12</v>
      </c>
      <c r="L39" s="22">
        <f t="shared" si="3"/>
        <v>9450</v>
      </c>
      <c r="N39" s="963" t="s">
        <v>88</v>
      </c>
      <c r="O39" s="29" t="s">
        <v>88</v>
      </c>
      <c r="P39" s="29" t="s">
        <v>88</v>
      </c>
      <c r="Q39" s="442" t="s">
        <v>88</v>
      </c>
    </row>
    <row r="40" spans="1:22" ht="20.25" customHeight="1" x14ac:dyDescent="0.25">
      <c r="A40" s="1390"/>
      <c r="B40" s="29">
        <v>21</v>
      </c>
      <c r="C40" s="289" t="s">
        <v>14</v>
      </c>
      <c r="D40" s="27" t="str">
        <v>20/12/23</v>
      </c>
      <c r="E40" s="26">
        <f t="shared" si="2"/>
        <v>15950</v>
      </c>
      <c r="F40" s="24">
        <v>500.5</v>
      </c>
      <c r="G40" s="24">
        <v>25</v>
      </c>
      <c r="H40" s="24">
        <v>472.5</v>
      </c>
      <c r="I40" s="25">
        <f t="shared" si="0"/>
        <v>1010</v>
      </c>
      <c r="J40" s="24">
        <f t="shared" si="1"/>
        <v>14952</v>
      </c>
      <c r="K40" s="23">
        <v>12</v>
      </c>
      <c r="L40" s="22">
        <f t="shared" si="3"/>
        <v>9922.5</v>
      </c>
      <c r="N40" s="963" t="s">
        <v>88</v>
      </c>
      <c r="O40" s="29" t="s">
        <v>88</v>
      </c>
      <c r="P40" s="29" t="s">
        <v>88</v>
      </c>
      <c r="Q40" s="442" t="s">
        <v>88</v>
      </c>
    </row>
    <row r="41" spans="1:22" ht="20.25" customHeight="1" thickBot="1" x14ac:dyDescent="0.3">
      <c r="A41" s="1391"/>
      <c r="B41" s="21">
        <v>22</v>
      </c>
      <c r="C41" s="288" t="s">
        <v>13</v>
      </c>
      <c r="D41" s="19" t="str">
        <v>20/01/24</v>
      </c>
      <c r="E41" s="18">
        <f t="shared" si="2"/>
        <v>14952</v>
      </c>
      <c r="F41" s="16">
        <v>500.5</v>
      </c>
      <c r="G41" s="16">
        <v>25</v>
      </c>
      <c r="H41" s="16">
        <v>472.5</v>
      </c>
      <c r="I41" s="17">
        <f t="shared" si="0"/>
        <v>1010</v>
      </c>
      <c r="J41" s="16">
        <f t="shared" si="1"/>
        <v>13954</v>
      </c>
      <c r="K41" s="15">
        <v>12</v>
      </c>
      <c r="L41" s="14">
        <f t="shared" si="3"/>
        <v>10395</v>
      </c>
      <c r="N41" s="965" t="s">
        <v>88</v>
      </c>
      <c r="O41" s="172" t="s">
        <v>88</v>
      </c>
      <c r="P41" s="172" t="s">
        <v>88</v>
      </c>
      <c r="Q41" s="589" t="s">
        <v>88</v>
      </c>
    </row>
    <row r="42" spans="1:22" ht="20.25" customHeight="1" x14ac:dyDescent="0.25">
      <c r="A42" s="1389">
        <v>2024</v>
      </c>
      <c r="B42" s="37">
        <v>23</v>
      </c>
      <c r="C42" s="290" t="s">
        <v>12</v>
      </c>
      <c r="D42" s="35" t="str">
        <v>20/02/24</v>
      </c>
      <c r="E42" s="34">
        <f t="shared" si="2"/>
        <v>13954</v>
      </c>
      <c r="F42" s="32">
        <v>500.5</v>
      </c>
      <c r="G42" s="32">
        <v>25</v>
      </c>
      <c r="H42" s="32">
        <v>472.5</v>
      </c>
      <c r="I42" s="33">
        <f t="shared" si="0"/>
        <v>1010</v>
      </c>
      <c r="J42" s="32">
        <f t="shared" si="1"/>
        <v>12956</v>
      </c>
      <c r="K42" s="31">
        <v>12</v>
      </c>
      <c r="L42" s="30">
        <f t="shared" si="3"/>
        <v>10867.5</v>
      </c>
      <c r="N42" s="962" t="s">
        <v>88</v>
      </c>
      <c r="O42" s="37" t="s">
        <v>88</v>
      </c>
      <c r="P42" s="37" t="s">
        <v>88</v>
      </c>
      <c r="Q42" s="444" t="s">
        <v>88</v>
      </c>
    </row>
    <row r="43" spans="1:22" ht="20.25" customHeight="1" x14ac:dyDescent="0.25">
      <c r="A43" s="1390"/>
      <c r="B43" s="29">
        <v>24</v>
      </c>
      <c r="C43" s="289" t="s">
        <v>11</v>
      </c>
      <c r="D43" s="27" t="str">
        <v>07/04/24</v>
      </c>
      <c r="E43" s="26">
        <f t="shared" si="2"/>
        <v>12956</v>
      </c>
      <c r="F43" s="24">
        <v>500.5</v>
      </c>
      <c r="G43" s="24">
        <v>25</v>
      </c>
      <c r="H43" s="24">
        <v>472.5</v>
      </c>
      <c r="I43" s="25">
        <f t="shared" si="0"/>
        <v>1010</v>
      </c>
      <c r="J43" s="24">
        <f t="shared" si="1"/>
        <v>11958</v>
      </c>
      <c r="K43" s="23">
        <v>12</v>
      </c>
      <c r="L43" s="22">
        <f t="shared" si="3"/>
        <v>11340</v>
      </c>
      <c r="N43" s="963" t="s">
        <v>88</v>
      </c>
      <c r="O43" s="29" t="s">
        <v>88</v>
      </c>
      <c r="P43" s="29" t="s">
        <v>88</v>
      </c>
      <c r="Q43" s="442" t="s">
        <v>88</v>
      </c>
    </row>
    <row r="44" spans="1:22" ht="20.25" customHeight="1" x14ac:dyDescent="0.25">
      <c r="A44" s="1390"/>
      <c r="B44" s="29">
        <v>25</v>
      </c>
      <c r="C44" s="289" t="s">
        <v>10</v>
      </c>
      <c r="D44" s="27" t="str">
        <v>11/05/24</v>
      </c>
      <c r="E44" s="26">
        <f t="shared" si="2"/>
        <v>11958</v>
      </c>
      <c r="F44" s="24">
        <v>500.5</v>
      </c>
      <c r="G44" s="24">
        <v>25</v>
      </c>
      <c r="H44" s="24">
        <v>472.5</v>
      </c>
      <c r="I44" s="25">
        <f t="shared" si="0"/>
        <v>1010</v>
      </c>
      <c r="J44" s="24">
        <f t="shared" si="1"/>
        <v>10960</v>
      </c>
      <c r="K44" s="23">
        <v>12</v>
      </c>
      <c r="L44" s="22">
        <f t="shared" si="3"/>
        <v>11812.5</v>
      </c>
      <c r="N44" s="963" t="s">
        <v>88</v>
      </c>
      <c r="O44" s="29" t="s">
        <v>88</v>
      </c>
      <c r="P44" s="29" t="s">
        <v>88</v>
      </c>
      <c r="Q44" s="442" t="s">
        <v>88</v>
      </c>
    </row>
    <row r="45" spans="1:22" ht="20.25" customHeight="1" x14ac:dyDescent="0.25">
      <c r="A45" s="1390"/>
      <c r="B45" s="29">
        <v>26</v>
      </c>
      <c r="C45" s="289" t="s">
        <v>9</v>
      </c>
      <c r="D45" s="27" t="str">
        <v>18/06/24</v>
      </c>
      <c r="E45" s="26">
        <f t="shared" si="2"/>
        <v>10960</v>
      </c>
      <c r="F45" s="24">
        <v>500.5</v>
      </c>
      <c r="G45" s="24">
        <v>25</v>
      </c>
      <c r="H45" s="24">
        <v>472.5</v>
      </c>
      <c r="I45" s="25">
        <f t="shared" si="0"/>
        <v>1010</v>
      </c>
      <c r="J45" s="24">
        <f t="shared" si="1"/>
        <v>9962</v>
      </c>
      <c r="K45" s="23">
        <v>12</v>
      </c>
      <c r="L45" s="22">
        <f t="shared" si="3"/>
        <v>12285</v>
      </c>
      <c r="N45" s="963" t="s">
        <v>88</v>
      </c>
      <c r="O45" s="29" t="s">
        <v>88</v>
      </c>
      <c r="P45" s="29" t="s">
        <v>88</v>
      </c>
      <c r="Q45" s="442" t="s">
        <v>88</v>
      </c>
    </row>
    <row r="46" spans="1:22" ht="20.25" customHeight="1" x14ac:dyDescent="0.25">
      <c r="A46" s="1390"/>
      <c r="B46" s="29">
        <v>27</v>
      </c>
      <c r="C46" s="289" t="s">
        <v>8</v>
      </c>
      <c r="D46" s="27" t="str">
        <v>26/07/24</v>
      </c>
      <c r="E46" s="26">
        <f t="shared" si="2"/>
        <v>9962</v>
      </c>
      <c r="F46" s="24">
        <v>500.5</v>
      </c>
      <c r="G46" s="24">
        <v>25</v>
      </c>
      <c r="H46" s="24">
        <v>472.5</v>
      </c>
      <c r="I46" s="25">
        <f t="shared" si="0"/>
        <v>1010</v>
      </c>
      <c r="J46" s="24">
        <f t="shared" si="1"/>
        <v>8964</v>
      </c>
      <c r="K46" s="23">
        <v>12</v>
      </c>
      <c r="L46" s="22">
        <f t="shared" si="3"/>
        <v>12757.5</v>
      </c>
      <c r="N46" s="963" t="s">
        <v>88</v>
      </c>
      <c r="O46" s="29" t="s">
        <v>88</v>
      </c>
      <c r="P46" s="29" t="s">
        <v>88</v>
      </c>
      <c r="Q46" s="442" t="s">
        <v>88</v>
      </c>
    </row>
    <row r="47" spans="1:22" ht="60" x14ac:dyDescent="0.25">
      <c r="A47" s="1390"/>
      <c r="B47" s="29">
        <v>28</v>
      </c>
      <c r="C47" s="289" t="s">
        <v>7</v>
      </c>
      <c r="D47" s="83" t="str">
        <v>12/09/24
-rm380
09/10/24
-rm630</v>
      </c>
      <c r="E47" s="26">
        <f t="shared" si="2"/>
        <v>8964</v>
      </c>
      <c r="F47" s="24">
        <v>500.5</v>
      </c>
      <c r="G47" s="24">
        <v>25</v>
      </c>
      <c r="H47" s="24">
        <v>472.5</v>
      </c>
      <c r="I47" s="25">
        <f t="shared" si="0"/>
        <v>1010</v>
      </c>
      <c r="J47" s="24">
        <f t="shared" si="1"/>
        <v>7966</v>
      </c>
      <c r="K47" s="23">
        <v>12</v>
      </c>
      <c r="L47" s="22">
        <f t="shared" si="3"/>
        <v>13230</v>
      </c>
      <c r="N47" s="617" t="s">
        <v>1255</v>
      </c>
      <c r="O47" s="618" t="s">
        <v>1256</v>
      </c>
      <c r="P47" s="618" t="s">
        <v>1257</v>
      </c>
      <c r="Q47" s="619" t="s">
        <v>1258</v>
      </c>
    </row>
    <row r="48" spans="1:22" ht="60" x14ac:dyDescent="0.25">
      <c r="A48" s="1390"/>
      <c r="B48" s="29">
        <v>29</v>
      </c>
      <c r="C48" s="289" t="s">
        <v>6</v>
      </c>
      <c r="D48" s="83" t="str">
        <v>10/12/24
-rm500
08/01/25
-rm510</v>
      </c>
      <c r="E48" s="26">
        <f t="shared" si="2"/>
        <v>7966</v>
      </c>
      <c r="F48" s="24">
        <v>500.5</v>
      </c>
      <c r="G48" s="24">
        <v>25</v>
      </c>
      <c r="H48" s="24">
        <v>472.5</v>
      </c>
      <c r="I48" s="25">
        <f t="shared" si="0"/>
        <v>1010</v>
      </c>
      <c r="J48" s="24">
        <f t="shared" si="1"/>
        <v>6968</v>
      </c>
      <c r="K48" s="23">
        <v>12</v>
      </c>
      <c r="L48" s="22">
        <f t="shared" si="3"/>
        <v>13702.5</v>
      </c>
      <c r="N48" s="617" t="s">
        <v>1429</v>
      </c>
      <c r="O48" s="618" t="s">
        <v>1430</v>
      </c>
      <c r="P48" s="1038" t="s">
        <v>1431</v>
      </c>
      <c r="Q48" s="619" t="s">
        <v>1432</v>
      </c>
      <c r="R48" s="1536" t="s">
        <v>1446</v>
      </c>
      <c r="S48" s="1537"/>
      <c r="T48" s="1537"/>
      <c r="U48" s="1537"/>
      <c r="V48" s="1537"/>
    </row>
    <row r="49" spans="1:22" ht="60" x14ac:dyDescent="0.25">
      <c r="A49" s="1390"/>
      <c r="B49" s="29">
        <v>30</v>
      </c>
      <c r="C49" s="289" t="s">
        <v>5</v>
      </c>
      <c r="D49" s="83" t="str">
        <v>08/01/25
-rm990
05/02/25
-rm20</v>
      </c>
      <c r="E49" s="26">
        <f t="shared" si="2"/>
        <v>6968</v>
      </c>
      <c r="F49" s="24">
        <v>500.5</v>
      </c>
      <c r="G49" s="24">
        <v>25</v>
      </c>
      <c r="H49" s="24">
        <v>472.5</v>
      </c>
      <c r="I49" s="25">
        <f t="shared" si="0"/>
        <v>1010</v>
      </c>
      <c r="J49" s="24">
        <f t="shared" si="1"/>
        <v>5970</v>
      </c>
      <c r="K49" s="23">
        <v>12</v>
      </c>
      <c r="L49" s="22">
        <f t="shared" si="3"/>
        <v>14175</v>
      </c>
      <c r="N49" s="617" t="s">
        <v>1467</v>
      </c>
      <c r="O49" s="618" t="s">
        <v>1468</v>
      </c>
      <c r="P49" s="1038" t="s">
        <v>1469</v>
      </c>
      <c r="Q49" s="619" t="s">
        <v>1470</v>
      </c>
    </row>
    <row r="50" spans="1:22" ht="22.35" customHeight="1" x14ac:dyDescent="0.25">
      <c r="A50" s="1390"/>
      <c r="B50" s="29">
        <v>31</v>
      </c>
      <c r="C50" s="289" t="s">
        <v>4</v>
      </c>
      <c r="D50" s="83" t="str">
        <v>05/02/25</v>
      </c>
      <c r="E50" s="26">
        <f t="shared" si="2"/>
        <v>5970</v>
      </c>
      <c r="F50" s="24">
        <v>500.5</v>
      </c>
      <c r="G50" s="24">
        <v>25</v>
      </c>
      <c r="H50" s="24">
        <v>472.5</v>
      </c>
      <c r="I50" s="25">
        <f t="shared" si="0"/>
        <v>1010</v>
      </c>
      <c r="J50" s="24">
        <f t="shared" si="1"/>
        <v>4972</v>
      </c>
      <c r="K50" s="23">
        <v>12</v>
      </c>
      <c r="L50" s="22">
        <f t="shared" si="3"/>
        <v>14647.5</v>
      </c>
      <c r="N50" s="617" t="s">
        <v>88</v>
      </c>
      <c r="O50" s="618" t="s">
        <v>88</v>
      </c>
      <c r="P50" s="1038" t="s">
        <v>88</v>
      </c>
      <c r="Q50" s="619" t="s">
        <v>88</v>
      </c>
      <c r="R50" s="1538" t="s">
        <v>1504</v>
      </c>
      <c r="S50" s="1539"/>
      <c r="T50" s="1539"/>
      <c r="U50" s="1539"/>
      <c r="V50" s="1539"/>
    </row>
    <row r="51" spans="1:22" ht="60" x14ac:dyDescent="0.25">
      <c r="A51" s="1390"/>
      <c r="B51" s="29">
        <v>32</v>
      </c>
      <c r="C51" s="289" t="s">
        <v>3</v>
      </c>
      <c r="D51" s="83" t="str">
        <v>05/02/25
-rm470
12/03/25
-rm540</v>
      </c>
      <c r="E51" s="26">
        <f t="shared" si="2"/>
        <v>4972</v>
      </c>
      <c r="F51" s="24">
        <v>500.5</v>
      </c>
      <c r="G51" s="24">
        <v>25</v>
      </c>
      <c r="H51" s="24">
        <v>472.5</v>
      </c>
      <c r="I51" s="25">
        <f t="shared" si="0"/>
        <v>1010</v>
      </c>
      <c r="J51" s="24">
        <f t="shared" si="1"/>
        <v>3974</v>
      </c>
      <c r="K51" s="23">
        <v>12</v>
      </c>
      <c r="L51" s="22">
        <f t="shared" si="3"/>
        <v>15120</v>
      </c>
      <c r="N51" s="617" t="s">
        <v>1549</v>
      </c>
      <c r="O51" s="618" t="s">
        <v>1550</v>
      </c>
      <c r="P51" s="1038" t="s">
        <v>1551</v>
      </c>
      <c r="Q51" s="619" t="s">
        <v>1552</v>
      </c>
      <c r="R51" s="1536" t="s">
        <v>1575</v>
      </c>
      <c r="S51" s="1537"/>
      <c r="T51" s="1537"/>
      <c r="U51" s="1537"/>
      <c r="V51" s="1537"/>
    </row>
    <row r="52" spans="1:22" ht="60" x14ac:dyDescent="0.25">
      <c r="A52" s="1390"/>
      <c r="B52" s="29">
        <v>33</v>
      </c>
      <c r="C52" s="289" t="s">
        <v>14</v>
      </c>
      <c r="D52" s="83" t="str">
        <v>12/03/25
-rm960
12/04/25
-rm50</v>
      </c>
      <c r="E52" s="26">
        <f t="shared" si="2"/>
        <v>3974</v>
      </c>
      <c r="F52" s="24">
        <v>500.5</v>
      </c>
      <c r="G52" s="24">
        <v>25</v>
      </c>
      <c r="H52" s="24">
        <v>472.5</v>
      </c>
      <c r="I52" s="25">
        <f t="shared" si="0"/>
        <v>1010</v>
      </c>
      <c r="J52" s="24">
        <f t="shared" si="1"/>
        <v>2976</v>
      </c>
      <c r="K52" s="23">
        <v>12</v>
      </c>
      <c r="L52" s="22">
        <f t="shared" si="3"/>
        <v>15592.5</v>
      </c>
      <c r="N52" s="617" t="s">
        <v>1596</v>
      </c>
      <c r="O52" s="618" t="s">
        <v>1597</v>
      </c>
      <c r="P52" s="1038" t="s">
        <v>1598</v>
      </c>
      <c r="Q52" s="619" t="s">
        <v>1599</v>
      </c>
    </row>
    <row r="53" spans="1:22" ht="20.25" customHeight="1" thickBot="1" x14ac:dyDescent="0.3">
      <c r="A53" s="1391"/>
      <c r="B53" s="21">
        <v>34</v>
      </c>
      <c r="C53" s="288" t="s">
        <v>13</v>
      </c>
      <c r="D53" s="19" t="str">
        <v>12/04/25</v>
      </c>
      <c r="E53" s="18">
        <f t="shared" si="2"/>
        <v>2976</v>
      </c>
      <c r="F53" s="16">
        <v>500.5</v>
      </c>
      <c r="G53" s="16">
        <v>25</v>
      </c>
      <c r="H53" s="16">
        <v>472.5</v>
      </c>
      <c r="I53" s="17">
        <f t="shared" si="0"/>
        <v>1010</v>
      </c>
      <c r="J53" s="16">
        <f t="shared" si="1"/>
        <v>1978</v>
      </c>
      <c r="K53" s="15">
        <v>12</v>
      </c>
      <c r="L53" s="14">
        <f t="shared" si="3"/>
        <v>16065</v>
      </c>
      <c r="N53" s="617" t="s">
        <v>88</v>
      </c>
      <c r="O53" s="618" t="s">
        <v>88</v>
      </c>
      <c r="P53" s="1038" t="s">
        <v>88</v>
      </c>
      <c r="Q53" s="619" t="s">
        <v>88</v>
      </c>
      <c r="R53" s="1540" t="s">
        <v>1632</v>
      </c>
      <c r="S53" s="1541"/>
      <c r="T53" s="1541"/>
      <c r="U53" s="1541"/>
      <c r="V53" s="1541"/>
    </row>
    <row r="54" spans="1:22" ht="60" x14ac:dyDescent="0.25">
      <c r="A54" s="1389">
        <v>2025</v>
      </c>
      <c r="B54" s="37">
        <v>35</v>
      </c>
      <c r="C54" s="290" t="s">
        <v>12</v>
      </c>
      <c r="D54" s="258" t="str">
        <v>12/04/25
-rm440
15/05/25
-rm570</v>
      </c>
      <c r="E54" s="34">
        <f t="shared" si="2"/>
        <v>1978</v>
      </c>
      <c r="F54" s="32">
        <v>500.5</v>
      </c>
      <c r="G54" s="32">
        <v>25</v>
      </c>
      <c r="H54" s="32">
        <v>472.5</v>
      </c>
      <c r="I54" s="33">
        <f t="shared" si="0"/>
        <v>1010</v>
      </c>
      <c r="J54" s="32">
        <f t="shared" si="1"/>
        <v>980</v>
      </c>
      <c r="K54" s="31">
        <v>12</v>
      </c>
      <c r="L54" s="30">
        <f t="shared" si="3"/>
        <v>16537.5</v>
      </c>
      <c r="N54" s="345" t="s">
        <v>1662</v>
      </c>
      <c r="O54" s="346" t="s">
        <v>1663</v>
      </c>
      <c r="P54" s="1117" t="s">
        <v>1664</v>
      </c>
      <c r="Q54" s="303" t="s">
        <v>1665</v>
      </c>
      <c r="R54" s="1536" t="s">
        <v>1680</v>
      </c>
      <c r="S54" s="1537"/>
      <c r="T54" s="1537"/>
      <c r="U54" s="1537"/>
      <c r="V54" s="1537"/>
    </row>
    <row r="55" spans="1:22" ht="20.25" customHeight="1" thickBot="1" x14ac:dyDescent="0.3">
      <c r="A55" s="1391"/>
      <c r="B55" s="21">
        <v>36</v>
      </c>
      <c r="C55" s="288" t="s">
        <v>11</v>
      </c>
      <c r="D55" s="19" t="str">
        <v>15/05/25</v>
      </c>
      <c r="E55" s="18">
        <f t="shared" si="2"/>
        <v>980</v>
      </c>
      <c r="F55" s="16">
        <v>500.5</v>
      </c>
      <c r="G55" s="16">
        <v>25</v>
      </c>
      <c r="H55" s="16">
        <v>472.5</v>
      </c>
      <c r="I55" s="17">
        <f t="shared" si="0"/>
        <v>1010</v>
      </c>
      <c r="J55" s="16">
        <f t="shared" si="1"/>
        <v>-18</v>
      </c>
      <c r="K55" s="15">
        <v>12</v>
      </c>
      <c r="L55" s="14">
        <f t="shared" si="3"/>
        <v>17010</v>
      </c>
      <c r="N55" s="1118" t="s">
        <v>88</v>
      </c>
      <c r="O55" s="1119" t="s">
        <v>88</v>
      </c>
      <c r="P55" s="559" t="s">
        <v>88</v>
      </c>
      <c r="Q55" s="1120" t="s">
        <v>88</v>
      </c>
    </row>
    <row r="56" spans="1:22" s="10" customFormat="1" ht="20.25" customHeight="1" x14ac:dyDescent="0.25">
      <c r="D56" s="13"/>
      <c r="E56" s="13"/>
      <c r="F56" s="11">
        <f>SUM(F20:F55)</f>
        <v>18018</v>
      </c>
      <c r="G56" s="11">
        <f>SUM(G20:G55)</f>
        <v>900</v>
      </c>
      <c r="H56" s="11">
        <f>SUM(H20:H55)</f>
        <v>17010</v>
      </c>
      <c r="I56" s="151"/>
      <c r="J56" s="11"/>
      <c r="K56" s="11">
        <f>SUM(K20:K55)</f>
        <v>432</v>
      </c>
    </row>
    <row r="57" spans="1:22" x14ac:dyDescent="0.25">
      <c r="D57" s="1446" t="s">
        <v>2</v>
      </c>
      <c r="E57" s="1446"/>
      <c r="F57" s="274">
        <f>SUM(F20:F48)</f>
        <v>14514.5</v>
      </c>
      <c r="G57" s="274">
        <f t="shared" ref="G57:H57" si="4">SUM(G20:G48)</f>
        <v>725</v>
      </c>
      <c r="H57" s="274">
        <f t="shared" si="4"/>
        <v>13702.5</v>
      </c>
      <c r="I57" s="272"/>
      <c r="J57" s="273"/>
      <c r="K57" s="274">
        <f>SUM(K20:K23)</f>
        <v>48</v>
      </c>
    </row>
    <row r="58" spans="1:22" x14ac:dyDescent="0.25">
      <c r="D58" s="1435" t="s">
        <v>1</v>
      </c>
      <c r="E58" s="1435"/>
      <c r="F58" s="6">
        <f>SUM(F56-F57)</f>
        <v>3503.5</v>
      </c>
      <c r="G58" s="6">
        <f>SUM(G56-G57)</f>
        <v>175</v>
      </c>
      <c r="H58" s="6">
        <f>SUM(H56-H57)</f>
        <v>3307.5</v>
      </c>
      <c r="I58" s="1451" t="s">
        <v>1</v>
      </c>
      <c r="J58" s="1451"/>
      <c r="K58" s="5">
        <f>SUM(K56-K57)</f>
        <v>384</v>
      </c>
    </row>
    <row r="59" spans="1:22" ht="15.75" customHeight="1" x14ac:dyDescent="0.25">
      <c r="D59" s="287"/>
      <c r="E59" s="287"/>
      <c r="F59" s="2"/>
      <c r="G59" s="2"/>
      <c r="H59" s="2"/>
      <c r="I59" s="285"/>
      <c r="J59" s="285"/>
      <c r="K59" s="2"/>
    </row>
    <row r="60" spans="1:22" ht="20.25" customHeight="1" x14ac:dyDescent="0.25">
      <c r="D60" s="1435" t="s">
        <v>42</v>
      </c>
      <c r="E60" s="1435"/>
      <c r="F60" s="1423">
        <f>SUM(F58:H58)</f>
        <v>6986</v>
      </c>
      <c r="G60" s="1458"/>
      <c r="H60" s="1458"/>
      <c r="I60" s="1"/>
    </row>
    <row r="61" spans="1:22" ht="16.5" thickBot="1" x14ac:dyDescent="0.3">
      <c r="D61" s="1435" t="s">
        <v>41</v>
      </c>
      <c r="E61" s="1435"/>
      <c r="F61" s="1423">
        <v>-18</v>
      </c>
      <c r="G61" s="1458"/>
      <c r="H61" s="1458"/>
    </row>
    <row r="62" spans="1:22" ht="17.25" thickTop="1" thickBot="1" x14ac:dyDescent="0.3">
      <c r="C62" s="1415" t="s">
        <v>0</v>
      </c>
      <c r="D62" s="1415"/>
      <c r="E62" s="1447"/>
      <c r="F62" s="1417">
        <f>SUM(F60:H61)</f>
        <v>6968</v>
      </c>
      <c r="G62" s="1489"/>
      <c r="H62" s="1490"/>
    </row>
    <row r="63" spans="1:22" ht="15.75" thickTop="1" x14ac:dyDescent="0.25"/>
  </sheetData>
  <mergeCells count="26">
    <mergeCell ref="R48:V48"/>
    <mergeCell ref="D61:E61"/>
    <mergeCell ref="F61:H61"/>
    <mergeCell ref="C62:E62"/>
    <mergeCell ref="F62:H62"/>
    <mergeCell ref="R50:V50"/>
    <mergeCell ref="R51:V51"/>
    <mergeCell ref="R53:V53"/>
    <mergeCell ref="R54:V54"/>
    <mergeCell ref="A54:A55"/>
    <mergeCell ref="D57:E57"/>
    <mergeCell ref="D58:E58"/>
    <mergeCell ref="I58:J58"/>
    <mergeCell ref="D60:E60"/>
    <mergeCell ref="F60:H60"/>
    <mergeCell ref="A16:B16"/>
    <mergeCell ref="A30:A41"/>
    <mergeCell ref="A20:A29"/>
    <mergeCell ref="A42:A53"/>
    <mergeCell ref="E17:F17"/>
    <mergeCell ref="E16:F16"/>
    <mergeCell ref="A8:L8"/>
    <mergeCell ref="A11:B11"/>
    <mergeCell ref="A12:B12"/>
    <mergeCell ref="A14:B14"/>
    <mergeCell ref="A15:B15"/>
  </mergeCells>
  <printOptions horizontalCentered="1"/>
  <pageMargins left="0" right="0" top="0.39370078740157483" bottom="0" header="0.31496062992125984" footer="0.31496062992125984"/>
  <pageSetup scale="69" pageOrder="overThenDown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2"/>
  <dimension ref="A1:Q45"/>
  <sheetViews>
    <sheetView topLeftCell="A8" zoomScale="90" zoomScaleNormal="90" workbookViewId="0">
      <selection activeCell="O22" sqref="O22"/>
    </sheetView>
  </sheetViews>
  <sheetFormatPr defaultRowHeight="15" x14ac:dyDescent="0.25"/>
  <cols>
    <col min="3" max="3" width="12.140625" bestFit="1" customWidth="1"/>
    <col min="4" max="4" width="21.140625" customWidth="1"/>
    <col min="5" max="11" width="10" customWidth="1"/>
    <col min="12" max="12" width="10.85546875" customWidth="1"/>
    <col min="13" max="13" width="6.28515625" customWidth="1"/>
    <col min="14" max="15" width="18" customWidth="1"/>
    <col min="16" max="16" width="17.85546875" customWidth="1"/>
    <col min="17" max="17" width="16.5703125" customWidth="1"/>
  </cols>
  <sheetData>
    <row r="1" spans="1:12" ht="21" x14ac:dyDescent="0.35">
      <c r="A1" s="63" t="s">
        <v>40</v>
      </c>
    </row>
    <row r="3" spans="1:12" ht="21" x14ac:dyDescent="0.35">
      <c r="A3" s="62" t="s">
        <v>1806</v>
      </c>
    </row>
    <row r="4" spans="1:12" ht="12.6" customHeight="1" x14ac:dyDescent="0.35">
      <c r="A4" s="62"/>
    </row>
    <row r="5" spans="1:12" ht="17.25" x14ac:dyDescent="0.3">
      <c r="A5" s="500" t="s">
        <v>1807</v>
      </c>
    </row>
    <row r="6" spans="1:12" ht="17.25" x14ac:dyDescent="0.3">
      <c r="A6" s="500" t="s">
        <v>1808</v>
      </c>
    </row>
    <row r="8" spans="1:12" ht="20.25" customHeight="1" x14ac:dyDescent="0.25">
      <c r="A8" s="1425" t="s">
        <v>1803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218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124</v>
      </c>
      <c r="B10" s="60"/>
      <c r="C10" s="59"/>
      <c r="D10" s="1218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2000</v>
      </c>
      <c r="D11" s="487"/>
      <c r="E11" s="51"/>
      <c r="K11" s="48"/>
      <c r="L11" s="48"/>
    </row>
    <row r="12" spans="1:12" ht="20.25" customHeight="1" x14ac:dyDescent="0.25">
      <c r="A12" s="1426" t="s">
        <v>33</v>
      </c>
      <c r="B12" s="1426"/>
      <c r="C12" s="54">
        <v>300</v>
      </c>
      <c r="D12" t="s">
        <v>32</v>
      </c>
      <c r="E12" s="51"/>
      <c r="K12" s="48"/>
      <c r="L12" s="48"/>
    </row>
    <row r="13" spans="1:12" ht="20.25" customHeight="1" x14ac:dyDescent="0.25">
      <c r="A13" s="1217"/>
      <c r="B13" s="1217"/>
      <c r="C13" s="50">
        <f>SUM(C11:C12)</f>
        <v>2300</v>
      </c>
      <c r="E13" s="51"/>
      <c r="K13" s="48"/>
      <c r="L13" s="48"/>
    </row>
    <row r="14" spans="1:12" ht="20.25" customHeight="1" x14ac:dyDescent="0.25">
      <c r="A14" s="1426" t="s">
        <v>31</v>
      </c>
      <c r="B14" s="1426"/>
      <c r="C14" s="49">
        <v>2194.1999999999998</v>
      </c>
      <c r="D14" s="52" t="s">
        <v>1809</v>
      </c>
      <c r="E14" s="51"/>
      <c r="K14" s="48"/>
      <c r="L14" s="48"/>
    </row>
    <row r="15" spans="1:12" ht="20.25" customHeight="1" x14ac:dyDescent="0.25">
      <c r="A15" s="360"/>
      <c r="B15" s="360"/>
      <c r="C15" s="50">
        <f>SUM(C13:C14)</f>
        <v>4494.2</v>
      </c>
      <c r="K15" s="48"/>
      <c r="L15" s="48"/>
    </row>
    <row r="16" spans="1:12" ht="20.25" customHeight="1" x14ac:dyDescent="0.25">
      <c r="A16" s="1427" t="s">
        <v>351</v>
      </c>
      <c r="B16" s="1427"/>
      <c r="C16" s="49">
        <v>180</v>
      </c>
      <c r="E16" s="1428" t="s">
        <v>27</v>
      </c>
      <c r="F16" s="1428"/>
      <c r="G16" s="144"/>
      <c r="K16" s="48"/>
      <c r="L16" s="48"/>
    </row>
    <row r="17" spans="1:17" ht="20.25" customHeight="1" thickBot="1" x14ac:dyDescent="0.3">
      <c r="A17" s="47"/>
      <c r="B17" s="46"/>
      <c r="C17" s="45">
        <f>SUM(C15:C16)</f>
        <v>4674.2</v>
      </c>
      <c r="E17" s="1429">
        <f>C17/18</f>
        <v>259.67777777777775</v>
      </c>
      <c r="F17" s="1429"/>
      <c r="G17" s="143"/>
    </row>
    <row r="18" spans="1:17" ht="17.25" thickTop="1" thickBot="1" x14ac:dyDescent="0.3">
      <c r="D18" s="44"/>
      <c r="E18" s="44"/>
      <c r="F18" s="44"/>
      <c r="G18" s="44"/>
    </row>
    <row r="19" spans="1:17" ht="39" customHeight="1" thickBot="1" x14ac:dyDescent="0.3">
      <c r="A19" s="1221" t="s">
        <v>26</v>
      </c>
      <c r="B19" s="1222" t="s">
        <v>25</v>
      </c>
      <c r="C19" s="1219" t="s">
        <v>24</v>
      </c>
      <c r="D19" s="1220" t="s">
        <v>23</v>
      </c>
      <c r="E19" s="1219" t="s">
        <v>22</v>
      </c>
      <c r="F19" s="39" t="s">
        <v>21</v>
      </c>
      <c r="G19" s="39" t="s">
        <v>20</v>
      </c>
      <c r="H19" s="1219" t="s">
        <v>19</v>
      </c>
      <c r="I19" s="1220" t="s">
        <v>18</v>
      </c>
      <c r="J19" s="1219" t="s">
        <v>17</v>
      </c>
      <c r="K19" s="39" t="s">
        <v>16</v>
      </c>
      <c r="L19" s="1223" t="s">
        <v>15</v>
      </c>
      <c r="N19" s="39" t="s">
        <v>21</v>
      </c>
      <c r="O19" s="39" t="s">
        <v>20</v>
      </c>
      <c r="P19" s="1309" t="s">
        <v>19</v>
      </c>
      <c r="Q19" s="39" t="s">
        <v>16</v>
      </c>
    </row>
    <row r="20" spans="1:17" ht="20.25" customHeight="1" x14ac:dyDescent="0.25">
      <c r="A20" s="1389">
        <v>2025</v>
      </c>
      <c r="B20" s="37">
        <v>1</v>
      </c>
      <c r="C20" s="1225" t="s">
        <v>5</v>
      </c>
      <c r="D20" s="35" t="str">
        <f t="array" ref="D20:D37">TRANSPOSE('[1]2025-2026'!$F$74:$W$74)</f>
        <v>06/09/25</v>
      </c>
      <c r="E20" s="34">
        <f>C15</f>
        <v>4494.2</v>
      </c>
      <c r="F20" s="32">
        <v>111.43</v>
      </c>
      <c r="G20" s="32">
        <v>16.670000000000002</v>
      </c>
      <c r="H20" s="32">
        <v>121.9</v>
      </c>
      <c r="I20" s="33">
        <f t="shared" ref="I20:I37" si="0">F20+H20+G20+K20</f>
        <v>260</v>
      </c>
      <c r="J20" s="32">
        <f t="shared" ref="J20:J37" si="1">E20-H20-G20-F20</f>
        <v>4244.2</v>
      </c>
      <c r="K20" s="31">
        <v>10</v>
      </c>
      <c r="L20" s="30">
        <f>H20</f>
        <v>121.9</v>
      </c>
      <c r="N20" s="37" t="s">
        <v>88</v>
      </c>
      <c r="O20" s="37" t="s">
        <v>88</v>
      </c>
      <c r="P20" s="37" t="s">
        <v>88</v>
      </c>
      <c r="Q20" s="37" t="s">
        <v>88</v>
      </c>
    </row>
    <row r="21" spans="1:17" ht="20.25" customHeight="1" x14ac:dyDescent="0.25">
      <c r="A21" s="1390"/>
      <c r="B21" s="29">
        <v>2</v>
      </c>
      <c r="C21" s="1226" t="s">
        <v>4</v>
      </c>
      <c r="D21" s="27" t="str">
        <v>11/11/25 PBB</v>
      </c>
      <c r="E21" s="26">
        <f t="shared" ref="E21:E37" si="2">J20</f>
        <v>4244.2</v>
      </c>
      <c r="F21" s="24">
        <v>111.43</v>
      </c>
      <c r="G21" s="24">
        <v>16.670000000000002</v>
      </c>
      <c r="H21" s="24">
        <v>121.9</v>
      </c>
      <c r="I21" s="25">
        <f t="shared" si="0"/>
        <v>260</v>
      </c>
      <c r="J21" s="24">
        <f t="shared" si="1"/>
        <v>3994.2000000000003</v>
      </c>
      <c r="K21" s="23">
        <v>10</v>
      </c>
      <c r="L21" s="22">
        <f t="shared" ref="L21:L37" si="3">L20+H21</f>
        <v>243.8</v>
      </c>
      <c r="N21" s="29" t="s">
        <v>88</v>
      </c>
      <c r="O21" s="29" t="s">
        <v>88</v>
      </c>
      <c r="P21" s="29" t="s">
        <v>88</v>
      </c>
      <c r="Q21" s="29" t="s">
        <v>88</v>
      </c>
    </row>
    <row r="22" spans="1:17" ht="58.5" customHeight="1" x14ac:dyDescent="0.25">
      <c r="A22" s="1390"/>
      <c r="B22" s="29">
        <v>3</v>
      </c>
      <c r="C22" s="1226" t="s">
        <v>3</v>
      </c>
      <c r="D22" s="83" t="str">
        <v>11/11/25 PBB
-rm70
31/12/25
-rm190</v>
      </c>
      <c r="E22" s="26">
        <f t="shared" si="2"/>
        <v>3994.2000000000003</v>
      </c>
      <c r="F22" s="24">
        <v>111.43</v>
      </c>
      <c r="G22" s="24">
        <v>16.670000000000002</v>
      </c>
      <c r="H22" s="24">
        <v>121.9</v>
      </c>
      <c r="I22" s="25">
        <f t="shared" si="0"/>
        <v>260</v>
      </c>
      <c r="J22" s="24">
        <f t="shared" si="1"/>
        <v>3744.2000000000003</v>
      </c>
      <c r="K22" s="23">
        <v>10</v>
      </c>
      <c r="L22" s="22">
        <f t="shared" si="3"/>
        <v>365.70000000000005</v>
      </c>
      <c r="N22" s="618" t="s">
        <v>2053</v>
      </c>
      <c r="O22" s="618" t="s">
        <v>2050</v>
      </c>
      <c r="P22" s="618" t="s">
        <v>2051</v>
      </c>
      <c r="Q22" s="618" t="s">
        <v>2052</v>
      </c>
    </row>
    <row r="23" spans="1:17" ht="60" x14ac:dyDescent="0.25">
      <c r="A23" s="1390"/>
      <c r="B23" s="29">
        <v>4</v>
      </c>
      <c r="C23" s="1226" t="s">
        <v>14</v>
      </c>
      <c r="D23" s="83" t="str">
        <v>31/12/25
-rm70
05/01/26 PBB
-rm190</v>
      </c>
      <c r="E23" s="26">
        <f t="shared" si="2"/>
        <v>3744.2000000000003</v>
      </c>
      <c r="F23" s="24">
        <v>111.43</v>
      </c>
      <c r="G23" s="24">
        <v>16.670000000000002</v>
      </c>
      <c r="H23" s="24">
        <v>121.9</v>
      </c>
      <c r="I23" s="25">
        <f t="shared" si="0"/>
        <v>260</v>
      </c>
      <c r="J23" s="24">
        <f t="shared" si="1"/>
        <v>3494.2000000000003</v>
      </c>
      <c r="K23" s="23">
        <v>10</v>
      </c>
      <c r="L23" s="22">
        <f t="shared" si="3"/>
        <v>487.6</v>
      </c>
      <c r="N23" s="618" t="s">
        <v>2064</v>
      </c>
      <c r="O23" s="618" t="s">
        <v>2065</v>
      </c>
      <c r="P23" s="618" t="s">
        <v>2066</v>
      </c>
      <c r="Q23" s="618" t="s">
        <v>2067</v>
      </c>
    </row>
    <row r="24" spans="1:17" ht="48.75" customHeight="1" thickBot="1" x14ac:dyDescent="0.3">
      <c r="A24" s="1391"/>
      <c r="B24" s="21">
        <v>5</v>
      </c>
      <c r="C24" s="1227" t="s">
        <v>13</v>
      </c>
      <c r="D24" s="248" t="str">
        <v>05/01/26 PBB
-rm70</v>
      </c>
      <c r="E24" s="18">
        <f t="shared" si="2"/>
        <v>3494.2000000000003</v>
      </c>
      <c r="F24" s="16">
        <v>111.43</v>
      </c>
      <c r="G24" s="16">
        <v>16.670000000000002</v>
      </c>
      <c r="H24" s="16">
        <v>121.9</v>
      </c>
      <c r="I24" s="17">
        <f t="shared" si="0"/>
        <v>260</v>
      </c>
      <c r="J24" s="16">
        <f t="shared" si="1"/>
        <v>3244.2000000000003</v>
      </c>
      <c r="K24" s="15">
        <v>10</v>
      </c>
      <c r="L24" s="14">
        <f t="shared" si="3"/>
        <v>609.5</v>
      </c>
      <c r="N24" s="618" t="s">
        <v>2068</v>
      </c>
      <c r="O24" s="618" t="s">
        <v>2069</v>
      </c>
      <c r="P24" s="618" t="s">
        <v>2070</v>
      </c>
      <c r="Q24" s="618" t="s">
        <v>2071</v>
      </c>
    </row>
    <row r="25" spans="1:17" ht="20.25" customHeight="1" x14ac:dyDescent="0.25">
      <c r="A25" s="1389">
        <v>2026</v>
      </c>
      <c r="B25" s="37">
        <v>6</v>
      </c>
      <c r="C25" s="1225" t="s">
        <v>12</v>
      </c>
      <c r="D25" s="35" t="str">
        <v/>
      </c>
      <c r="E25" s="34">
        <f t="shared" si="2"/>
        <v>3244.2000000000003</v>
      </c>
      <c r="F25" s="32">
        <v>111.43</v>
      </c>
      <c r="G25" s="32">
        <v>16.670000000000002</v>
      </c>
      <c r="H25" s="32">
        <v>121.9</v>
      </c>
      <c r="I25" s="33">
        <f t="shared" si="0"/>
        <v>260</v>
      </c>
      <c r="J25" s="32">
        <f t="shared" si="1"/>
        <v>2994.2000000000003</v>
      </c>
      <c r="K25" s="31">
        <v>10</v>
      </c>
      <c r="L25" s="30">
        <f t="shared" si="3"/>
        <v>731.4</v>
      </c>
    </row>
    <row r="26" spans="1:17" ht="20.25" customHeight="1" x14ac:dyDescent="0.25">
      <c r="A26" s="1390"/>
      <c r="B26" s="29">
        <v>7</v>
      </c>
      <c r="C26" s="1226" t="s">
        <v>11</v>
      </c>
      <c r="D26" s="27" t="str">
        <v/>
      </c>
      <c r="E26" s="26">
        <f t="shared" si="2"/>
        <v>2994.2000000000003</v>
      </c>
      <c r="F26" s="24">
        <v>111.43</v>
      </c>
      <c r="G26" s="24">
        <v>16.670000000000002</v>
      </c>
      <c r="H26" s="24">
        <v>121.9</v>
      </c>
      <c r="I26" s="25">
        <f t="shared" si="0"/>
        <v>260</v>
      </c>
      <c r="J26" s="24">
        <f t="shared" si="1"/>
        <v>2744.2000000000003</v>
      </c>
      <c r="K26" s="23">
        <v>10</v>
      </c>
      <c r="L26" s="22">
        <f t="shared" si="3"/>
        <v>853.3</v>
      </c>
    </row>
    <row r="27" spans="1:17" ht="20.25" customHeight="1" x14ac:dyDescent="0.25">
      <c r="A27" s="1390"/>
      <c r="B27" s="29">
        <v>8</v>
      </c>
      <c r="C27" s="1226" t="s">
        <v>10</v>
      </c>
      <c r="D27" s="27" t="str">
        <v/>
      </c>
      <c r="E27" s="26">
        <f t="shared" si="2"/>
        <v>2744.2000000000003</v>
      </c>
      <c r="F27" s="24">
        <v>111.43</v>
      </c>
      <c r="G27" s="24">
        <v>16.670000000000002</v>
      </c>
      <c r="H27" s="24">
        <v>121.9</v>
      </c>
      <c r="I27" s="25">
        <f t="shared" si="0"/>
        <v>260</v>
      </c>
      <c r="J27" s="24">
        <f t="shared" si="1"/>
        <v>2494.2000000000003</v>
      </c>
      <c r="K27" s="23">
        <v>10</v>
      </c>
      <c r="L27" s="22">
        <f t="shared" si="3"/>
        <v>975.19999999999993</v>
      </c>
    </row>
    <row r="28" spans="1:17" ht="20.25" customHeight="1" x14ac:dyDescent="0.25">
      <c r="A28" s="1390"/>
      <c r="B28" s="29">
        <v>9</v>
      </c>
      <c r="C28" s="1226" t="s">
        <v>9</v>
      </c>
      <c r="D28" s="27" t="str">
        <v/>
      </c>
      <c r="E28" s="26">
        <f t="shared" si="2"/>
        <v>2494.2000000000003</v>
      </c>
      <c r="F28" s="24">
        <v>111.43</v>
      </c>
      <c r="G28" s="24">
        <v>16.670000000000002</v>
      </c>
      <c r="H28" s="24">
        <v>121.9</v>
      </c>
      <c r="I28" s="25">
        <f t="shared" si="0"/>
        <v>260</v>
      </c>
      <c r="J28" s="24">
        <f t="shared" si="1"/>
        <v>2244.2000000000003</v>
      </c>
      <c r="K28" s="23">
        <v>10</v>
      </c>
      <c r="L28" s="22">
        <f t="shared" si="3"/>
        <v>1097.0999999999999</v>
      </c>
    </row>
    <row r="29" spans="1:17" ht="20.25" customHeight="1" x14ac:dyDescent="0.25">
      <c r="A29" s="1390"/>
      <c r="B29" s="29">
        <v>10</v>
      </c>
      <c r="C29" s="1226" t="s">
        <v>8</v>
      </c>
      <c r="D29" s="27" t="str">
        <v/>
      </c>
      <c r="E29" s="26">
        <f t="shared" si="2"/>
        <v>2244.2000000000003</v>
      </c>
      <c r="F29" s="24">
        <v>111.43</v>
      </c>
      <c r="G29" s="24">
        <v>16.670000000000002</v>
      </c>
      <c r="H29" s="24">
        <v>121.9</v>
      </c>
      <c r="I29" s="25">
        <f t="shared" si="0"/>
        <v>260</v>
      </c>
      <c r="J29" s="24">
        <f t="shared" si="1"/>
        <v>1994.2</v>
      </c>
      <c r="K29" s="23">
        <v>10</v>
      </c>
      <c r="L29" s="22">
        <f t="shared" si="3"/>
        <v>1219</v>
      </c>
    </row>
    <row r="30" spans="1:17" ht="20.25" customHeight="1" x14ac:dyDescent="0.25">
      <c r="A30" s="1390"/>
      <c r="B30" s="29">
        <v>11</v>
      </c>
      <c r="C30" s="1226" t="s">
        <v>7</v>
      </c>
      <c r="D30" s="27" t="str">
        <v/>
      </c>
      <c r="E30" s="26">
        <f t="shared" si="2"/>
        <v>1994.2</v>
      </c>
      <c r="F30" s="24">
        <v>111.43</v>
      </c>
      <c r="G30" s="24">
        <v>16.670000000000002</v>
      </c>
      <c r="H30" s="24">
        <v>121.9</v>
      </c>
      <c r="I30" s="25">
        <f t="shared" si="0"/>
        <v>260</v>
      </c>
      <c r="J30" s="24">
        <f t="shared" si="1"/>
        <v>1744.1999999999998</v>
      </c>
      <c r="K30" s="23">
        <v>10</v>
      </c>
      <c r="L30" s="22">
        <f t="shared" si="3"/>
        <v>1340.9</v>
      </c>
    </row>
    <row r="31" spans="1:17" ht="20.25" customHeight="1" x14ac:dyDescent="0.25">
      <c r="A31" s="1390"/>
      <c r="B31" s="29">
        <v>12</v>
      </c>
      <c r="C31" s="1226" t="s">
        <v>6</v>
      </c>
      <c r="D31" s="27" t="str">
        <v/>
      </c>
      <c r="E31" s="26">
        <f t="shared" si="2"/>
        <v>1744.1999999999998</v>
      </c>
      <c r="F31" s="24">
        <v>111.43</v>
      </c>
      <c r="G31" s="24">
        <v>16.670000000000002</v>
      </c>
      <c r="H31" s="24">
        <v>121.9</v>
      </c>
      <c r="I31" s="25">
        <f t="shared" si="0"/>
        <v>260</v>
      </c>
      <c r="J31" s="24">
        <f t="shared" si="1"/>
        <v>1494.1999999999996</v>
      </c>
      <c r="K31" s="23">
        <v>10</v>
      </c>
      <c r="L31" s="22">
        <f t="shared" si="3"/>
        <v>1462.8000000000002</v>
      </c>
    </row>
    <row r="32" spans="1:17" ht="20.25" customHeight="1" x14ac:dyDescent="0.25">
      <c r="A32" s="1390"/>
      <c r="B32" s="29">
        <v>13</v>
      </c>
      <c r="C32" s="1226" t="s">
        <v>5</v>
      </c>
      <c r="D32" s="27" t="str">
        <v/>
      </c>
      <c r="E32" s="26">
        <f t="shared" si="2"/>
        <v>1494.1999999999996</v>
      </c>
      <c r="F32" s="24">
        <v>111.43</v>
      </c>
      <c r="G32" s="24">
        <v>16.670000000000002</v>
      </c>
      <c r="H32" s="24">
        <v>121.9</v>
      </c>
      <c r="I32" s="25">
        <f t="shared" si="0"/>
        <v>260</v>
      </c>
      <c r="J32" s="24">
        <f t="shared" si="1"/>
        <v>1244.1999999999994</v>
      </c>
      <c r="K32" s="23">
        <v>10</v>
      </c>
      <c r="L32" s="22">
        <f t="shared" si="3"/>
        <v>1584.7000000000003</v>
      </c>
    </row>
    <row r="33" spans="1:12" ht="20.25" customHeight="1" x14ac:dyDescent="0.25">
      <c r="A33" s="1390"/>
      <c r="B33" s="29">
        <v>14</v>
      </c>
      <c r="C33" s="1226" t="s">
        <v>4</v>
      </c>
      <c r="D33" s="27" t="str">
        <v/>
      </c>
      <c r="E33" s="26">
        <f t="shared" si="2"/>
        <v>1244.1999999999994</v>
      </c>
      <c r="F33" s="24">
        <v>111.43</v>
      </c>
      <c r="G33" s="24">
        <v>16.670000000000002</v>
      </c>
      <c r="H33" s="24">
        <v>121.9</v>
      </c>
      <c r="I33" s="25">
        <f t="shared" si="0"/>
        <v>260</v>
      </c>
      <c r="J33" s="24">
        <f t="shared" si="1"/>
        <v>994.19999999999914</v>
      </c>
      <c r="K33" s="23">
        <v>10</v>
      </c>
      <c r="L33" s="22">
        <f t="shared" si="3"/>
        <v>1706.6000000000004</v>
      </c>
    </row>
    <row r="34" spans="1:12" ht="20.25" customHeight="1" x14ac:dyDescent="0.25">
      <c r="A34" s="1390"/>
      <c r="B34" s="29">
        <v>15</v>
      </c>
      <c r="C34" s="1226" t="s">
        <v>3</v>
      </c>
      <c r="D34" s="27" t="str">
        <v/>
      </c>
      <c r="E34" s="26">
        <f t="shared" si="2"/>
        <v>994.19999999999914</v>
      </c>
      <c r="F34" s="24">
        <v>111.43</v>
      </c>
      <c r="G34" s="24">
        <v>16.670000000000002</v>
      </c>
      <c r="H34" s="24">
        <v>121.9</v>
      </c>
      <c r="I34" s="25">
        <f t="shared" si="0"/>
        <v>260</v>
      </c>
      <c r="J34" s="24">
        <f t="shared" si="1"/>
        <v>744.19999999999914</v>
      </c>
      <c r="K34" s="23">
        <v>10</v>
      </c>
      <c r="L34" s="22">
        <f t="shared" si="3"/>
        <v>1828.5000000000005</v>
      </c>
    </row>
    <row r="35" spans="1:12" ht="20.25" customHeight="1" x14ac:dyDescent="0.25">
      <c r="A35" s="1390"/>
      <c r="B35" s="29">
        <v>16</v>
      </c>
      <c r="C35" s="1226" t="s">
        <v>14</v>
      </c>
      <c r="D35" s="27" t="str">
        <v/>
      </c>
      <c r="E35" s="26">
        <f t="shared" si="2"/>
        <v>744.19999999999914</v>
      </c>
      <c r="F35" s="24">
        <v>111.43</v>
      </c>
      <c r="G35" s="24">
        <v>16.670000000000002</v>
      </c>
      <c r="H35" s="24">
        <v>121.9</v>
      </c>
      <c r="I35" s="25">
        <f t="shared" si="0"/>
        <v>260</v>
      </c>
      <c r="J35" s="24">
        <f t="shared" si="1"/>
        <v>494.19999999999919</v>
      </c>
      <c r="K35" s="23">
        <v>10</v>
      </c>
      <c r="L35" s="22">
        <f t="shared" si="3"/>
        <v>1950.4000000000005</v>
      </c>
    </row>
    <row r="36" spans="1:12" ht="20.25" customHeight="1" thickBot="1" x14ac:dyDescent="0.3">
      <c r="A36" s="1391"/>
      <c r="B36" s="21">
        <v>17</v>
      </c>
      <c r="C36" s="1227" t="s">
        <v>13</v>
      </c>
      <c r="D36" s="19" t="str">
        <v/>
      </c>
      <c r="E36" s="18">
        <f t="shared" si="2"/>
        <v>494.19999999999919</v>
      </c>
      <c r="F36" s="16">
        <v>111.43</v>
      </c>
      <c r="G36" s="16">
        <v>16.670000000000002</v>
      </c>
      <c r="H36" s="16">
        <v>121.9</v>
      </c>
      <c r="I36" s="17">
        <f t="shared" si="0"/>
        <v>260</v>
      </c>
      <c r="J36" s="16">
        <f t="shared" si="1"/>
        <v>244.19999999999914</v>
      </c>
      <c r="K36" s="15">
        <v>10</v>
      </c>
      <c r="L36" s="14">
        <f t="shared" si="3"/>
        <v>2072.3000000000006</v>
      </c>
    </row>
    <row r="37" spans="1:12" ht="20.25" customHeight="1" thickBot="1" x14ac:dyDescent="0.3">
      <c r="A37" s="92">
        <v>2027</v>
      </c>
      <c r="B37" s="91">
        <v>18</v>
      </c>
      <c r="C37" s="90" t="s">
        <v>12</v>
      </c>
      <c r="D37" s="89" t="str">
        <v/>
      </c>
      <c r="E37" s="88">
        <f t="shared" si="2"/>
        <v>244.19999999999914</v>
      </c>
      <c r="F37" s="86">
        <v>111.49</v>
      </c>
      <c r="G37" s="86">
        <v>16.61</v>
      </c>
      <c r="H37" s="86">
        <v>121.9</v>
      </c>
      <c r="I37" s="87">
        <f t="shared" si="0"/>
        <v>260</v>
      </c>
      <c r="J37" s="86">
        <f t="shared" si="1"/>
        <v>-5.800000000000864</v>
      </c>
      <c r="K37" s="85">
        <v>10</v>
      </c>
      <c r="L37" s="84">
        <f t="shared" si="3"/>
        <v>2194.2000000000007</v>
      </c>
    </row>
    <row r="38" spans="1:12" ht="20.25" customHeight="1" x14ac:dyDescent="0.25">
      <c r="F38" s="99">
        <f>SUM(F20:F37)</f>
        <v>2005.8000000000009</v>
      </c>
      <c r="G38" s="99">
        <f>SUM(G20:G37)</f>
        <v>300.00000000000017</v>
      </c>
      <c r="H38" s="99">
        <f>SUM(H20:H37)</f>
        <v>2194.2000000000007</v>
      </c>
      <c r="K38" s="98">
        <f>SUM(K20:K37)</f>
        <v>180</v>
      </c>
    </row>
    <row r="39" spans="1:12" x14ac:dyDescent="0.25">
      <c r="D39" s="1420" t="s">
        <v>2</v>
      </c>
      <c r="E39" s="1420"/>
      <c r="F39" s="79">
        <v>0</v>
      </c>
      <c r="G39" s="79">
        <v>0</v>
      </c>
      <c r="H39" s="79">
        <v>0</v>
      </c>
      <c r="K39" s="1158">
        <v>0</v>
      </c>
    </row>
    <row r="40" spans="1:12" x14ac:dyDescent="0.25">
      <c r="D40" s="1421" t="s">
        <v>1</v>
      </c>
      <c r="E40" s="1421"/>
      <c r="F40" s="65">
        <f>SUM(F38-F39)</f>
        <v>2005.8000000000009</v>
      </c>
      <c r="G40" s="65">
        <f t="shared" ref="G40:H40" si="4">SUM(G38-G39)</f>
        <v>300.00000000000017</v>
      </c>
      <c r="H40" s="65">
        <f t="shared" si="4"/>
        <v>2194.2000000000007</v>
      </c>
      <c r="K40" s="477">
        <f>SUM(K38-K5)</f>
        <v>180</v>
      </c>
    </row>
    <row r="41" spans="1:12" x14ac:dyDescent="0.25">
      <c r="K41" s="478"/>
    </row>
    <row r="42" spans="1:12" ht="15.75" x14ac:dyDescent="0.25">
      <c r="C42" s="1224"/>
      <c r="D42" s="1422" t="s">
        <v>42</v>
      </c>
      <c r="E42" s="1422"/>
      <c r="F42" s="1423">
        <f>SUM(F40:H40)</f>
        <v>4500.0000000000018</v>
      </c>
      <c r="G42" s="1423"/>
    </row>
    <row r="43" spans="1:12" ht="16.5" thickBot="1" x14ac:dyDescent="0.3">
      <c r="C43" s="1224"/>
      <c r="D43" s="1422" t="s">
        <v>41</v>
      </c>
      <c r="E43" s="1422"/>
      <c r="F43" s="1480">
        <v>-5.8</v>
      </c>
      <c r="G43" s="1480"/>
    </row>
    <row r="44" spans="1:12" ht="17.25" thickTop="1" thickBot="1" x14ac:dyDescent="0.3">
      <c r="C44" s="1415" t="s">
        <v>0</v>
      </c>
      <c r="D44" s="1415"/>
      <c r="E44" s="1416"/>
      <c r="F44" s="1417">
        <f>SUM(F42:G43)</f>
        <v>4494.2000000000016</v>
      </c>
      <c r="G44" s="1419"/>
    </row>
    <row r="45" spans="1:12" ht="15.75" thickTop="1" x14ac:dyDescent="0.25"/>
  </sheetData>
  <mergeCells count="17">
    <mergeCell ref="C44:E44"/>
    <mergeCell ref="F44:G44"/>
    <mergeCell ref="A16:B16"/>
    <mergeCell ref="E16:F16"/>
    <mergeCell ref="E17:F17"/>
    <mergeCell ref="D39:E39"/>
    <mergeCell ref="A25:A36"/>
    <mergeCell ref="A20:A24"/>
    <mergeCell ref="D40:E40"/>
    <mergeCell ref="D42:E42"/>
    <mergeCell ref="F42:G42"/>
    <mergeCell ref="D43:E43"/>
    <mergeCell ref="F43:G43"/>
    <mergeCell ref="A8:L8"/>
    <mergeCell ref="A11:B11"/>
    <mergeCell ref="A12:B12"/>
    <mergeCell ref="A14:B14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38" max="16383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O76"/>
  <sheetViews>
    <sheetView topLeftCell="A7" zoomScaleNormal="100" workbookViewId="0">
      <selection activeCell="F25" sqref="F25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  <col min="14" max="14" width="5.42578125" customWidth="1"/>
    <col min="15" max="15" width="10.5703125" bestFit="1" customWidth="1"/>
  </cols>
  <sheetData>
    <row r="1" spans="1:15" ht="21" x14ac:dyDescent="0.35">
      <c r="A1" s="63" t="s">
        <v>40</v>
      </c>
    </row>
    <row r="3" spans="1:15" ht="21" x14ac:dyDescent="0.35">
      <c r="A3" s="62" t="s">
        <v>85</v>
      </c>
    </row>
    <row r="4" spans="1:15" ht="12.6" customHeight="1" x14ac:dyDescent="0.35">
      <c r="A4" s="62"/>
    </row>
    <row r="5" spans="1:15" ht="17.25" x14ac:dyDescent="0.3">
      <c r="A5" s="500" t="s">
        <v>303</v>
      </c>
    </row>
    <row r="6" spans="1:15" ht="17.25" x14ac:dyDescent="0.3">
      <c r="A6" s="500" t="s">
        <v>304</v>
      </c>
    </row>
    <row r="8" spans="1:15" ht="20.25" customHeight="1" x14ac:dyDescent="0.25">
      <c r="A8" s="1425" t="s">
        <v>84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5" ht="20.25" customHeight="1" x14ac:dyDescent="0.25">
      <c r="A9" s="59" t="s">
        <v>37</v>
      </c>
      <c r="B9" s="60"/>
      <c r="C9" s="59"/>
      <c r="D9" s="71"/>
      <c r="E9" s="51"/>
      <c r="F9" s="58"/>
      <c r="G9" s="58"/>
      <c r="H9" s="48"/>
      <c r="I9" s="48"/>
      <c r="J9" s="48"/>
      <c r="K9" s="48"/>
      <c r="L9" s="48"/>
      <c r="M9" s="59"/>
    </row>
    <row r="10" spans="1:15" ht="20.25" customHeight="1" x14ac:dyDescent="0.25">
      <c r="A10" s="61" t="s">
        <v>60</v>
      </c>
      <c r="B10" s="60"/>
      <c r="C10" s="59"/>
      <c r="D10" s="71"/>
      <c r="E10" s="51"/>
      <c r="F10" s="58"/>
      <c r="G10" s="58"/>
      <c r="H10" s="48"/>
      <c r="I10" s="48"/>
      <c r="J10" s="48"/>
      <c r="K10" s="48"/>
      <c r="L10" s="48"/>
      <c r="M10" s="57"/>
      <c r="O10" s="56"/>
    </row>
    <row r="11" spans="1:15" ht="20.25" customHeight="1" x14ac:dyDescent="0.25">
      <c r="A11" s="1426" t="s">
        <v>35</v>
      </c>
      <c r="B11" s="1426"/>
      <c r="C11" s="54">
        <v>7000</v>
      </c>
      <c r="D11" s="71"/>
      <c r="E11" s="51"/>
      <c r="J11" s="48"/>
      <c r="K11" s="48"/>
      <c r="L11" s="48"/>
    </row>
    <row r="12" spans="1:15" ht="20.25" customHeight="1" x14ac:dyDescent="0.25">
      <c r="A12" s="1426" t="s">
        <v>33</v>
      </c>
      <c r="B12" s="1426"/>
      <c r="C12" s="54">
        <v>560</v>
      </c>
      <c r="D12" t="s">
        <v>76</v>
      </c>
      <c r="E12" s="51"/>
      <c r="J12" s="48"/>
      <c r="K12" s="48"/>
      <c r="L12" s="48"/>
    </row>
    <row r="13" spans="1:15" ht="20.25" customHeight="1" x14ac:dyDescent="0.25">
      <c r="A13" s="1426" t="s">
        <v>33</v>
      </c>
      <c r="B13" s="1426"/>
      <c r="C13" s="54">
        <v>140</v>
      </c>
      <c r="D13" t="s">
        <v>32</v>
      </c>
      <c r="E13" s="51"/>
      <c r="J13" s="48"/>
      <c r="K13" s="48"/>
      <c r="L13" s="48"/>
    </row>
    <row r="14" spans="1:15" ht="20.25" customHeight="1" x14ac:dyDescent="0.25">
      <c r="A14" s="69"/>
      <c r="B14" s="69"/>
      <c r="C14" s="50">
        <f>SUM(C11:C13)</f>
        <v>7700</v>
      </c>
      <c r="E14" s="51"/>
      <c r="J14" s="48"/>
      <c r="K14" s="48"/>
      <c r="L14" s="48"/>
    </row>
    <row r="15" spans="1:15" ht="20.25" customHeight="1" x14ac:dyDescent="0.25">
      <c r="A15" s="1426" t="s">
        <v>31</v>
      </c>
      <c r="B15" s="1426"/>
      <c r="C15" s="49">
        <v>12936</v>
      </c>
      <c r="D15" s="52" t="s">
        <v>53</v>
      </c>
      <c r="E15" s="51"/>
      <c r="J15" s="48"/>
      <c r="K15" s="48"/>
      <c r="L15" s="48"/>
    </row>
    <row r="16" spans="1:15" ht="20.25" customHeight="1" x14ac:dyDescent="0.25">
      <c r="A16" s="1442" t="s">
        <v>29</v>
      </c>
      <c r="B16" s="1442"/>
      <c r="C16" s="50">
        <f>SUM(C14:C15)</f>
        <v>20636</v>
      </c>
      <c r="J16" s="48"/>
      <c r="K16" s="48"/>
      <c r="L16" s="48"/>
    </row>
    <row r="17" spans="1:13" ht="31.5" customHeight="1" x14ac:dyDescent="0.25">
      <c r="A17" s="1427" t="s">
        <v>83</v>
      </c>
      <c r="B17" s="1427"/>
      <c r="C17" s="49">
        <v>480</v>
      </c>
      <c r="D17" s="1437" t="s">
        <v>27</v>
      </c>
      <c r="E17" s="1437"/>
      <c r="F17" s="1437"/>
      <c r="J17" s="48"/>
      <c r="K17" s="48"/>
      <c r="L17" s="48"/>
    </row>
    <row r="18" spans="1:13" ht="20.25" customHeight="1" thickBot="1" x14ac:dyDescent="0.3">
      <c r="A18" s="47"/>
      <c r="B18" s="46"/>
      <c r="C18" s="45">
        <f>SUM(C16:C17)</f>
        <v>21116</v>
      </c>
      <c r="D18" s="1441">
        <f>C18/48</f>
        <v>439.91666666666669</v>
      </c>
      <c r="E18" s="1441"/>
      <c r="F18" s="1441"/>
    </row>
    <row r="19" spans="1:13" ht="17.25" thickTop="1" thickBot="1" x14ac:dyDescent="0.3">
      <c r="D19" s="44"/>
      <c r="E19" s="44"/>
      <c r="F19" s="44"/>
    </row>
    <row r="20" spans="1:13" ht="30.75" customHeight="1" thickBot="1" x14ac:dyDescent="0.3">
      <c r="A20" s="43" t="s">
        <v>26</v>
      </c>
      <c r="B20" s="42" t="s">
        <v>25</v>
      </c>
      <c r="C20" s="40" t="s">
        <v>24</v>
      </c>
      <c r="D20" s="41" t="s">
        <v>23</v>
      </c>
      <c r="E20" s="40" t="s">
        <v>22</v>
      </c>
      <c r="F20" s="39" t="s">
        <v>21</v>
      </c>
      <c r="G20" s="39" t="s">
        <v>20</v>
      </c>
      <c r="H20" s="40" t="s">
        <v>19</v>
      </c>
      <c r="I20" s="41" t="s">
        <v>18</v>
      </c>
      <c r="J20" s="40" t="s">
        <v>17</v>
      </c>
      <c r="K20" s="39" t="s">
        <v>16</v>
      </c>
      <c r="L20" s="38" t="s">
        <v>15</v>
      </c>
    </row>
    <row r="21" spans="1:13" ht="20.25" customHeight="1" x14ac:dyDescent="0.25">
      <c r="A21" s="1389">
        <v>2021</v>
      </c>
      <c r="B21" s="37">
        <v>1</v>
      </c>
      <c r="C21" s="36" t="s">
        <v>7</v>
      </c>
      <c r="D21" s="35" t="str">
        <f t="array" ref="D21:D68">TRANSPOSE('[1]2021-2022'!$F$19:$BA$19)</f>
        <v>13/06/21</v>
      </c>
      <c r="E21" s="34">
        <f>C16</f>
        <v>20636</v>
      </c>
      <c r="F21" s="32">
        <v>157.58000000000001</v>
      </c>
      <c r="G21" s="32">
        <v>2.92</v>
      </c>
      <c r="H21" s="32">
        <v>269.5</v>
      </c>
      <c r="I21" s="33">
        <f t="shared" ref="I21:I68" si="0">F21+H21+G21+K21</f>
        <v>440.00000000000006</v>
      </c>
      <c r="J21" s="32">
        <f t="shared" ref="J21:J68" si="1">E21-H21-G21-F21</f>
        <v>20206</v>
      </c>
      <c r="K21" s="31">
        <v>10</v>
      </c>
      <c r="L21" s="30">
        <f>H21</f>
        <v>269.5</v>
      </c>
    </row>
    <row r="22" spans="1:13" ht="20.25" customHeight="1" x14ac:dyDescent="0.25">
      <c r="A22" s="1390"/>
      <c r="B22" s="29">
        <v>2</v>
      </c>
      <c r="C22" s="28" t="s">
        <v>6</v>
      </c>
      <c r="D22" s="27" t="str">
        <v>14/07/21</v>
      </c>
      <c r="E22" s="26">
        <f t="shared" ref="E22:E68" si="2">J21</f>
        <v>20206</v>
      </c>
      <c r="F22" s="24">
        <v>157.58000000000001</v>
      </c>
      <c r="G22" s="24">
        <v>2.92</v>
      </c>
      <c r="H22" s="24">
        <v>269.5</v>
      </c>
      <c r="I22" s="25">
        <f t="shared" si="0"/>
        <v>440.00000000000006</v>
      </c>
      <c r="J22" s="24">
        <f t="shared" si="1"/>
        <v>19776</v>
      </c>
      <c r="K22" s="23">
        <v>10</v>
      </c>
      <c r="L22" s="22">
        <f t="shared" ref="L22:L68" si="3">L21+H22</f>
        <v>539</v>
      </c>
    </row>
    <row r="23" spans="1:13" ht="27" customHeight="1" x14ac:dyDescent="0.25">
      <c r="A23" s="1390"/>
      <c r="B23" s="29">
        <v>3</v>
      </c>
      <c r="C23" s="28" t="s">
        <v>5</v>
      </c>
      <c r="D23" s="83" t="str">
        <v>23/09/21
-desmond</v>
      </c>
      <c r="E23" s="26">
        <f t="shared" si="2"/>
        <v>19776</v>
      </c>
      <c r="F23" s="24">
        <v>157.58000000000001</v>
      </c>
      <c r="G23" s="24">
        <v>2.92</v>
      </c>
      <c r="H23" s="24">
        <v>269.5</v>
      </c>
      <c r="I23" s="25">
        <f t="shared" si="0"/>
        <v>440.00000000000006</v>
      </c>
      <c r="J23" s="24">
        <f t="shared" si="1"/>
        <v>19346</v>
      </c>
      <c r="K23" s="23">
        <v>10</v>
      </c>
      <c r="L23" s="22">
        <f t="shared" si="3"/>
        <v>808.5</v>
      </c>
      <c r="M23" t="s">
        <v>126</v>
      </c>
    </row>
    <row r="24" spans="1:13" ht="20.25" customHeight="1" x14ac:dyDescent="0.25">
      <c r="A24" s="1390"/>
      <c r="B24" s="29">
        <v>4</v>
      </c>
      <c r="C24" s="28" t="s">
        <v>4</v>
      </c>
      <c r="D24" s="27" t="str">
        <v>23/09/21</v>
      </c>
      <c r="E24" s="26">
        <f t="shared" si="2"/>
        <v>19346</v>
      </c>
      <c r="F24" s="24">
        <v>157.58000000000001</v>
      </c>
      <c r="G24" s="24">
        <v>2.92</v>
      </c>
      <c r="H24" s="24">
        <v>269.5</v>
      </c>
      <c r="I24" s="25">
        <f t="shared" si="0"/>
        <v>440.00000000000006</v>
      </c>
      <c r="J24" s="24">
        <f t="shared" si="1"/>
        <v>18916</v>
      </c>
      <c r="K24" s="23">
        <v>10</v>
      </c>
      <c r="L24" s="22">
        <f t="shared" si="3"/>
        <v>1078</v>
      </c>
    </row>
    <row r="25" spans="1:13" ht="20.25" customHeight="1" x14ac:dyDescent="0.25">
      <c r="A25" s="1390"/>
      <c r="B25" s="29">
        <v>5</v>
      </c>
      <c r="C25" s="28" t="s">
        <v>3</v>
      </c>
      <c r="D25" s="27" t="str">
        <v>25/10/21</v>
      </c>
      <c r="E25" s="26">
        <f t="shared" si="2"/>
        <v>18916</v>
      </c>
      <c r="F25" s="24">
        <v>157.58000000000001</v>
      </c>
      <c r="G25" s="24">
        <v>2.92</v>
      </c>
      <c r="H25" s="24">
        <v>269.5</v>
      </c>
      <c r="I25" s="25">
        <f t="shared" si="0"/>
        <v>440.00000000000006</v>
      </c>
      <c r="J25" s="24">
        <f t="shared" si="1"/>
        <v>18486</v>
      </c>
      <c r="K25" s="23">
        <v>10</v>
      </c>
      <c r="L25" s="22">
        <f t="shared" si="3"/>
        <v>1347.5</v>
      </c>
    </row>
    <row r="26" spans="1:13" ht="20.25" customHeight="1" x14ac:dyDescent="0.25">
      <c r="A26" s="1390"/>
      <c r="B26" s="29">
        <v>6</v>
      </c>
      <c r="C26" s="28" t="s">
        <v>14</v>
      </c>
      <c r="D26" s="27" t="str">
        <v>25/11/21</v>
      </c>
      <c r="E26" s="26">
        <f t="shared" si="2"/>
        <v>18486</v>
      </c>
      <c r="F26" s="24">
        <v>157.58000000000001</v>
      </c>
      <c r="G26" s="24">
        <v>2.92</v>
      </c>
      <c r="H26" s="24">
        <v>269.5</v>
      </c>
      <c r="I26" s="25">
        <f t="shared" si="0"/>
        <v>440.00000000000006</v>
      </c>
      <c r="J26" s="24">
        <f t="shared" si="1"/>
        <v>18056</v>
      </c>
      <c r="K26" s="23">
        <v>10</v>
      </c>
      <c r="L26" s="22">
        <f t="shared" si="3"/>
        <v>1617</v>
      </c>
    </row>
    <row r="27" spans="1:13" ht="20.25" customHeight="1" thickBot="1" x14ac:dyDescent="0.3">
      <c r="A27" s="1391"/>
      <c r="B27" s="21">
        <v>7</v>
      </c>
      <c r="C27" s="20" t="s">
        <v>13</v>
      </c>
      <c r="D27" s="19" t="str">
        <v>20/12/21</v>
      </c>
      <c r="E27" s="18">
        <f t="shared" si="2"/>
        <v>18056</v>
      </c>
      <c r="F27" s="16">
        <v>157.58000000000001</v>
      </c>
      <c r="G27" s="16">
        <v>2.92</v>
      </c>
      <c r="H27" s="16">
        <v>269.5</v>
      </c>
      <c r="I27" s="17">
        <f t="shared" si="0"/>
        <v>440.00000000000006</v>
      </c>
      <c r="J27" s="16">
        <f t="shared" si="1"/>
        <v>17626</v>
      </c>
      <c r="K27" s="15">
        <v>10</v>
      </c>
      <c r="L27" s="14">
        <f t="shared" si="3"/>
        <v>1886.5</v>
      </c>
    </row>
    <row r="28" spans="1:13" ht="20.25" customHeight="1" x14ac:dyDescent="0.25">
      <c r="A28" s="1389">
        <v>2022</v>
      </c>
      <c r="B28" s="37">
        <v>8</v>
      </c>
      <c r="C28" s="36" t="s">
        <v>12</v>
      </c>
      <c r="D28" s="35" t="str">
        <v>25/01/22</v>
      </c>
      <c r="E28" s="34">
        <f t="shared" si="2"/>
        <v>17626</v>
      </c>
      <c r="F28" s="32">
        <v>157.58000000000001</v>
      </c>
      <c r="G28" s="32">
        <v>2.92</v>
      </c>
      <c r="H28" s="32">
        <v>269.5</v>
      </c>
      <c r="I28" s="33">
        <f t="shared" si="0"/>
        <v>440.00000000000006</v>
      </c>
      <c r="J28" s="32">
        <f t="shared" si="1"/>
        <v>17196</v>
      </c>
      <c r="K28" s="31">
        <v>10</v>
      </c>
      <c r="L28" s="30">
        <f t="shared" si="3"/>
        <v>2156</v>
      </c>
    </row>
    <row r="29" spans="1:13" ht="20.25" customHeight="1" x14ac:dyDescent="0.25">
      <c r="A29" s="1390"/>
      <c r="B29" s="29">
        <v>9</v>
      </c>
      <c r="C29" s="28" t="s">
        <v>11</v>
      </c>
      <c r="D29" s="27" t="str">
        <v>25/02/22</v>
      </c>
      <c r="E29" s="26">
        <f t="shared" si="2"/>
        <v>17196</v>
      </c>
      <c r="F29" s="24">
        <v>157.58000000000001</v>
      </c>
      <c r="G29" s="24">
        <v>2.92</v>
      </c>
      <c r="H29" s="24">
        <v>269.5</v>
      </c>
      <c r="I29" s="25">
        <f t="shared" si="0"/>
        <v>440.00000000000006</v>
      </c>
      <c r="J29" s="24">
        <f t="shared" si="1"/>
        <v>16766</v>
      </c>
      <c r="K29" s="23">
        <v>10</v>
      </c>
      <c r="L29" s="22">
        <f t="shared" si="3"/>
        <v>2425.5</v>
      </c>
    </row>
    <row r="30" spans="1:13" ht="20.25" customHeight="1" x14ac:dyDescent="0.25">
      <c r="A30" s="1390"/>
      <c r="B30" s="29">
        <v>10</v>
      </c>
      <c r="C30" s="28" t="s">
        <v>10</v>
      </c>
      <c r="D30" s="27" t="str">
        <v>25/03/22</v>
      </c>
      <c r="E30" s="26">
        <f t="shared" si="2"/>
        <v>16766</v>
      </c>
      <c r="F30" s="24">
        <v>157.58000000000001</v>
      </c>
      <c r="G30" s="24">
        <v>2.92</v>
      </c>
      <c r="H30" s="24">
        <v>269.5</v>
      </c>
      <c r="I30" s="25">
        <f t="shared" si="0"/>
        <v>440.00000000000006</v>
      </c>
      <c r="J30" s="24">
        <f t="shared" si="1"/>
        <v>16336.000000000002</v>
      </c>
      <c r="K30" s="23">
        <v>10</v>
      </c>
      <c r="L30" s="22">
        <f t="shared" si="3"/>
        <v>2695</v>
      </c>
    </row>
    <row r="31" spans="1:13" ht="20.25" customHeight="1" x14ac:dyDescent="0.25">
      <c r="A31" s="1390"/>
      <c r="B31" s="29">
        <v>11</v>
      </c>
      <c r="C31" s="28" t="s">
        <v>9</v>
      </c>
      <c r="D31" s="27" t="str">
        <v>25/04/22</v>
      </c>
      <c r="E31" s="26">
        <f t="shared" si="2"/>
        <v>16336.000000000002</v>
      </c>
      <c r="F31" s="24">
        <v>157.58000000000001</v>
      </c>
      <c r="G31" s="24">
        <v>2.92</v>
      </c>
      <c r="H31" s="24">
        <v>269.5</v>
      </c>
      <c r="I31" s="25">
        <f t="shared" si="0"/>
        <v>440.00000000000006</v>
      </c>
      <c r="J31" s="24">
        <f t="shared" si="1"/>
        <v>15906.000000000002</v>
      </c>
      <c r="K31" s="23">
        <v>10</v>
      </c>
      <c r="L31" s="22">
        <f t="shared" si="3"/>
        <v>2964.5</v>
      </c>
    </row>
    <row r="32" spans="1:13" ht="20.25" customHeight="1" x14ac:dyDescent="0.25">
      <c r="A32" s="1390"/>
      <c r="B32" s="29">
        <v>12</v>
      </c>
      <c r="C32" s="28" t="s">
        <v>8</v>
      </c>
      <c r="D32" s="27" t="str">
        <v>25/05/22</v>
      </c>
      <c r="E32" s="26">
        <f t="shared" si="2"/>
        <v>15906.000000000002</v>
      </c>
      <c r="F32" s="24">
        <v>157.58000000000001</v>
      </c>
      <c r="G32" s="24">
        <v>2.92</v>
      </c>
      <c r="H32" s="24">
        <v>269.5</v>
      </c>
      <c r="I32" s="25">
        <f t="shared" si="0"/>
        <v>440.00000000000006</v>
      </c>
      <c r="J32" s="24">
        <f t="shared" si="1"/>
        <v>15476.000000000002</v>
      </c>
      <c r="K32" s="23">
        <v>10</v>
      </c>
      <c r="L32" s="22">
        <f t="shared" si="3"/>
        <v>3234</v>
      </c>
    </row>
    <row r="33" spans="1:12" ht="20.25" customHeight="1" x14ac:dyDescent="0.25">
      <c r="A33" s="1390"/>
      <c r="B33" s="29">
        <v>13</v>
      </c>
      <c r="C33" s="28" t="s">
        <v>7</v>
      </c>
      <c r="D33" s="27" t="str">
        <v>24/06/22</v>
      </c>
      <c r="E33" s="26">
        <f t="shared" si="2"/>
        <v>15476.000000000002</v>
      </c>
      <c r="F33" s="24">
        <v>157.58000000000001</v>
      </c>
      <c r="G33" s="24">
        <v>2.92</v>
      </c>
      <c r="H33" s="24">
        <v>269.5</v>
      </c>
      <c r="I33" s="25">
        <f t="shared" si="0"/>
        <v>440.00000000000006</v>
      </c>
      <c r="J33" s="24">
        <f t="shared" si="1"/>
        <v>15046.000000000002</v>
      </c>
      <c r="K33" s="23">
        <v>10</v>
      </c>
      <c r="L33" s="22">
        <f t="shared" si="3"/>
        <v>3503.5</v>
      </c>
    </row>
    <row r="34" spans="1:12" ht="20.25" customHeight="1" x14ac:dyDescent="0.25">
      <c r="A34" s="1390"/>
      <c r="B34" s="29">
        <v>14</v>
      </c>
      <c r="C34" s="28" t="s">
        <v>6</v>
      </c>
      <c r="D34" s="27" t="str">
        <v>25/07/22</v>
      </c>
      <c r="E34" s="26">
        <f t="shared" si="2"/>
        <v>15046.000000000002</v>
      </c>
      <c r="F34" s="24">
        <v>157.58000000000001</v>
      </c>
      <c r="G34" s="24">
        <v>2.92</v>
      </c>
      <c r="H34" s="24">
        <v>269.5</v>
      </c>
      <c r="I34" s="25">
        <f t="shared" si="0"/>
        <v>440.00000000000006</v>
      </c>
      <c r="J34" s="24">
        <f t="shared" si="1"/>
        <v>14616.000000000002</v>
      </c>
      <c r="K34" s="23">
        <v>10</v>
      </c>
      <c r="L34" s="22">
        <f t="shared" si="3"/>
        <v>3773</v>
      </c>
    </row>
    <row r="35" spans="1:12" ht="20.25" customHeight="1" x14ac:dyDescent="0.25">
      <c r="A35" s="1390"/>
      <c r="B35" s="29">
        <v>15</v>
      </c>
      <c r="C35" s="28" t="s">
        <v>5</v>
      </c>
      <c r="D35" s="27" t="str">
        <v>26/08/22</v>
      </c>
      <c r="E35" s="26">
        <f t="shared" si="2"/>
        <v>14616.000000000002</v>
      </c>
      <c r="F35" s="24">
        <v>157.58000000000001</v>
      </c>
      <c r="G35" s="24">
        <v>2.92</v>
      </c>
      <c r="H35" s="24">
        <v>269.5</v>
      </c>
      <c r="I35" s="25">
        <f t="shared" si="0"/>
        <v>440.00000000000006</v>
      </c>
      <c r="J35" s="24">
        <f t="shared" si="1"/>
        <v>14186.000000000002</v>
      </c>
      <c r="K35" s="23">
        <v>10</v>
      </c>
      <c r="L35" s="22">
        <f t="shared" si="3"/>
        <v>4042.5</v>
      </c>
    </row>
    <row r="36" spans="1:12" ht="20.25" customHeight="1" x14ac:dyDescent="0.25">
      <c r="A36" s="1390"/>
      <c r="B36" s="29">
        <v>16</v>
      </c>
      <c r="C36" s="28" t="s">
        <v>4</v>
      </c>
      <c r="D36" s="27" t="str">
        <v>23/09/22</v>
      </c>
      <c r="E36" s="26">
        <f t="shared" si="2"/>
        <v>14186.000000000002</v>
      </c>
      <c r="F36" s="24">
        <v>157.58000000000001</v>
      </c>
      <c r="G36" s="24">
        <v>2.92</v>
      </c>
      <c r="H36" s="24">
        <v>269.5</v>
      </c>
      <c r="I36" s="25">
        <f t="shared" si="0"/>
        <v>440.00000000000006</v>
      </c>
      <c r="J36" s="24">
        <f t="shared" si="1"/>
        <v>13756.000000000002</v>
      </c>
      <c r="K36" s="23">
        <v>10</v>
      </c>
      <c r="L36" s="22">
        <f t="shared" si="3"/>
        <v>4312</v>
      </c>
    </row>
    <row r="37" spans="1:12" ht="20.25" customHeight="1" x14ac:dyDescent="0.25">
      <c r="A37" s="1390"/>
      <c r="B37" s="29">
        <v>17</v>
      </c>
      <c r="C37" s="28" t="s">
        <v>3</v>
      </c>
      <c r="D37" s="27" t="str">
        <v>18/10/22</v>
      </c>
      <c r="E37" s="26">
        <f t="shared" si="2"/>
        <v>13756.000000000002</v>
      </c>
      <c r="F37" s="24">
        <v>157.58000000000001</v>
      </c>
      <c r="G37" s="24">
        <v>2.92</v>
      </c>
      <c r="H37" s="24">
        <v>269.5</v>
      </c>
      <c r="I37" s="25">
        <f t="shared" si="0"/>
        <v>440.00000000000006</v>
      </c>
      <c r="J37" s="24">
        <f t="shared" si="1"/>
        <v>13326.000000000002</v>
      </c>
      <c r="K37" s="23">
        <v>10</v>
      </c>
      <c r="L37" s="22">
        <f t="shared" si="3"/>
        <v>4581.5</v>
      </c>
    </row>
    <row r="38" spans="1:12" ht="20.25" customHeight="1" x14ac:dyDescent="0.25">
      <c r="A38" s="1390"/>
      <c r="B38" s="29">
        <v>18</v>
      </c>
      <c r="C38" s="28" t="s">
        <v>14</v>
      </c>
      <c r="D38" s="27" t="str">
        <v>17/11/22</v>
      </c>
      <c r="E38" s="26">
        <f t="shared" si="2"/>
        <v>13326.000000000002</v>
      </c>
      <c r="F38" s="24">
        <v>157.58000000000001</v>
      </c>
      <c r="G38" s="24">
        <v>2.92</v>
      </c>
      <c r="H38" s="24">
        <v>269.5</v>
      </c>
      <c r="I38" s="25">
        <f t="shared" si="0"/>
        <v>440.00000000000006</v>
      </c>
      <c r="J38" s="24">
        <f t="shared" si="1"/>
        <v>12896.000000000002</v>
      </c>
      <c r="K38" s="23">
        <v>10</v>
      </c>
      <c r="L38" s="22">
        <f t="shared" si="3"/>
        <v>4851</v>
      </c>
    </row>
    <row r="39" spans="1:12" ht="20.25" customHeight="1" thickBot="1" x14ac:dyDescent="0.3">
      <c r="A39" s="1391"/>
      <c r="B39" s="21">
        <v>19</v>
      </c>
      <c r="C39" s="20" t="s">
        <v>13</v>
      </c>
      <c r="D39" s="19" t="str">
        <v>19/12/22</v>
      </c>
      <c r="E39" s="18">
        <f t="shared" si="2"/>
        <v>12896.000000000002</v>
      </c>
      <c r="F39" s="16">
        <v>157.58000000000001</v>
      </c>
      <c r="G39" s="16">
        <v>2.92</v>
      </c>
      <c r="H39" s="16">
        <v>269.5</v>
      </c>
      <c r="I39" s="17">
        <f t="shared" si="0"/>
        <v>440.00000000000006</v>
      </c>
      <c r="J39" s="16">
        <f t="shared" si="1"/>
        <v>12466.000000000002</v>
      </c>
      <c r="K39" s="15">
        <v>10</v>
      </c>
      <c r="L39" s="14">
        <f t="shared" si="3"/>
        <v>5120.5</v>
      </c>
    </row>
    <row r="40" spans="1:12" ht="20.25" customHeight="1" x14ac:dyDescent="0.25">
      <c r="A40" s="1389">
        <v>2023</v>
      </c>
      <c r="B40" s="37">
        <v>20</v>
      </c>
      <c r="C40" s="36" t="s">
        <v>12</v>
      </c>
      <c r="D40" s="35" t="str">
        <v>17/01/23</v>
      </c>
      <c r="E40" s="34">
        <f t="shared" si="2"/>
        <v>12466.000000000002</v>
      </c>
      <c r="F40" s="32">
        <v>157.58000000000001</v>
      </c>
      <c r="G40" s="32">
        <v>2.92</v>
      </c>
      <c r="H40" s="32">
        <v>269.5</v>
      </c>
      <c r="I40" s="33">
        <f t="shared" si="0"/>
        <v>440.00000000000006</v>
      </c>
      <c r="J40" s="32">
        <f t="shared" si="1"/>
        <v>12036.000000000002</v>
      </c>
      <c r="K40" s="31">
        <v>10</v>
      </c>
      <c r="L40" s="30">
        <f t="shared" si="3"/>
        <v>5390</v>
      </c>
    </row>
    <row r="41" spans="1:12" ht="20.25" customHeight="1" x14ac:dyDescent="0.25">
      <c r="A41" s="1390"/>
      <c r="B41" s="29">
        <v>21</v>
      </c>
      <c r="C41" s="28" t="s">
        <v>11</v>
      </c>
      <c r="D41" s="27" t="str">
        <v>24/02/23</v>
      </c>
      <c r="E41" s="26">
        <f t="shared" si="2"/>
        <v>12036.000000000002</v>
      </c>
      <c r="F41" s="24">
        <v>157.58000000000001</v>
      </c>
      <c r="G41" s="24">
        <v>2.92</v>
      </c>
      <c r="H41" s="24">
        <v>269.5</v>
      </c>
      <c r="I41" s="25">
        <f t="shared" si="0"/>
        <v>440.00000000000006</v>
      </c>
      <c r="J41" s="24">
        <f t="shared" si="1"/>
        <v>11606.000000000002</v>
      </c>
      <c r="K41" s="23">
        <v>10</v>
      </c>
      <c r="L41" s="22">
        <f t="shared" si="3"/>
        <v>5659.5</v>
      </c>
    </row>
    <row r="42" spans="1:12" ht="20.25" customHeight="1" x14ac:dyDescent="0.25">
      <c r="A42" s="1390"/>
      <c r="B42" s="29">
        <v>22</v>
      </c>
      <c r="C42" s="28" t="s">
        <v>10</v>
      </c>
      <c r="D42" s="27" t="str">
        <v>27/03/23</v>
      </c>
      <c r="E42" s="26">
        <f t="shared" si="2"/>
        <v>11606.000000000002</v>
      </c>
      <c r="F42" s="24">
        <v>157.58000000000001</v>
      </c>
      <c r="G42" s="24">
        <v>2.92</v>
      </c>
      <c r="H42" s="24">
        <v>269.5</v>
      </c>
      <c r="I42" s="25">
        <f t="shared" si="0"/>
        <v>440.00000000000006</v>
      </c>
      <c r="J42" s="24">
        <f t="shared" si="1"/>
        <v>11176.000000000002</v>
      </c>
      <c r="K42" s="23">
        <v>10</v>
      </c>
      <c r="L42" s="22">
        <f t="shared" si="3"/>
        <v>5929</v>
      </c>
    </row>
    <row r="43" spans="1:12" ht="20.25" customHeight="1" x14ac:dyDescent="0.25">
      <c r="A43" s="1390"/>
      <c r="B43" s="29">
        <v>23</v>
      </c>
      <c r="C43" s="28" t="s">
        <v>9</v>
      </c>
      <c r="D43" s="27" t="str">
        <v>17/04/23</v>
      </c>
      <c r="E43" s="26">
        <f t="shared" si="2"/>
        <v>11176.000000000002</v>
      </c>
      <c r="F43" s="24">
        <v>157.58000000000001</v>
      </c>
      <c r="G43" s="24">
        <v>2.92</v>
      </c>
      <c r="H43" s="24">
        <v>269.5</v>
      </c>
      <c r="I43" s="25">
        <f t="shared" si="0"/>
        <v>440.00000000000006</v>
      </c>
      <c r="J43" s="24">
        <f t="shared" si="1"/>
        <v>10746.000000000002</v>
      </c>
      <c r="K43" s="23">
        <v>10</v>
      </c>
      <c r="L43" s="22">
        <f t="shared" si="3"/>
        <v>6198.5</v>
      </c>
    </row>
    <row r="44" spans="1:12" ht="20.25" customHeight="1" x14ac:dyDescent="0.25">
      <c r="A44" s="1390"/>
      <c r="B44" s="29">
        <v>24</v>
      </c>
      <c r="C44" s="28" t="s">
        <v>8</v>
      </c>
      <c r="D44" s="27" t="str">
        <v>19/05/23</v>
      </c>
      <c r="E44" s="26">
        <f t="shared" si="2"/>
        <v>10746.000000000002</v>
      </c>
      <c r="F44" s="24">
        <v>157.58000000000001</v>
      </c>
      <c r="G44" s="24">
        <v>2.92</v>
      </c>
      <c r="H44" s="24">
        <v>269.5</v>
      </c>
      <c r="I44" s="25">
        <f t="shared" si="0"/>
        <v>440.00000000000006</v>
      </c>
      <c r="J44" s="24">
        <f t="shared" si="1"/>
        <v>10316.000000000002</v>
      </c>
      <c r="K44" s="23">
        <v>10</v>
      </c>
      <c r="L44" s="22">
        <f t="shared" si="3"/>
        <v>6468</v>
      </c>
    </row>
    <row r="45" spans="1:12" ht="20.25" customHeight="1" x14ac:dyDescent="0.25">
      <c r="A45" s="1390"/>
      <c r="B45" s="29">
        <v>25</v>
      </c>
      <c r="C45" s="28" t="s">
        <v>7</v>
      </c>
      <c r="D45" s="27" t="str">
        <v>23/06/23</v>
      </c>
      <c r="E45" s="26">
        <f t="shared" si="2"/>
        <v>10316.000000000002</v>
      </c>
      <c r="F45" s="24">
        <v>157.58000000000001</v>
      </c>
      <c r="G45" s="24">
        <v>2.92</v>
      </c>
      <c r="H45" s="24">
        <v>269.5</v>
      </c>
      <c r="I45" s="25">
        <f t="shared" si="0"/>
        <v>440.00000000000006</v>
      </c>
      <c r="J45" s="24">
        <f t="shared" si="1"/>
        <v>9886.0000000000018</v>
      </c>
      <c r="K45" s="23">
        <v>10</v>
      </c>
      <c r="L45" s="22">
        <f t="shared" si="3"/>
        <v>6737.5</v>
      </c>
    </row>
    <row r="46" spans="1:12" ht="20.25" customHeight="1" x14ac:dyDescent="0.25">
      <c r="A46" s="1390"/>
      <c r="B46" s="29">
        <v>26</v>
      </c>
      <c r="C46" s="28" t="s">
        <v>6</v>
      </c>
      <c r="D46" s="27" t="str">
        <v>25/07/23</v>
      </c>
      <c r="E46" s="26">
        <f t="shared" si="2"/>
        <v>9886.0000000000018</v>
      </c>
      <c r="F46" s="24">
        <v>157.58000000000001</v>
      </c>
      <c r="G46" s="24">
        <v>2.92</v>
      </c>
      <c r="H46" s="24">
        <v>269.5</v>
      </c>
      <c r="I46" s="25">
        <f t="shared" si="0"/>
        <v>440.00000000000006</v>
      </c>
      <c r="J46" s="24">
        <f t="shared" si="1"/>
        <v>9456.0000000000018</v>
      </c>
      <c r="K46" s="23">
        <v>10</v>
      </c>
      <c r="L46" s="22">
        <f t="shared" si="3"/>
        <v>7007</v>
      </c>
    </row>
    <row r="47" spans="1:12" ht="20.25" customHeight="1" x14ac:dyDescent="0.25">
      <c r="A47" s="1390"/>
      <c r="B47" s="29">
        <v>27</v>
      </c>
      <c r="C47" s="28" t="s">
        <v>5</v>
      </c>
      <c r="D47" s="27" t="str">
        <v>25/08/23</v>
      </c>
      <c r="E47" s="26">
        <f t="shared" si="2"/>
        <v>9456.0000000000018</v>
      </c>
      <c r="F47" s="24">
        <v>157.58000000000001</v>
      </c>
      <c r="G47" s="24">
        <v>2.92</v>
      </c>
      <c r="H47" s="24">
        <v>269.5</v>
      </c>
      <c r="I47" s="25">
        <f t="shared" si="0"/>
        <v>440.00000000000006</v>
      </c>
      <c r="J47" s="24">
        <f t="shared" si="1"/>
        <v>9026.0000000000018</v>
      </c>
      <c r="K47" s="23">
        <v>10</v>
      </c>
      <c r="L47" s="22">
        <f t="shared" si="3"/>
        <v>7276.5</v>
      </c>
    </row>
    <row r="48" spans="1:12" ht="20.25" customHeight="1" x14ac:dyDescent="0.25">
      <c r="A48" s="1390"/>
      <c r="B48" s="29">
        <v>28</v>
      </c>
      <c r="C48" s="28" t="s">
        <v>4</v>
      </c>
      <c r="D48" s="27" t="str">
        <v>25/09/23</v>
      </c>
      <c r="E48" s="26">
        <f t="shared" si="2"/>
        <v>9026.0000000000018</v>
      </c>
      <c r="F48" s="24">
        <v>157.58000000000001</v>
      </c>
      <c r="G48" s="24">
        <v>2.92</v>
      </c>
      <c r="H48" s="24">
        <v>269.5</v>
      </c>
      <c r="I48" s="25">
        <f t="shared" si="0"/>
        <v>440.00000000000006</v>
      </c>
      <c r="J48" s="24">
        <f t="shared" si="1"/>
        <v>8596.0000000000018</v>
      </c>
      <c r="K48" s="23">
        <v>10</v>
      </c>
      <c r="L48" s="22">
        <f t="shared" si="3"/>
        <v>7546</v>
      </c>
    </row>
    <row r="49" spans="1:12" ht="20.25" customHeight="1" x14ac:dyDescent="0.25">
      <c r="A49" s="1390"/>
      <c r="B49" s="29">
        <v>29</v>
      </c>
      <c r="C49" s="28" t="s">
        <v>3</v>
      </c>
      <c r="D49" s="27" t="str">
        <v>25/10/23</v>
      </c>
      <c r="E49" s="26">
        <f t="shared" si="2"/>
        <v>8596.0000000000018</v>
      </c>
      <c r="F49" s="24">
        <v>157.58000000000001</v>
      </c>
      <c r="G49" s="24">
        <v>2.92</v>
      </c>
      <c r="H49" s="24">
        <v>269.5</v>
      </c>
      <c r="I49" s="25">
        <f t="shared" si="0"/>
        <v>440.00000000000006</v>
      </c>
      <c r="J49" s="24">
        <f t="shared" si="1"/>
        <v>8166.0000000000018</v>
      </c>
      <c r="K49" s="23">
        <v>10</v>
      </c>
      <c r="L49" s="22">
        <f t="shared" si="3"/>
        <v>7815.5</v>
      </c>
    </row>
    <row r="50" spans="1:12" ht="20.25" customHeight="1" x14ac:dyDescent="0.25">
      <c r="A50" s="1390"/>
      <c r="B50" s="29">
        <v>30</v>
      </c>
      <c r="C50" s="28" t="s">
        <v>14</v>
      </c>
      <c r="D50" s="27" t="str">
        <v>24/11/23</v>
      </c>
      <c r="E50" s="26">
        <f t="shared" si="2"/>
        <v>8166.0000000000018</v>
      </c>
      <c r="F50" s="24">
        <v>157.58000000000001</v>
      </c>
      <c r="G50" s="24">
        <v>2.92</v>
      </c>
      <c r="H50" s="24">
        <v>269.5</v>
      </c>
      <c r="I50" s="25">
        <f t="shared" si="0"/>
        <v>440.00000000000006</v>
      </c>
      <c r="J50" s="24">
        <f t="shared" si="1"/>
        <v>7736.0000000000018</v>
      </c>
      <c r="K50" s="23">
        <v>10</v>
      </c>
      <c r="L50" s="22">
        <f t="shared" si="3"/>
        <v>8085</v>
      </c>
    </row>
    <row r="51" spans="1:12" ht="20.25" customHeight="1" thickBot="1" x14ac:dyDescent="0.3">
      <c r="A51" s="1391"/>
      <c r="B51" s="21">
        <v>31</v>
      </c>
      <c r="C51" s="20" t="s">
        <v>13</v>
      </c>
      <c r="D51" s="19" t="str">
        <v>18/12/23</v>
      </c>
      <c r="E51" s="18">
        <f t="shared" si="2"/>
        <v>7736.0000000000018</v>
      </c>
      <c r="F51" s="16">
        <v>157.58000000000001</v>
      </c>
      <c r="G51" s="16">
        <v>2.92</v>
      </c>
      <c r="H51" s="16">
        <v>269.5</v>
      </c>
      <c r="I51" s="17">
        <f t="shared" si="0"/>
        <v>440.00000000000006</v>
      </c>
      <c r="J51" s="16">
        <f t="shared" si="1"/>
        <v>7306.0000000000018</v>
      </c>
      <c r="K51" s="15">
        <v>10</v>
      </c>
      <c r="L51" s="14">
        <f t="shared" si="3"/>
        <v>8354.5</v>
      </c>
    </row>
    <row r="52" spans="1:12" ht="20.25" customHeight="1" x14ac:dyDescent="0.25">
      <c r="A52" s="1389">
        <v>2024</v>
      </c>
      <c r="B52" s="37">
        <v>32</v>
      </c>
      <c r="C52" s="36" t="s">
        <v>12</v>
      </c>
      <c r="D52" s="35" t="str">
        <v>24/01/24</v>
      </c>
      <c r="E52" s="34">
        <f t="shared" si="2"/>
        <v>7306.0000000000018</v>
      </c>
      <c r="F52" s="32">
        <v>157.58000000000001</v>
      </c>
      <c r="G52" s="32">
        <v>2.92</v>
      </c>
      <c r="H52" s="32">
        <v>269.5</v>
      </c>
      <c r="I52" s="33">
        <f t="shared" si="0"/>
        <v>440.00000000000006</v>
      </c>
      <c r="J52" s="32">
        <f t="shared" si="1"/>
        <v>6876.0000000000018</v>
      </c>
      <c r="K52" s="31">
        <v>10</v>
      </c>
      <c r="L52" s="30">
        <f t="shared" si="3"/>
        <v>8624</v>
      </c>
    </row>
    <row r="53" spans="1:12" ht="20.25" customHeight="1" x14ac:dyDescent="0.25">
      <c r="A53" s="1390"/>
      <c r="B53" s="29">
        <v>33</v>
      </c>
      <c r="C53" s="28" t="s">
        <v>11</v>
      </c>
      <c r="D53" s="27" t="str">
        <v>22/02/24</v>
      </c>
      <c r="E53" s="26">
        <f t="shared" si="2"/>
        <v>6876.0000000000018</v>
      </c>
      <c r="F53" s="24">
        <v>157.58000000000001</v>
      </c>
      <c r="G53" s="24">
        <v>2.92</v>
      </c>
      <c r="H53" s="24">
        <v>269.5</v>
      </c>
      <c r="I53" s="25">
        <f t="shared" si="0"/>
        <v>440.00000000000006</v>
      </c>
      <c r="J53" s="24">
        <f t="shared" si="1"/>
        <v>6446.0000000000018</v>
      </c>
      <c r="K53" s="23">
        <v>10</v>
      </c>
      <c r="L53" s="22">
        <f t="shared" si="3"/>
        <v>8893.5</v>
      </c>
    </row>
    <row r="54" spans="1:12" ht="20.25" customHeight="1" x14ac:dyDescent="0.25">
      <c r="A54" s="1390"/>
      <c r="B54" s="29">
        <v>34</v>
      </c>
      <c r="C54" s="28" t="s">
        <v>10</v>
      </c>
      <c r="D54" s="27" t="str">
        <v>26/03/24</v>
      </c>
      <c r="E54" s="26">
        <f t="shared" si="2"/>
        <v>6446.0000000000018</v>
      </c>
      <c r="F54" s="24">
        <v>157.58000000000001</v>
      </c>
      <c r="G54" s="24">
        <v>2.92</v>
      </c>
      <c r="H54" s="24">
        <v>269.5</v>
      </c>
      <c r="I54" s="25">
        <f t="shared" si="0"/>
        <v>440.00000000000006</v>
      </c>
      <c r="J54" s="24">
        <f t="shared" si="1"/>
        <v>6016.0000000000018</v>
      </c>
      <c r="K54" s="23">
        <v>10</v>
      </c>
      <c r="L54" s="22">
        <f t="shared" si="3"/>
        <v>9163</v>
      </c>
    </row>
    <row r="55" spans="1:12" ht="20.25" customHeight="1" x14ac:dyDescent="0.25">
      <c r="A55" s="1390"/>
      <c r="B55" s="29">
        <v>35</v>
      </c>
      <c r="C55" s="28" t="s">
        <v>9</v>
      </c>
      <c r="D55" s="27" t="str">
        <v>25/04/24</v>
      </c>
      <c r="E55" s="26">
        <f t="shared" si="2"/>
        <v>6016.0000000000018</v>
      </c>
      <c r="F55" s="24">
        <v>157.58000000000001</v>
      </c>
      <c r="G55" s="24">
        <v>2.92</v>
      </c>
      <c r="H55" s="24">
        <v>269.5</v>
      </c>
      <c r="I55" s="25">
        <f t="shared" si="0"/>
        <v>440.00000000000006</v>
      </c>
      <c r="J55" s="24">
        <f t="shared" si="1"/>
        <v>5586.0000000000018</v>
      </c>
      <c r="K55" s="23">
        <v>10</v>
      </c>
      <c r="L55" s="22">
        <f t="shared" si="3"/>
        <v>9432.5</v>
      </c>
    </row>
    <row r="56" spans="1:12" ht="20.25" customHeight="1" x14ac:dyDescent="0.25">
      <c r="A56" s="1390"/>
      <c r="B56" s="29">
        <v>36</v>
      </c>
      <c r="C56" s="28" t="s">
        <v>8</v>
      </c>
      <c r="D56" s="27" t="str">
        <v>24/05/24</v>
      </c>
      <c r="E56" s="26">
        <f t="shared" si="2"/>
        <v>5586.0000000000018</v>
      </c>
      <c r="F56" s="24">
        <v>157.58000000000001</v>
      </c>
      <c r="G56" s="24">
        <v>2.92</v>
      </c>
      <c r="H56" s="24">
        <v>269.5</v>
      </c>
      <c r="I56" s="25">
        <f t="shared" si="0"/>
        <v>440.00000000000006</v>
      </c>
      <c r="J56" s="24">
        <f t="shared" si="1"/>
        <v>5156.0000000000018</v>
      </c>
      <c r="K56" s="23">
        <v>10</v>
      </c>
      <c r="L56" s="22">
        <f t="shared" si="3"/>
        <v>9702</v>
      </c>
    </row>
    <row r="57" spans="1:12" ht="20.25" customHeight="1" x14ac:dyDescent="0.25">
      <c r="A57" s="1390"/>
      <c r="B57" s="29">
        <v>37</v>
      </c>
      <c r="C57" s="28" t="s">
        <v>7</v>
      </c>
      <c r="D57" s="27" t="str">
        <v>13/06/24</v>
      </c>
      <c r="E57" s="26">
        <f t="shared" si="2"/>
        <v>5156.0000000000018</v>
      </c>
      <c r="F57" s="24">
        <v>157.58000000000001</v>
      </c>
      <c r="G57" s="24">
        <v>2.92</v>
      </c>
      <c r="H57" s="24">
        <v>269.5</v>
      </c>
      <c r="I57" s="25">
        <f t="shared" si="0"/>
        <v>440.00000000000006</v>
      </c>
      <c r="J57" s="24">
        <f t="shared" si="1"/>
        <v>4726.0000000000018</v>
      </c>
      <c r="K57" s="23">
        <v>10</v>
      </c>
      <c r="L57" s="22">
        <f t="shared" si="3"/>
        <v>9971.5</v>
      </c>
    </row>
    <row r="58" spans="1:12" ht="20.25" customHeight="1" x14ac:dyDescent="0.25">
      <c r="A58" s="1390"/>
      <c r="B58" s="29">
        <v>38</v>
      </c>
      <c r="C58" s="28" t="s">
        <v>6</v>
      </c>
      <c r="D58" s="27" t="str">
        <v>19/07/24</v>
      </c>
      <c r="E58" s="26">
        <f t="shared" si="2"/>
        <v>4726.0000000000018</v>
      </c>
      <c r="F58" s="24">
        <v>157.58000000000001</v>
      </c>
      <c r="G58" s="24">
        <v>2.92</v>
      </c>
      <c r="H58" s="24">
        <v>269.5</v>
      </c>
      <c r="I58" s="25">
        <f t="shared" si="0"/>
        <v>440.00000000000006</v>
      </c>
      <c r="J58" s="24">
        <f t="shared" si="1"/>
        <v>4296.0000000000018</v>
      </c>
      <c r="K58" s="23">
        <v>10</v>
      </c>
      <c r="L58" s="22">
        <f t="shared" si="3"/>
        <v>10241</v>
      </c>
    </row>
    <row r="59" spans="1:12" ht="20.25" customHeight="1" x14ac:dyDescent="0.25">
      <c r="A59" s="1390"/>
      <c r="B59" s="29">
        <v>39</v>
      </c>
      <c r="C59" s="28" t="s">
        <v>5</v>
      </c>
      <c r="D59" s="27" t="str">
        <v>23/08/24</v>
      </c>
      <c r="E59" s="26">
        <f t="shared" si="2"/>
        <v>4296.0000000000018</v>
      </c>
      <c r="F59" s="24">
        <v>157.58000000000001</v>
      </c>
      <c r="G59" s="24">
        <v>2.92</v>
      </c>
      <c r="H59" s="24">
        <v>269.5</v>
      </c>
      <c r="I59" s="25">
        <f t="shared" si="0"/>
        <v>440.00000000000006</v>
      </c>
      <c r="J59" s="24">
        <f t="shared" si="1"/>
        <v>3866.0000000000018</v>
      </c>
      <c r="K59" s="23">
        <v>10</v>
      </c>
      <c r="L59" s="22">
        <f t="shared" si="3"/>
        <v>10510.5</v>
      </c>
    </row>
    <row r="60" spans="1:12" ht="20.25" customHeight="1" x14ac:dyDescent="0.25">
      <c r="A60" s="1390"/>
      <c r="B60" s="29">
        <v>40</v>
      </c>
      <c r="C60" s="28" t="s">
        <v>4</v>
      </c>
      <c r="D60" s="27" t="str">
        <v>25/09/24</v>
      </c>
      <c r="E60" s="26">
        <f t="shared" si="2"/>
        <v>3866.0000000000018</v>
      </c>
      <c r="F60" s="24">
        <v>157.58000000000001</v>
      </c>
      <c r="G60" s="24">
        <v>2.92</v>
      </c>
      <c r="H60" s="24">
        <v>269.5</v>
      </c>
      <c r="I60" s="25">
        <f t="shared" si="0"/>
        <v>440.00000000000006</v>
      </c>
      <c r="J60" s="24">
        <f t="shared" si="1"/>
        <v>3436.0000000000018</v>
      </c>
      <c r="K60" s="23">
        <v>10</v>
      </c>
      <c r="L60" s="22">
        <f t="shared" si="3"/>
        <v>10780</v>
      </c>
    </row>
    <row r="61" spans="1:12" ht="20.25" customHeight="1" x14ac:dyDescent="0.25">
      <c r="A61" s="1390"/>
      <c r="B61" s="29">
        <v>41</v>
      </c>
      <c r="C61" s="28" t="s">
        <v>3</v>
      </c>
      <c r="D61" s="27" t="str">
        <v>24/10/24</v>
      </c>
      <c r="E61" s="26">
        <f t="shared" si="2"/>
        <v>3436.0000000000018</v>
      </c>
      <c r="F61" s="24">
        <v>157.58000000000001</v>
      </c>
      <c r="G61" s="24">
        <v>2.92</v>
      </c>
      <c r="H61" s="24">
        <v>269.5</v>
      </c>
      <c r="I61" s="25">
        <f t="shared" si="0"/>
        <v>440.00000000000006</v>
      </c>
      <c r="J61" s="24">
        <f t="shared" si="1"/>
        <v>3006.0000000000018</v>
      </c>
      <c r="K61" s="23">
        <v>10</v>
      </c>
      <c r="L61" s="22">
        <f t="shared" si="3"/>
        <v>11049.5</v>
      </c>
    </row>
    <row r="62" spans="1:12" ht="20.25" customHeight="1" x14ac:dyDescent="0.25">
      <c r="A62" s="1390"/>
      <c r="B62" s="29">
        <v>42</v>
      </c>
      <c r="C62" s="28" t="s">
        <v>14</v>
      </c>
      <c r="D62" s="27" t="str">
        <v>25/11/24</v>
      </c>
      <c r="E62" s="26">
        <f t="shared" si="2"/>
        <v>3006.0000000000018</v>
      </c>
      <c r="F62" s="24">
        <v>157.58000000000001</v>
      </c>
      <c r="G62" s="24">
        <v>2.92</v>
      </c>
      <c r="H62" s="24">
        <v>269.5</v>
      </c>
      <c r="I62" s="25">
        <f t="shared" si="0"/>
        <v>440.00000000000006</v>
      </c>
      <c r="J62" s="24">
        <f t="shared" si="1"/>
        <v>2576.0000000000018</v>
      </c>
      <c r="K62" s="23">
        <v>10</v>
      </c>
      <c r="L62" s="22">
        <f t="shared" si="3"/>
        <v>11319</v>
      </c>
    </row>
    <row r="63" spans="1:12" ht="20.25" customHeight="1" thickBot="1" x14ac:dyDescent="0.3">
      <c r="A63" s="1391"/>
      <c r="B63" s="21">
        <v>43</v>
      </c>
      <c r="C63" s="20" t="s">
        <v>13</v>
      </c>
      <c r="D63" s="19" t="str">
        <v>19/12/24</v>
      </c>
      <c r="E63" s="18">
        <f t="shared" si="2"/>
        <v>2576.0000000000018</v>
      </c>
      <c r="F63" s="16">
        <v>157.58000000000001</v>
      </c>
      <c r="G63" s="16">
        <v>2.92</v>
      </c>
      <c r="H63" s="16">
        <v>269.5</v>
      </c>
      <c r="I63" s="17">
        <f t="shared" si="0"/>
        <v>440.00000000000006</v>
      </c>
      <c r="J63" s="16">
        <f t="shared" si="1"/>
        <v>2146.0000000000018</v>
      </c>
      <c r="K63" s="15">
        <v>10</v>
      </c>
      <c r="L63" s="14">
        <f t="shared" si="3"/>
        <v>11588.5</v>
      </c>
    </row>
    <row r="64" spans="1:12" ht="20.25" customHeight="1" x14ac:dyDescent="0.25">
      <c r="A64" s="1389">
        <v>2025</v>
      </c>
      <c r="B64" s="37">
        <v>44</v>
      </c>
      <c r="C64" s="36" t="s">
        <v>12</v>
      </c>
      <c r="D64" s="35" t="str">
        <v>22/01/25</v>
      </c>
      <c r="E64" s="34">
        <f t="shared" si="2"/>
        <v>2146.0000000000018</v>
      </c>
      <c r="F64" s="32">
        <v>157.58000000000001</v>
      </c>
      <c r="G64" s="32">
        <v>2.92</v>
      </c>
      <c r="H64" s="32">
        <v>269.5</v>
      </c>
      <c r="I64" s="33">
        <f t="shared" si="0"/>
        <v>440.00000000000006</v>
      </c>
      <c r="J64" s="32">
        <f t="shared" si="1"/>
        <v>1716.0000000000018</v>
      </c>
      <c r="K64" s="31">
        <v>10</v>
      </c>
      <c r="L64" s="30">
        <f t="shared" si="3"/>
        <v>11858</v>
      </c>
    </row>
    <row r="65" spans="1:12" ht="20.25" customHeight="1" x14ac:dyDescent="0.25">
      <c r="A65" s="1390"/>
      <c r="B65" s="29">
        <v>45</v>
      </c>
      <c r="C65" s="28" t="s">
        <v>11</v>
      </c>
      <c r="D65" s="27" t="str">
        <v>25/02/25</v>
      </c>
      <c r="E65" s="26">
        <f t="shared" si="2"/>
        <v>1716.0000000000018</v>
      </c>
      <c r="F65" s="24">
        <v>157.58000000000001</v>
      </c>
      <c r="G65" s="24">
        <v>2.92</v>
      </c>
      <c r="H65" s="24">
        <v>269.5</v>
      </c>
      <c r="I65" s="25">
        <f t="shared" si="0"/>
        <v>440.00000000000006</v>
      </c>
      <c r="J65" s="24">
        <f t="shared" si="1"/>
        <v>1286.0000000000018</v>
      </c>
      <c r="K65" s="23">
        <v>10</v>
      </c>
      <c r="L65" s="22">
        <f t="shared" si="3"/>
        <v>12127.5</v>
      </c>
    </row>
    <row r="66" spans="1:12" ht="20.25" customHeight="1" x14ac:dyDescent="0.25">
      <c r="A66" s="1390"/>
      <c r="B66" s="29">
        <v>46</v>
      </c>
      <c r="C66" s="28" t="s">
        <v>10</v>
      </c>
      <c r="D66" s="27" t="str">
        <v>24/03/25</v>
      </c>
      <c r="E66" s="26">
        <f t="shared" si="2"/>
        <v>1286.0000000000018</v>
      </c>
      <c r="F66" s="24">
        <v>157.58000000000001</v>
      </c>
      <c r="G66" s="24">
        <v>2.92</v>
      </c>
      <c r="H66" s="24">
        <v>269.5</v>
      </c>
      <c r="I66" s="25">
        <f t="shared" si="0"/>
        <v>440.00000000000006</v>
      </c>
      <c r="J66" s="24">
        <f t="shared" si="1"/>
        <v>856.00000000000182</v>
      </c>
      <c r="K66" s="23">
        <v>10</v>
      </c>
      <c r="L66" s="22">
        <f t="shared" si="3"/>
        <v>12397</v>
      </c>
    </row>
    <row r="67" spans="1:12" ht="20.25" customHeight="1" x14ac:dyDescent="0.25">
      <c r="A67" s="1390"/>
      <c r="B67" s="29">
        <v>47</v>
      </c>
      <c r="C67" s="28" t="s">
        <v>9</v>
      </c>
      <c r="D67" s="27" t="str">
        <v>24/04/25</v>
      </c>
      <c r="E67" s="26">
        <f t="shared" si="2"/>
        <v>856.00000000000182</v>
      </c>
      <c r="F67" s="24">
        <v>157.58000000000001</v>
      </c>
      <c r="G67" s="24">
        <v>2.92</v>
      </c>
      <c r="H67" s="24">
        <v>269.5</v>
      </c>
      <c r="I67" s="25">
        <f t="shared" si="0"/>
        <v>440.00000000000006</v>
      </c>
      <c r="J67" s="24">
        <f t="shared" si="1"/>
        <v>426.00000000000182</v>
      </c>
      <c r="K67" s="23">
        <v>10</v>
      </c>
      <c r="L67" s="22">
        <f t="shared" si="3"/>
        <v>12666.5</v>
      </c>
    </row>
    <row r="68" spans="1:12" ht="20.25" customHeight="1" thickBot="1" x14ac:dyDescent="0.3">
      <c r="A68" s="1391"/>
      <c r="B68" s="21">
        <v>48</v>
      </c>
      <c r="C68" s="20" t="s">
        <v>8</v>
      </c>
      <c r="D68" s="19" t="str">
        <v>22/05/25</v>
      </c>
      <c r="E68" s="18">
        <f t="shared" si="2"/>
        <v>426.00000000000182</v>
      </c>
      <c r="F68" s="16">
        <v>157.74</v>
      </c>
      <c r="G68" s="16">
        <v>2.76</v>
      </c>
      <c r="H68" s="16">
        <v>269.5</v>
      </c>
      <c r="I68" s="17">
        <f t="shared" si="0"/>
        <v>440</v>
      </c>
      <c r="J68" s="16">
        <f t="shared" si="1"/>
        <v>-3.999999999998181</v>
      </c>
      <c r="K68" s="15">
        <v>10</v>
      </c>
      <c r="L68" s="14">
        <f t="shared" si="3"/>
        <v>12936</v>
      </c>
    </row>
    <row r="69" spans="1:12" s="10" customFormat="1" ht="20.25" customHeight="1" x14ac:dyDescent="0.25">
      <c r="D69" s="13"/>
      <c r="E69" s="13"/>
      <c r="F69" s="11">
        <f>SUM(F21:F68)</f>
        <v>7563.9999999999973</v>
      </c>
      <c r="G69" s="11">
        <f>SUM(G21:G68)</f>
        <v>140</v>
      </c>
      <c r="H69" s="11">
        <f>SUM(H21:H68)</f>
        <v>12936</v>
      </c>
      <c r="I69" s="151"/>
      <c r="J69" s="11"/>
      <c r="K69" s="11">
        <f>SUM(K21:K68)</f>
        <v>480</v>
      </c>
    </row>
    <row r="70" spans="1:12" x14ac:dyDescent="0.25">
      <c r="D70" s="1446" t="s">
        <v>2</v>
      </c>
      <c r="E70" s="1446"/>
      <c r="F70" s="7">
        <f>SUM(F21:F40)</f>
        <v>3151.5999999999995</v>
      </c>
      <c r="G70" s="7">
        <f t="shared" ref="G70:H70" si="4">SUM(G21:G40)</f>
        <v>58.40000000000002</v>
      </c>
      <c r="H70" s="7">
        <f t="shared" si="4"/>
        <v>5390</v>
      </c>
      <c r="I70" s="9"/>
      <c r="J70" s="8"/>
      <c r="K70" s="7">
        <f>SUM(K21:K34)</f>
        <v>140</v>
      </c>
    </row>
    <row r="71" spans="1:12" x14ac:dyDescent="0.25">
      <c r="D71" s="1435" t="s">
        <v>1</v>
      </c>
      <c r="E71" s="1435"/>
      <c r="F71" s="6">
        <f>SUM(F69-F70)</f>
        <v>4412.3999999999978</v>
      </c>
      <c r="G71" s="6">
        <f>SUM(G69-G70)</f>
        <v>81.59999999999998</v>
      </c>
      <c r="H71" s="6">
        <f>SUM(H69-H70)</f>
        <v>7546</v>
      </c>
      <c r="I71" s="1451" t="s">
        <v>1</v>
      </c>
      <c r="J71" s="1451"/>
      <c r="K71" s="5">
        <f>SUM(K69-K70)</f>
        <v>340</v>
      </c>
    </row>
    <row r="72" spans="1:12" ht="15.75" customHeight="1" x14ac:dyDescent="0.25">
      <c r="D72" s="4"/>
      <c r="E72" s="4"/>
      <c r="F72" s="2"/>
      <c r="G72" s="2"/>
      <c r="H72" s="2"/>
      <c r="I72" s="70"/>
      <c r="J72" s="70"/>
      <c r="K72" s="2"/>
    </row>
    <row r="73" spans="1:12" ht="20.25" customHeight="1" x14ac:dyDescent="0.25">
      <c r="D73" s="1435" t="s">
        <v>42</v>
      </c>
      <c r="E73" s="1435"/>
      <c r="F73" s="1423">
        <f>SUM(F71:H71)</f>
        <v>12039.999999999998</v>
      </c>
      <c r="G73" s="1458"/>
      <c r="H73" s="1458"/>
      <c r="I73" s="1"/>
    </row>
    <row r="74" spans="1:12" ht="16.5" thickBot="1" x14ac:dyDescent="0.3">
      <c r="D74" s="1435" t="s">
        <v>41</v>
      </c>
      <c r="E74" s="1435"/>
      <c r="F74" s="1423">
        <v>-4</v>
      </c>
      <c r="G74" s="1458"/>
      <c r="H74" s="1458"/>
    </row>
    <row r="75" spans="1:12" ht="17.25" thickTop="1" thickBot="1" x14ac:dyDescent="0.3">
      <c r="C75" s="1415" t="s">
        <v>0</v>
      </c>
      <c r="D75" s="1415"/>
      <c r="E75" s="1447"/>
      <c r="F75" s="1417">
        <f>SUM(F73:H74)</f>
        <v>12035.999999999998</v>
      </c>
      <c r="G75" s="1489"/>
      <c r="H75" s="1490"/>
    </row>
    <row r="76" spans="1:12" ht="15.75" thickTop="1" x14ac:dyDescent="0.25"/>
  </sheetData>
  <mergeCells count="23">
    <mergeCell ref="D74:E74"/>
    <mergeCell ref="F74:H74"/>
    <mergeCell ref="C75:E75"/>
    <mergeCell ref="F75:H75"/>
    <mergeCell ref="A52:A63"/>
    <mergeCell ref="A64:A68"/>
    <mergeCell ref="D70:E70"/>
    <mergeCell ref="D71:E71"/>
    <mergeCell ref="I71:J71"/>
    <mergeCell ref="D73:E73"/>
    <mergeCell ref="F73:H73"/>
    <mergeCell ref="A17:B17"/>
    <mergeCell ref="D17:F17"/>
    <mergeCell ref="D18:F18"/>
    <mergeCell ref="A21:A27"/>
    <mergeCell ref="A28:A39"/>
    <mergeCell ref="A40:A51"/>
    <mergeCell ref="A16:B16"/>
    <mergeCell ref="A8:L8"/>
    <mergeCell ref="A11:B11"/>
    <mergeCell ref="A12:B12"/>
    <mergeCell ref="A13:B13"/>
    <mergeCell ref="A15:B15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51" max="11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M55"/>
  <sheetViews>
    <sheetView topLeftCell="A22" zoomScale="80" zoomScaleNormal="80" workbookViewId="0">
      <selection activeCell="E43" sqref="E43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964</v>
      </c>
    </row>
    <row r="4" spans="1:13" ht="12.6" customHeight="1" x14ac:dyDescent="0.35">
      <c r="A4" s="62"/>
    </row>
    <row r="5" spans="1:13" ht="17.25" x14ac:dyDescent="0.3">
      <c r="A5" s="500" t="s">
        <v>965</v>
      </c>
    </row>
    <row r="6" spans="1:13" ht="17.25" x14ac:dyDescent="0.3">
      <c r="A6" s="500" t="s">
        <v>966</v>
      </c>
    </row>
    <row r="8" spans="1:13" ht="20.25" customHeight="1" x14ac:dyDescent="0.25">
      <c r="A8" s="1425" t="s">
        <v>967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845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93</v>
      </c>
      <c r="B10" s="60"/>
      <c r="C10" s="59"/>
      <c r="D10" s="845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2500</v>
      </c>
      <c r="D11" s="845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150</v>
      </c>
      <c r="D12" s="487" t="s">
        <v>968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150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150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843"/>
      <c r="B15" s="843"/>
      <c r="C15" s="50">
        <f>SUM(C11:C14)</f>
        <v>2950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2265.6</v>
      </c>
      <c r="D16" s="52" t="s">
        <v>68</v>
      </c>
      <c r="E16" s="51"/>
      <c r="I16" s="48"/>
      <c r="L16" s="48"/>
      <c r="M16" s="48"/>
    </row>
    <row r="17" spans="1:13" ht="20.25" customHeight="1" x14ac:dyDescent="0.25">
      <c r="A17" s="843"/>
      <c r="B17" s="843"/>
      <c r="C17" s="50">
        <f>SUM(C15:C16)</f>
        <v>5215.6000000000004</v>
      </c>
      <c r="D17" s="52"/>
      <c r="E17" s="51"/>
      <c r="I17" s="48"/>
      <c r="L17" s="48"/>
      <c r="M17" s="48"/>
    </row>
    <row r="18" spans="1:13" ht="20.25" customHeight="1" x14ac:dyDescent="0.25">
      <c r="A18" s="1426" t="s">
        <v>969</v>
      </c>
      <c r="B18" s="1426"/>
      <c r="C18" s="49">
        <v>288</v>
      </c>
      <c r="D18" s="52"/>
      <c r="E18" s="1428" t="s">
        <v>27</v>
      </c>
      <c r="F18" s="1428"/>
      <c r="I18" s="48"/>
      <c r="L18" s="48"/>
      <c r="M18" s="48"/>
    </row>
    <row r="19" spans="1:13" ht="20.25" customHeight="1" thickBot="1" x14ac:dyDescent="0.3">
      <c r="A19" s="360"/>
      <c r="B19" s="360"/>
      <c r="C19" s="45">
        <f>SUM(C17:C18)</f>
        <v>5503.6</v>
      </c>
      <c r="E19" s="1443">
        <f>C19/24+1</f>
        <v>230.31666666666669</v>
      </c>
      <c r="F19" s="1443"/>
      <c r="G19" s="96"/>
      <c r="I19" s="48"/>
      <c r="L19" s="48"/>
      <c r="M19" s="48"/>
    </row>
    <row r="20" spans="1:13" ht="16.5" thickTop="1" x14ac:dyDescent="0.25">
      <c r="G20" s="94"/>
    </row>
    <row r="21" spans="1:13" s="93" customFormat="1" ht="15" customHeight="1" thickBot="1" x14ac:dyDescent="0.3">
      <c r="D21" s="95"/>
      <c r="E21" s="95"/>
      <c r="F21" s="94"/>
      <c r="G21" s="94"/>
    </row>
    <row r="22" spans="1:13" ht="18" customHeight="1" x14ac:dyDescent="0.25">
      <c r="A22" s="1430" t="s">
        <v>26</v>
      </c>
      <c r="B22" s="1432" t="s">
        <v>25</v>
      </c>
      <c r="C22" s="1392" t="s">
        <v>24</v>
      </c>
      <c r="D22" s="1400" t="s">
        <v>23</v>
      </c>
      <c r="E22" s="1392" t="s">
        <v>22</v>
      </c>
      <c r="F22" s="1408" t="s">
        <v>21</v>
      </c>
      <c r="G22" s="1402" t="s">
        <v>20</v>
      </c>
      <c r="H22" s="1403"/>
      <c r="I22" s="1404"/>
      <c r="J22" s="1392" t="s">
        <v>19</v>
      </c>
      <c r="K22" s="1400" t="s">
        <v>18</v>
      </c>
      <c r="L22" s="1392" t="s">
        <v>17</v>
      </c>
      <c r="M22" s="1394" t="s">
        <v>15</v>
      </c>
    </row>
    <row r="23" spans="1:13" ht="35.25" customHeight="1" thickBot="1" x14ac:dyDescent="0.3">
      <c r="A23" s="1431"/>
      <c r="B23" s="1433"/>
      <c r="C23" s="1393"/>
      <c r="D23" s="1401"/>
      <c r="E23" s="1393"/>
      <c r="F23" s="1434"/>
      <c r="G23" s="844" t="s">
        <v>597</v>
      </c>
      <c r="H23" s="844" t="s">
        <v>20</v>
      </c>
      <c r="I23" s="844" t="s">
        <v>16</v>
      </c>
      <c r="J23" s="1393"/>
      <c r="K23" s="1401"/>
      <c r="L23" s="1393"/>
      <c r="M23" s="1395"/>
    </row>
    <row r="24" spans="1:13" ht="20.25" customHeight="1" x14ac:dyDescent="0.25">
      <c r="A24" s="1389">
        <v>2024</v>
      </c>
      <c r="B24" s="37">
        <v>1</v>
      </c>
      <c r="C24" s="848" t="s">
        <v>8</v>
      </c>
      <c r="D24" s="35" t="str">
        <f t="array" ref="D24:D47">TRANSPOSE('[1]2023-2024'!$F$210:$AC$210)</f>
        <v>17/05/24</v>
      </c>
      <c r="E24" s="34">
        <f>C19</f>
        <v>5503.6</v>
      </c>
      <c r="F24" s="32">
        <v>111.1</v>
      </c>
      <c r="G24" s="32">
        <v>6.25</v>
      </c>
      <c r="H24" s="32">
        <v>6.25</v>
      </c>
      <c r="I24" s="31">
        <v>12</v>
      </c>
      <c r="J24" s="32">
        <v>94.4</v>
      </c>
      <c r="K24" s="33">
        <f>F24+J24+H24+I24+G24</f>
        <v>230</v>
      </c>
      <c r="L24" s="32">
        <f>E24-J24-H24-F24-I24-G24</f>
        <v>5273.6</v>
      </c>
      <c r="M24" s="30">
        <f>J24</f>
        <v>94.4</v>
      </c>
    </row>
    <row r="25" spans="1:13" ht="20.25" customHeight="1" x14ac:dyDescent="0.25">
      <c r="A25" s="1390"/>
      <c r="B25" s="29">
        <v>2</v>
      </c>
      <c r="C25" s="847" t="s">
        <v>7</v>
      </c>
      <c r="D25" s="83" t="str">
        <v>12/06/24</v>
      </c>
      <c r="E25" s="26">
        <f t="shared" ref="E25:E47" si="0">L24</f>
        <v>5273.6</v>
      </c>
      <c r="F25" s="24">
        <v>111.1</v>
      </c>
      <c r="G25" s="24">
        <v>6.25</v>
      </c>
      <c r="H25" s="24">
        <v>6.25</v>
      </c>
      <c r="I25" s="23">
        <v>12</v>
      </c>
      <c r="J25" s="24">
        <v>94.4</v>
      </c>
      <c r="K25" s="25">
        <f t="shared" ref="K25:K47" si="1">F25+J25+H25+I25+G25</f>
        <v>230</v>
      </c>
      <c r="L25" s="24">
        <f t="shared" ref="L25:L47" si="2">E25-J25-H25-F25-I25-G25</f>
        <v>5043.6000000000004</v>
      </c>
      <c r="M25" s="22">
        <f>M24+J25</f>
        <v>188.8</v>
      </c>
    </row>
    <row r="26" spans="1:13" ht="20.25" customHeight="1" x14ac:dyDescent="0.25">
      <c r="A26" s="1390"/>
      <c r="B26" s="29">
        <v>3</v>
      </c>
      <c r="C26" s="847" t="s">
        <v>6</v>
      </c>
      <c r="D26" s="27" t="str">
        <v>17/07/24</v>
      </c>
      <c r="E26" s="26">
        <f t="shared" si="0"/>
        <v>5043.6000000000004</v>
      </c>
      <c r="F26" s="24">
        <v>111.1</v>
      </c>
      <c r="G26" s="24">
        <v>6.25</v>
      </c>
      <c r="H26" s="24">
        <v>6.25</v>
      </c>
      <c r="I26" s="23">
        <v>12</v>
      </c>
      <c r="J26" s="24">
        <v>94.4</v>
      </c>
      <c r="K26" s="25">
        <f t="shared" si="1"/>
        <v>230</v>
      </c>
      <c r="L26" s="24">
        <f t="shared" si="2"/>
        <v>4813.6000000000004</v>
      </c>
      <c r="M26" s="22">
        <f>M25+J26</f>
        <v>283.20000000000005</v>
      </c>
    </row>
    <row r="27" spans="1:13" ht="20.25" customHeight="1" x14ac:dyDescent="0.25">
      <c r="A27" s="1390"/>
      <c r="B27" s="29">
        <v>4</v>
      </c>
      <c r="C27" s="847" t="s">
        <v>5</v>
      </c>
      <c r="D27" s="27" t="str">
        <v>21/08/24</v>
      </c>
      <c r="E27" s="26">
        <f t="shared" si="0"/>
        <v>4813.6000000000004</v>
      </c>
      <c r="F27" s="24">
        <v>111.1</v>
      </c>
      <c r="G27" s="24">
        <v>6.25</v>
      </c>
      <c r="H27" s="24">
        <v>6.25</v>
      </c>
      <c r="I27" s="23">
        <v>12</v>
      </c>
      <c r="J27" s="24">
        <v>94.4</v>
      </c>
      <c r="K27" s="25">
        <f t="shared" si="1"/>
        <v>230</v>
      </c>
      <c r="L27" s="24">
        <f t="shared" si="2"/>
        <v>4583.6000000000004</v>
      </c>
      <c r="M27" s="22">
        <f>M26+J27</f>
        <v>377.6</v>
      </c>
    </row>
    <row r="28" spans="1:13" ht="20.25" customHeight="1" x14ac:dyDescent="0.25">
      <c r="A28" s="1390"/>
      <c r="B28" s="29">
        <v>5</v>
      </c>
      <c r="C28" s="847" t="s">
        <v>4</v>
      </c>
      <c r="D28" s="27" t="str">
        <v>20/09/24</v>
      </c>
      <c r="E28" s="26">
        <f t="shared" si="0"/>
        <v>4583.6000000000004</v>
      </c>
      <c r="F28" s="24">
        <v>111.1</v>
      </c>
      <c r="G28" s="24">
        <v>6.25</v>
      </c>
      <c r="H28" s="24">
        <v>6.25</v>
      </c>
      <c r="I28" s="23">
        <v>12</v>
      </c>
      <c r="J28" s="24">
        <v>94.4</v>
      </c>
      <c r="K28" s="25">
        <f t="shared" si="1"/>
        <v>230</v>
      </c>
      <c r="L28" s="24">
        <f t="shared" si="2"/>
        <v>4353.6000000000004</v>
      </c>
      <c r="M28" s="22">
        <f>M27+J28</f>
        <v>472</v>
      </c>
    </row>
    <row r="29" spans="1:13" ht="20.25" customHeight="1" x14ac:dyDescent="0.25">
      <c r="A29" s="1390"/>
      <c r="B29" s="29">
        <v>6</v>
      </c>
      <c r="C29" s="847" t="s">
        <v>3</v>
      </c>
      <c r="D29" s="27" t="str">
        <v>22/10/24</v>
      </c>
      <c r="E29" s="26">
        <f t="shared" si="0"/>
        <v>4353.6000000000004</v>
      </c>
      <c r="F29" s="24">
        <v>111.1</v>
      </c>
      <c r="G29" s="24">
        <v>6.25</v>
      </c>
      <c r="H29" s="24">
        <v>6.25</v>
      </c>
      <c r="I29" s="23">
        <v>12</v>
      </c>
      <c r="J29" s="24">
        <v>94.4</v>
      </c>
      <c r="K29" s="25">
        <f t="shared" si="1"/>
        <v>230</v>
      </c>
      <c r="L29" s="24">
        <f t="shared" si="2"/>
        <v>4123.6000000000004</v>
      </c>
      <c r="M29" s="22">
        <f>M28+J29</f>
        <v>566.4</v>
      </c>
    </row>
    <row r="30" spans="1:13" ht="20.25" customHeight="1" x14ac:dyDescent="0.25">
      <c r="A30" s="1390"/>
      <c r="B30" s="29">
        <v>7</v>
      </c>
      <c r="C30" s="847" t="s">
        <v>14</v>
      </c>
      <c r="D30" s="27" t="str">
        <v>21/11/24</v>
      </c>
      <c r="E30" s="26">
        <f t="shared" si="0"/>
        <v>4123.6000000000004</v>
      </c>
      <c r="F30" s="24">
        <v>111.1</v>
      </c>
      <c r="G30" s="24">
        <v>6.25</v>
      </c>
      <c r="H30" s="24">
        <v>6.25</v>
      </c>
      <c r="I30" s="23">
        <v>12</v>
      </c>
      <c r="J30" s="24">
        <v>94.4</v>
      </c>
      <c r="K30" s="25">
        <f t="shared" si="1"/>
        <v>230</v>
      </c>
      <c r="L30" s="24">
        <f t="shared" si="2"/>
        <v>3893.6000000000004</v>
      </c>
      <c r="M30" s="22">
        <f t="shared" ref="M30:M47" si="3">M29+J30</f>
        <v>660.8</v>
      </c>
    </row>
    <row r="31" spans="1:13" ht="20.25" customHeight="1" thickBot="1" x14ac:dyDescent="0.3">
      <c r="A31" s="1391"/>
      <c r="B31" s="21">
        <v>8</v>
      </c>
      <c r="C31" s="846" t="s">
        <v>13</v>
      </c>
      <c r="D31" s="19" t="str">
        <v>18/12/24</v>
      </c>
      <c r="E31" s="18">
        <f t="shared" si="0"/>
        <v>3893.6000000000004</v>
      </c>
      <c r="F31" s="16">
        <v>111.1</v>
      </c>
      <c r="G31" s="16">
        <v>6.25</v>
      </c>
      <c r="H31" s="16">
        <v>6.25</v>
      </c>
      <c r="I31" s="15">
        <v>12</v>
      </c>
      <c r="J31" s="16">
        <v>94.4</v>
      </c>
      <c r="K31" s="17">
        <f t="shared" si="1"/>
        <v>230</v>
      </c>
      <c r="L31" s="16">
        <f t="shared" si="2"/>
        <v>3663.6000000000004</v>
      </c>
      <c r="M31" s="14">
        <f t="shared" si="3"/>
        <v>755.19999999999993</v>
      </c>
    </row>
    <row r="32" spans="1:13" ht="20.25" customHeight="1" x14ac:dyDescent="0.25">
      <c r="A32" s="1389">
        <v>2025</v>
      </c>
      <c r="B32" s="37">
        <v>9</v>
      </c>
      <c r="C32" s="848" t="s">
        <v>12</v>
      </c>
      <c r="D32" s="35" t="str">
        <v>17/01/25</v>
      </c>
      <c r="E32" s="34">
        <f t="shared" si="0"/>
        <v>3663.6000000000004</v>
      </c>
      <c r="F32" s="32">
        <v>111.1</v>
      </c>
      <c r="G32" s="32">
        <v>6.25</v>
      </c>
      <c r="H32" s="32">
        <v>6.25</v>
      </c>
      <c r="I32" s="31">
        <v>12</v>
      </c>
      <c r="J32" s="32">
        <v>94.4</v>
      </c>
      <c r="K32" s="33">
        <f t="shared" si="1"/>
        <v>230</v>
      </c>
      <c r="L32" s="32">
        <f t="shared" si="2"/>
        <v>3433.6000000000004</v>
      </c>
      <c r="M32" s="30">
        <f t="shared" si="3"/>
        <v>849.59999999999991</v>
      </c>
    </row>
    <row r="33" spans="1:13" ht="20.25" customHeight="1" x14ac:dyDescent="0.25">
      <c r="A33" s="1390"/>
      <c r="B33" s="29">
        <v>10</v>
      </c>
      <c r="C33" s="847" t="s">
        <v>11</v>
      </c>
      <c r="D33" s="27" t="str">
        <v>19/02/25</v>
      </c>
      <c r="E33" s="26">
        <f t="shared" si="0"/>
        <v>3433.6000000000004</v>
      </c>
      <c r="F33" s="24">
        <v>111.1</v>
      </c>
      <c r="G33" s="24">
        <v>6.25</v>
      </c>
      <c r="H33" s="24">
        <v>6.25</v>
      </c>
      <c r="I33" s="23">
        <v>12</v>
      </c>
      <c r="J33" s="24">
        <v>94.4</v>
      </c>
      <c r="K33" s="25">
        <f t="shared" si="1"/>
        <v>230</v>
      </c>
      <c r="L33" s="24">
        <f t="shared" si="2"/>
        <v>3203.6000000000004</v>
      </c>
      <c r="M33" s="22">
        <f t="shared" si="3"/>
        <v>943.99999999999989</v>
      </c>
    </row>
    <row r="34" spans="1:13" ht="20.25" customHeight="1" x14ac:dyDescent="0.25">
      <c r="A34" s="1390"/>
      <c r="B34" s="29">
        <v>11</v>
      </c>
      <c r="C34" s="847" t="s">
        <v>10</v>
      </c>
      <c r="D34" s="27" t="str">
        <v>21/03/25</v>
      </c>
      <c r="E34" s="26">
        <f t="shared" si="0"/>
        <v>3203.6000000000004</v>
      </c>
      <c r="F34" s="24">
        <v>111.1</v>
      </c>
      <c r="G34" s="24">
        <v>6.25</v>
      </c>
      <c r="H34" s="24">
        <v>6.25</v>
      </c>
      <c r="I34" s="23">
        <v>12</v>
      </c>
      <c r="J34" s="24">
        <v>94.4</v>
      </c>
      <c r="K34" s="25">
        <f t="shared" si="1"/>
        <v>230</v>
      </c>
      <c r="L34" s="24">
        <f t="shared" si="2"/>
        <v>2973.6000000000004</v>
      </c>
      <c r="M34" s="22">
        <f t="shared" si="3"/>
        <v>1038.3999999999999</v>
      </c>
    </row>
    <row r="35" spans="1:13" ht="20.25" customHeight="1" x14ac:dyDescent="0.25">
      <c r="A35" s="1390"/>
      <c r="B35" s="29">
        <v>12</v>
      </c>
      <c r="C35" s="847" t="s">
        <v>9</v>
      </c>
      <c r="D35" s="27" t="str">
        <v>19/04/25</v>
      </c>
      <c r="E35" s="26">
        <f t="shared" si="0"/>
        <v>2973.6000000000004</v>
      </c>
      <c r="F35" s="24">
        <v>111.1</v>
      </c>
      <c r="G35" s="24">
        <v>6.25</v>
      </c>
      <c r="H35" s="24">
        <v>6.25</v>
      </c>
      <c r="I35" s="23">
        <v>12</v>
      </c>
      <c r="J35" s="24">
        <v>94.4</v>
      </c>
      <c r="K35" s="25">
        <f t="shared" si="1"/>
        <v>230</v>
      </c>
      <c r="L35" s="24">
        <f t="shared" si="2"/>
        <v>2743.6000000000004</v>
      </c>
      <c r="M35" s="22">
        <f t="shared" si="3"/>
        <v>1132.8</v>
      </c>
    </row>
    <row r="36" spans="1:13" ht="20.25" customHeight="1" x14ac:dyDescent="0.25">
      <c r="A36" s="1390"/>
      <c r="B36" s="29">
        <v>13</v>
      </c>
      <c r="C36" s="847" t="s">
        <v>8</v>
      </c>
      <c r="D36" s="27" t="str">
        <v>21/05/25</v>
      </c>
      <c r="E36" s="26">
        <f t="shared" si="0"/>
        <v>2743.6000000000004</v>
      </c>
      <c r="F36" s="24">
        <v>111.1</v>
      </c>
      <c r="G36" s="24">
        <v>6.25</v>
      </c>
      <c r="H36" s="24">
        <v>6.25</v>
      </c>
      <c r="I36" s="23">
        <v>12</v>
      </c>
      <c r="J36" s="24">
        <v>94.4</v>
      </c>
      <c r="K36" s="25">
        <f t="shared" si="1"/>
        <v>230</v>
      </c>
      <c r="L36" s="24">
        <f t="shared" si="2"/>
        <v>2513.6000000000004</v>
      </c>
      <c r="M36" s="22">
        <f t="shared" si="3"/>
        <v>1227.2</v>
      </c>
    </row>
    <row r="37" spans="1:13" ht="20.25" customHeight="1" x14ac:dyDescent="0.25">
      <c r="A37" s="1390"/>
      <c r="B37" s="29">
        <v>14</v>
      </c>
      <c r="C37" s="847" t="s">
        <v>7</v>
      </c>
      <c r="D37" s="27" t="str">
        <v>20/06/25</v>
      </c>
      <c r="E37" s="26">
        <f t="shared" si="0"/>
        <v>2513.6000000000004</v>
      </c>
      <c r="F37" s="24">
        <v>111.1</v>
      </c>
      <c r="G37" s="24">
        <v>6.25</v>
      </c>
      <c r="H37" s="24">
        <v>6.25</v>
      </c>
      <c r="I37" s="23">
        <v>12</v>
      </c>
      <c r="J37" s="24">
        <v>94.4</v>
      </c>
      <c r="K37" s="25">
        <f t="shared" si="1"/>
        <v>230</v>
      </c>
      <c r="L37" s="24">
        <f t="shared" si="2"/>
        <v>2283.6000000000004</v>
      </c>
      <c r="M37" s="22">
        <f t="shared" si="3"/>
        <v>1321.6000000000001</v>
      </c>
    </row>
    <row r="38" spans="1:13" ht="20.25" customHeight="1" x14ac:dyDescent="0.25">
      <c r="A38" s="1390"/>
      <c r="B38" s="29">
        <v>15</v>
      </c>
      <c r="C38" s="847" t="s">
        <v>6</v>
      </c>
      <c r="D38" s="27" t="str">
        <v>18/07/25</v>
      </c>
      <c r="E38" s="26">
        <f t="shared" si="0"/>
        <v>2283.6000000000004</v>
      </c>
      <c r="F38" s="24">
        <v>111.1</v>
      </c>
      <c r="G38" s="24">
        <v>6.25</v>
      </c>
      <c r="H38" s="24">
        <v>6.25</v>
      </c>
      <c r="I38" s="23">
        <v>12</v>
      </c>
      <c r="J38" s="24">
        <v>94.4</v>
      </c>
      <c r="K38" s="25">
        <f t="shared" si="1"/>
        <v>230</v>
      </c>
      <c r="L38" s="24">
        <f t="shared" si="2"/>
        <v>2053.6000000000004</v>
      </c>
      <c r="M38" s="22">
        <f t="shared" si="3"/>
        <v>1416.0000000000002</v>
      </c>
    </row>
    <row r="39" spans="1:13" ht="20.25" customHeight="1" x14ac:dyDescent="0.25">
      <c r="A39" s="1390"/>
      <c r="B39" s="29">
        <v>16</v>
      </c>
      <c r="C39" s="847" t="s">
        <v>5</v>
      </c>
      <c r="D39" s="27" t="str">
        <v>20/08/25</v>
      </c>
      <c r="E39" s="26">
        <f t="shared" si="0"/>
        <v>2053.6000000000004</v>
      </c>
      <c r="F39" s="24">
        <v>111.1</v>
      </c>
      <c r="G39" s="24">
        <v>6.25</v>
      </c>
      <c r="H39" s="24">
        <v>6.25</v>
      </c>
      <c r="I39" s="23">
        <v>12</v>
      </c>
      <c r="J39" s="24">
        <v>94.4</v>
      </c>
      <c r="K39" s="25">
        <f t="shared" si="1"/>
        <v>230</v>
      </c>
      <c r="L39" s="24">
        <f t="shared" si="2"/>
        <v>1823.6000000000004</v>
      </c>
      <c r="M39" s="22">
        <f t="shared" si="3"/>
        <v>1510.4000000000003</v>
      </c>
    </row>
    <row r="40" spans="1:13" ht="20.25" customHeight="1" x14ac:dyDescent="0.25">
      <c r="A40" s="1390"/>
      <c r="B40" s="29">
        <v>17</v>
      </c>
      <c r="C40" s="847" t="s">
        <v>4</v>
      </c>
      <c r="D40" s="27" t="str">
        <v>19/09/25</v>
      </c>
      <c r="E40" s="26">
        <f t="shared" si="0"/>
        <v>1823.6000000000004</v>
      </c>
      <c r="F40" s="24">
        <v>111.1</v>
      </c>
      <c r="G40" s="24">
        <v>6.25</v>
      </c>
      <c r="H40" s="24">
        <v>6.25</v>
      </c>
      <c r="I40" s="23">
        <v>12</v>
      </c>
      <c r="J40" s="24">
        <v>94.4</v>
      </c>
      <c r="K40" s="25">
        <f t="shared" si="1"/>
        <v>230</v>
      </c>
      <c r="L40" s="24">
        <f t="shared" si="2"/>
        <v>1593.6000000000004</v>
      </c>
      <c r="M40" s="22">
        <f t="shared" si="3"/>
        <v>1604.8000000000004</v>
      </c>
    </row>
    <row r="41" spans="1:13" ht="20.25" customHeight="1" x14ac:dyDescent="0.25">
      <c r="A41" s="1390"/>
      <c r="B41" s="29">
        <v>18</v>
      </c>
      <c r="C41" s="847" t="s">
        <v>3</v>
      </c>
      <c r="D41" s="27" t="str">
        <v>15/10/25</v>
      </c>
      <c r="E41" s="26">
        <f t="shared" si="0"/>
        <v>1593.6000000000004</v>
      </c>
      <c r="F41" s="24">
        <v>111.1</v>
      </c>
      <c r="G41" s="24">
        <v>6.25</v>
      </c>
      <c r="H41" s="24">
        <v>6.25</v>
      </c>
      <c r="I41" s="23">
        <v>12</v>
      </c>
      <c r="J41" s="24">
        <v>94.4</v>
      </c>
      <c r="K41" s="25">
        <f t="shared" si="1"/>
        <v>230</v>
      </c>
      <c r="L41" s="24">
        <f t="shared" si="2"/>
        <v>1363.6000000000004</v>
      </c>
      <c r="M41" s="22">
        <f t="shared" si="3"/>
        <v>1699.2000000000005</v>
      </c>
    </row>
    <row r="42" spans="1:13" ht="20.25" customHeight="1" x14ac:dyDescent="0.25">
      <c r="A42" s="1390"/>
      <c r="B42" s="29">
        <v>19</v>
      </c>
      <c r="C42" s="847" t="s">
        <v>14</v>
      </c>
      <c r="D42" s="27" t="str">
        <v>19/11/25</v>
      </c>
      <c r="E42" s="26">
        <f t="shared" si="0"/>
        <v>1363.6000000000004</v>
      </c>
      <c r="F42" s="24">
        <v>111.1</v>
      </c>
      <c r="G42" s="24">
        <v>6.25</v>
      </c>
      <c r="H42" s="24">
        <v>6.25</v>
      </c>
      <c r="I42" s="23">
        <v>12</v>
      </c>
      <c r="J42" s="24">
        <v>94.4</v>
      </c>
      <c r="K42" s="25">
        <f t="shared" si="1"/>
        <v>230</v>
      </c>
      <c r="L42" s="24">
        <f t="shared" si="2"/>
        <v>1133.6000000000004</v>
      </c>
      <c r="M42" s="22">
        <f t="shared" si="3"/>
        <v>1793.6000000000006</v>
      </c>
    </row>
    <row r="43" spans="1:13" ht="20.25" customHeight="1" thickBot="1" x14ac:dyDescent="0.3">
      <c r="A43" s="1391"/>
      <c r="B43" s="21">
        <v>20</v>
      </c>
      <c r="C43" s="846" t="s">
        <v>13</v>
      </c>
      <c r="D43" s="19" t="str">
        <v>17/12/25</v>
      </c>
      <c r="E43" s="18">
        <f t="shared" si="0"/>
        <v>1133.6000000000004</v>
      </c>
      <c r="F43" s="16">
        <v>111.1</v>
      </c>
      <c r="G43" s="16">
        <v>6.25</v>
      </c>
      <c r="H43" s="16">
        <v>6.25</v>
      </c>
      <c r="I43" s="15">
        <v>12</v>
      </c>
      <c r="J43" s="16">
        <v>94.4</v>
      </c>
      <c r="K43" s="17">
        <f t="shared" si="1"/>
        <v>230</v>
      </c>
      <c r="L43" s="16">
        <f t="shared" si="2"/>
        <v>903.60000000000025</v>
      </c>
      <c r="M43" s="14">
        <f t="shared" si="3"/>
        <v>1888.0000000000007</v>
      </c>
    </row>
    <row r="44" spans="1:13" ht="20.25" customHeight="1" x14ac:dyDescent="0.25">
      <c r="A44" s="1389">
        <v>2026</v>
      </c>
      <c r="B44" s="37">
        <v>21</v>
      </c>
      <c r="C44" s="848" t="s">
        <v>12</v>
      </c>
      <c r="D44" s="35" t="str">
        <v>20/01/26</v>
      </c>
      <c r="E44" s="34">
        <f t="shared" si="0"/>
        <v>903.60000000000025</v>
      </c>
      <c r="F44" s="32">
        <v>111.1</v>
      </c>
      <c r="G44" s="32">
        <v>6.25</v>
      </c>
      <c r="H44" s="32">
        <v>6.25</v>
      </c>
      <c r="I44" s="31">
        <v>12</v>
      </c>
      <c r="J44" s="32">
        <v>94.4</v>
      </c>
      <c r="K44" s="33">
        <f t="shared" si="1"/>
        <v>230</v>
      </c>
      <c r="L44" s="32">
        <f t="shared" si="2"/>
        <v>673.60000000000025</v>
      </c>
      <c r="M44" s="30">
        <f t="shared" si="3"/>
        <v>1982.4000000000008</v>
      </c>
    </row>
    <row r="45" spans="1:13" ht="20.25" customHeight="1" x14ac:dyDescent="0.25">
      <c r="A45" s="1390"/>
      <c r="B45" s="29">
        <v>22</v>
      </c>
      <c r="C45" s="847" t="s">
        <v>11</v>
      </c>
      <c r="D45" s="27" t="str">
        <v>12/02/26</v>
      </c>
      <c r="E45" s="26">
        <f t="shared" si="0"/>
        <v>673.60000000000025</v>
      </c>
      <c r="F45" s="24">
        <v>111.1</v>
      </c>
      <c r="G45" s="24">
        <v>6.25</v>
      </c>
      <c r="H45" s="24">
        <v>6.25</v>
      </c>
      <c r="I45" s="23">
        <v>12</v>
      </c>
      <c r="J45" s="24">
        <v>94.4</v>
      </c>
      <c r="K45" s="25">
        <f t="shared" si="1"/>
        <v>230</v>
      </c>
      <c r="L45" s="24">
        <f t="shared" si="2"/>
        <v>443.60000000000025</v>
      </c>
      <c r="M45" s="22">
        <f t="shared" si="3"/>
        <v>2076.8000000000006</v>
      </c>
    </row>
    <row r="46" spans="1:13" ht="20.25" customHeight="1" x14ac:dyDescent="0.25">
      <c r="A46" s="1390"/>
      <c r="B46" s="29">
        <v>23</v>
      </c>
      <c r="C46" s="847" t="s">
        <v>10</v>
      </c>
      <c r="D46" s="27" t="str">
        <v>12/03/26</v>
      </c>
      <c r="E46" s="26">
        <f t="shared" si="0"/>
        <v>443.60000000000025</v>
      </c>
      <c r="F46" s="24">
        <v>111.1</v>
      </c>
      <c r="G46" s="24">
        <v>6.25</v>
      </c>
      <c r="H46" s="24">
        <v>6.25</v>
      </c>
      <c r="I46" s="23">
        <v>12</v>
      </c>
      <c r="J46" s="24">
        <v>94.4</v>
      </c>
      <c r="K46" s="25">
        <f t="shared" si="1"/>
        <v>230</v>
      </c>
      <c r="L46" s="24">
        <f t="shared" si="2"/>
        <v>213.60000000000028</v>
      </c>
      <c r="M46" s="22">
        <f t="shared" si="3"/>
        <v>2171.2000000000007</v>
      </c>
    </row>
    <row r="47" spans="1:13" ht="20.25" customHeight="1" thickBot="1" x14ac:dyDescent="0.3">
      <c r="A47" s="1391"/>
      <c r="B47" s="21">
        <v>24</v>
      </c>
      <c r="C47" s="846" t="s">
        <v>9</v>
      </c>
      <c r="D47" s="19" t="str">
        <v/>
      </c>
      <c r="E47" s="18">
        <f t="shared" si="0"/>
        <v>213.60000000000028</v>
      </c>
      <c r="F47" s="16">
        <v>111.1</v>
      </c>
      <c r="G47" s="16">
        <v>6.25</v>
      </c>
      <c r="H47" s="16">
        <v>6.25</v>
      </c>
      <c r="I47" s="15">
        <v>12</v>
      </c>
      <c r="J47" s="16">
        <v>94.4</v>
      </c>
      <c r="K47" s="17">
        <f t="shared" si="1"/>
        <v>230</v>
      </c>
      <c r="L47" s="16">
        <f t="shared" si="2"/>
        <v>-16.399999999999721</v>
      </c>
      <c r="M47" s="14">
        <f t="shared" si="3"/>
        <v>2265.6000000000008</v>
      </c>
    </row>
    <row r="48" spans="1:13" x14ac:dyDescent="0.25">
      <c r="D48" s="68"/>
      <c r="E48" s="68"/>
      <c r="F48" s="67">
        <f>SUM(F24:F47)</f>
        <v>2666.3999999999987</v>
      </c>
      <c r="G48" s="67">
        <f>SUM(G24:G47)</f>
        <v>150</v>
      </c>
      <c r="H48" s="67">
        <f>SUM(H24:H47)</f>
        <v>150</v>
      </c>
      <c r="I48" s="67">
        <f>SUM(I24:I47)</f>
        <v>288</v>
      </c>
      <c r="J48" s="67">
        <f>SUM(J24:J47)</f>
        <v>2265.6000000000008</v>
      </c>
    </row>
    <row r="49" spans="3:10" x14ac:dyDescent="0.25">
      <c r="D49" s="1420" t="s">
        <v>2</v>
      </c>
      <c r="E49" s="1420"/>
      <c r="F49" s="79">
        <v>0</v>
      </c>
      <c r="G49" s="79">
        <v>0</v>
      </c>
      <c r="H49" s="79">
        <v>0</v>
      </c>
      <c r="I49" s="79">
        <v>0</v>
      </c>
      <c r="J49" s="79">
        <v>0</v>
      </c>
    </row>
    <row r="50" spans="3:10" x14ac:dyDescent="0.25">
      <c r="D50" s="1421" t="s">
        <v>1</v>
      </c>
      <c r="E50" s="1421"/>
      <c r="F50" s="78">
        <f>SUM(F48-F49)</f>
        <v>2666.3999999999987</v>
      </c>
      <c r="G50" s="78">
        <f>SUM(G48-G49)</f>
        <v>150</v>
      </c>
      <c r="H50" s="78">
        <f>SUM(H48-H49)</f>
        <v>150</v>
      </c>
      <c r="I50" s="78">
        <f t="shared" ref="I50:J50" si="4">SUM(I48-I49)</f>
        <v>288</v>
      </c>
      <c r="J50" s="78">
        <f t="shared" si="4"/>
        <v>2265.6000000000008</v>
      </c>
    </row>
    <row r="52" spans="3:10" ht="15.75" x14ac:dyDescent="0.25">
      <c r="C52" s="76"/>
      <c r="D52" s="1435" t="s">
        <v>42</v>
      </c>
      <c r="E52" s="1435"/>
      <c r="F52" s="1423">
        <f>SUM(F50:J50)</f>
        <v>5520</v>
      </c>
      <c r="G52" s="1423"/>
      <c r="H52" s="1423"/>
      <c r="I52" s="485"/>
    </row>
    <row r="53" spans="3:10" ht="16.5" thickBot="1" x14ac:dyDescent="0.3">
      <c r="C53" s="76"/>
      <c r="D53" s="1435" t="s">
        <v>41</v>
      </c>
      <c r="E53" s="1435"/>
      <c r="F53" s="1436">
        <v>-16.399999999999999</v>
      </c>
      <c r="G53" s="1436"/>
      <c r="H53" s="1436"/>
      <c r="I53" s="485"/>
    </row>
    <row r="54" spans="3:10" ht="17.25" thickTop="1" thickBot="1" x14ac:dyDescent="0.3">
      <c r="C54" s="1415" t="s">
        <v>0</v>
      </c>
      <c r="D54" s="1415"/>
      <c r="E54" s="1416"/>
      <c r="F54" s="1417">
        <f>SUM(F52:I53)</f>
        <v>5503.6</v>
      </c>
      <c r="G54" s="1418"/>
      <c r="H54" s="1419"/>
      <c r="I54" s="486"/>
    </row>
    <row r="55" spans="3:10" ht="15.75" thickTop="1" x14ac:dyDescent="0.25"/>
  </sheetData>
  <mergeCells count="31">
    <mergeCell ref="C54:E54"/>
    <mergeCell ref="F54:H54"/>
    <mergeCell ref="E18:F18"/>
    <mergeCell ref="A44:A47"/>
    <mergeCell ref="A32:A43"/>
    <mergeCell ref="A24:A31"/>
    <mergeCell ref="D49:E49"/>
    <mergeCell ref="D50:E50"/>
    <mergeCell ref="D52:E52"/>
    <mergeCell ref="F52:H52"/>
    <mergeCell ref="D53:E53"/>
    <mergeCell ref="F53:H53"/>
    <mergeCell ref="G22:I22"/>
    <mergeCell ref="J22:J23"/>
    <mergeCell ref="K22:K23"/>
    <mergeCell ref="L22:L23"/>
    <mergeCell ref="M22:M23"/>
    <mergeCell ref="A18:B18"/>
    <mergeCell ref="E19:F19"/>
    <mergeCell ref="A22:A23"/>
    <mergeCell ref="B22:B23"/>
    <mergeCell ref="C22:C23"/>
    <mergeCell ref="D22:D23"/>
    <mergeCell ref="E22:E23"/>
    <mergeCell ref="F22:F23"/>
    <mergeCell ref="A16:B16"/>
    <mergeCell ref="A8:M8"/>
    <mergeCell ref="A11:B11"/>
    <mergeCell ref="A12:B12"/>
    <mergeCell ref="A13:B13"/>
    <mergeCell ref="A14:B14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Y70"/>
  <sheetViews>
    <sheetView zoomScale="90" zoomScaleNormal="90" workbookViewId="0">
      <selection activeCell="D12" sqref="D12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  <col min="15" max="15" width="10.42578125" customWidth="1"/>
    <col min="19" max="19" width="10.85546875" customWidth="1"/>
    <col min="20" max="20" width="4" customWidth="1"/>
  </cols>
  <sheetData>
    <row r="1" spans="1:13" ht="21" x14ac:dyDescent="0.35">
      <c r="A1" s="63" t="s">
        <v>40</v>
      </c>
    </row>
    <row r="3" spans="1:13" ht="21" x14ac:dyDescent="0.35">
      <c r="A3" s="62" t="s">
        <v>1012</v>
      </c>
    </row>
    <row r="4" spans="1:13" ht="12.6" customHeight="1" x14ac:dyDescent="0.35">
      <c r="A4" s="62"/>
    </row>
    <row r="5" spans="1:13" ht="17.25" x14ac:dyDescent="0.3">
      <c r="A5" s="500" t="s">
        <v>1013</v>
      </c>
    </row>
    <row r="6" spans="1:13" ht="17.25" x14ac:dyDescent="0.3">
      <c r="A6" s="500" t="s">
        <v>1014</v>
      </c>
    </row>
    <row r="8" spans="1:13" ht="20.25" customHeight="1" x14ac:dyDescent="0.25">
      <c r="A8" s="1425" t="s">
        <v>1015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873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36</v>
      </c>
      <c r="B10" s="60"/>
      <c r="C10" s="59"/>
      <c r="D10" s="873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8000</v>
      </c>
      <c r="D11" s="873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560</v>
      </c>
      <c r="D12" s="487" t="s">
        <v>391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480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480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872"/>
      <c r="B15" s="872"/>
      <c r="C15" s="50">
        <f>SUM(C11:C14)</f>
        <v>9520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11652.48</v>
      </c>
      <c r="D16" s="52" t="s">
        <v>1017</v>
      </c>
      <c r="E16" s="51"/>
      <c r="I16" s="48"/>
      <c r="L16" s="48"/>
      <c r="M16" s="48"/>
    </row>
    <row r="17" spans="1:25" ht="20.25" customHeight="1" x14ac:dyDescent="0.25">
      <c r="A17" s="872"/>
      <c r="B17" s="872"/>
      <c r="C17" s="50">
        <f>SUM(C15:C16)</f>
        <v>21172.48</v>
      </c>
      <c r="D17" s="52"/>
      <c r="E17" s="51"/>
      <c r="I17" s="48"/>
      <c r="L17" s="48"/>
      <c r="M17" s="48"/>
    </row>
    <row r="18" spans="1:25" ht="20.25" customHeight="1" x14ac:dyDescent="0.25">
      <c r="A18" s="1426" t="s">
        <v>1016</v>
      </c>
      <c r="B18" s="1426"/>
      <c r="C18" s="49">
        <v>396</v>
      </c>
      <c r="D18" s="52"/>
      <c r="E18" s="1428" t="s">
        <v>27</v>
      </c>
      <c r="F18" s="1428"/>
      <c r="I18" s="48"/>
      <c r="L18" s="48"/>
      <c r="M18" s="48"/>
    </row>
    <row r="19" spans="1:25" ht="20.25" customHeight="1" thickBot="1" x14ac:dyDescent="0.3">
      <c r="A19" s="360"/>
      <c r="B19" s="360"/>
      <c r="C19" s="45">
        <f>SUM(C17:C18)</f>
        <v>21568.48</v>
      </c>
      <c r="E19" s="1443">
        <f>C19/36+1</f>
        <v>600.12444444444441</v>
      </c>
      <c r="F19" s="1443"/>
      <c r="G19" s="96"/>
      <c r="I19" s="48"/>
      <c r="L19" s="48"/>
      <c r="M19" s="48"/>
    </row>
    <row r="20" spans="1:25" s="93" customFormat="1" ht="15" customHeight="1" thickTop="1" thickBot="1" x14ac:dyDescent="0.3">
      <c r="D20" s="95"/>
      <c r="E20" s="95"/>
      <c r="F20" s="94"/>
      <c r="G20" s="94"/>
    </row>
    <row r="21" spans="1:25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  <c r="O21" s="1406" t="s">
        <v>21</v>
      </c>
      <c r="P21" s="1408" t="s">
        <v>20</v>
      </c>
      <c r="Q21" s="1408"/>
      <c r="R21" s="1408"/>
      <c r="S21" s="1394" t="s">
        <v>19</v>
      </c>
    </row>
    <row r="22" spans="1:25" ht="35.25" customHeight="1" thickBot="1" x14ac:dyDescent="0.3">
      <c r="A22" s="1431"/>
      <c r="B22" s="1433"/>
      <c r="C22" s="1393"/>
      <c r="D22" s="1401"/>
      <c r="E22" s="1393"/>
      <c r="F22" s="1434"/>
      <c r="G22" s="871" t="s">
        <v>597</v>
      </c>
      <c r="H22" s="871" t="s">
        <v>20</v>
      </c>
      <c r="I22" s="871" t="s">
        <v>16</v>
      </c>
      <c r="J22" s="1393"/>
      <c r="K22" s="1401"/>
      <c r="L22" s="1393"/>
      <c r="M22" s="1395"/>
      <c r="O22" s="1407"/>
      <c r="P22" s="986" t="s">
        <v>597</v>
      </c>
      <c r="Q22" s="986" t="s">
        <v>20</v>
      </c>
      <c r="R22" s="986" t="s">
        <v>16</v>
      </c>
      <c r="S22" s="1395"/>
    </row>
    <row r="23" spans="1:25" ht="20.25" customHeight="1" x14ac:dyDescent="0.25">
      <c r="A23" s="1389">
        <v>2024</v>
      </c>
      <c r="B23" s="37">
        <v>1</v>
      </c>
      <c r="C23" s="874" t="s">
        <v>8</v>
      </c>
      <c r="D23" s="35" t="str">
        <f t="array" ref="D23:D58">TRANSPOSE('[1]2024-2025'!$F$16:$AO$16)</f>
        <v>23/05/24</v>
      </c>
      <c r="E23" s="34">
        <f>C19</f>
        <v>21568.48</v>
      </c>
      <c r="F23" s="32">
        <v>238.66</v>
      </c>
      <c r="G23" s="32">
        <v>13.33</v>
      </c>
      <c r="H23" s="32">
        <v>13.33</v>
      </c>
      <c r="I23" s="31">
        <v>11</v>
      </c>
      <c r="J23" s="32">
        <v>323.68</v>
      </c>
      <c r="K23" s="33">
        <f>F23+J23+H23+I23+G23</f>
        <v>600.00000000000011</v>
      </c>
      <c r="L23" s="32">
        <f>E23-J23-H23-F23-I23-G23</f>
        <v>20968.479999999996</v>
      </c>
      <c r="M23" s="30">
        <f>J23</f>
        <v>323.68</v>
      </c>
      <c r="O23" s="984" t="s">
        <v>88</v>
      </c>
      <c r="P23" s="37" t="s">
        <v>88</v>
      </c>
      <c r="Q23" s="37" t="s">
        <v>88</v>
      </c>
      <c r="R23" s="37" t="s">
        <v>88</v>
      </c>
      <c r="S23" s="444" t="s">
        <v>88</v>
      </c>
    </row>
    <row r="24" spans="1:25" ht="20.25" customHeight="1" x14ac:dyDescent="0.25">
      <c r="A24" s="1390"/>
      <c r="B24" s="29">
        <v>2</v>
      </c>
      <c r="C24" s="875" t="s">
        <v>7</v>
      </c>
      <c r="D24" s="83" t="str">
        <v>13/06/24</v>
      </c>
      <c r="E24" s="26">
        <f t="shared" ref="E24:E58" si="0">L23</f>
        <v>20968.479999999996</v>
      </c>
      <c r="F24" s="24">
        <v>238.66</v>
      </c>
      <c r="G24" s="24">
        <v>13.33</v>
      </c>
      <c r="H24" s="24">
        <v>13.33</v>
      </c>
      <c r="I24" s="23">
        <v>11</v>
      </c>
      <c r="J24" s="24">
        <v>323.68</v>
      </c>
      <c r="K24" s="25">
        <f t="shared" ref="K24:K58" si="1">F24+J24+H24+I24+G24</f>
        <v>600.00000000000011</v>
      </c>
      <c r="L24" s="24">
        <f t="shared" ref="L24:L58" si="2">E24-J24-H24-F24-I24-G24</f>
        <v>20368.479999999992</v>
      </c>
      <c r="M24" s="22">
        <f>M23+J24</f>
        <v>647.36</v>
      </c>
      <c r="O24" s="985" t="s">
        <v>88</v>
      </c>
      <c r="P24" s="29" t="s">
        <v>88</v>
      </c>
      <c r="Q24" s="29" t="s">
        <v>88</v>
      </c>
      <c r="R24" s="29" t="s">
        <v>88</v>
      </c>
      <c r="S24" s="442" t="s">
        <v>88</v>
      </c>
    </row>
    <row r="25" spans="1:25" ht="20.25" customHeight="1" x14ac:dyDescent="0.25">
      <c r="A25" s="1390"/>
      <c r="B25" s="29">
        <v>3</v>
      </c>
      <c r="C25" s="875" t="s">
        <v>6</v>
      </c>
      <c r="D25" s="83" t="str">
        <v>19/07/24</v>
      </c>
      <c r="E25" s="26">
        <f t="shared" si="0"/>
        <v>20368.479999999992</v>
      </c>
      <c r="F25" s="24">
        <v>238.66</v>
      </c>
      <c r="G25" s="24">
        <v>13.33</v>
      </c>
      <c r="H25" s="24">
        <v>13.33</v>
      </c>
      <c r="I25" s="23">
        <v>11</v>
      </c>
      <c r="J25" s="24">
        <v>323.68</v>
      </c>
      <c r="K25" s="25">
        <f t="shared" si="1"/>
        <v>600.00000000000011</v>
      </c>
      <c r="L25" s="24">
        <f t="shared" si="2"/>
        <v>19768.479999999989</v>
      </c>
      <c r="M25" s="22">
        <f>M24+J25</f>
        <v>971.04</v>
      </c>
      <c r="O25" s="985" t="s">
        <v>88</v>
      </c>
      <c r="P25" s="29" t="s">
        <v>88</v>
      </c>
      <c r="Q25" s="29" t="s">
        <v>88</v>
      </c>
      <c r="R25" s="29" t="s">
        <v>88</v>
      </c>
      <c r="S25" s="442" t="s">
        <v>88</v>
      </c>
    </row>
    <row r="26" spans="1:25" ht="20.25" customHeight="1" x14ac:dyDescent="0.25">
      <c r="A26" s="1390"/>
      <c r="B26" s="29">
        <v>4</v>
      </c>
      <c r="C26" s="875" t="s">
        <v>5</v>
      </c>
      <c r="D26" s="27" t="str">
        <v>23/08/24</v>
      </c>
      <c r="E26" s="26">
        <f t="shared" si="0"/>
        <v>19768.479999999989</v>
      </c>
      <c r="F26" s="24">
        <v>238.66</v>
      </c>
      <c r="G26" s="24">
        <v>13.33</v>
      </c>
      <c r="H26" s="24">
        <v>13.33</v>
      </c>
      <c r="I26" s="23">
        <v>11</v>
      </c>
      <c r="J26" s="24">
        <v>323.68</v>
      </c>
      <c r="K26" s="25">
        <f t="shared" si="1"/>
        <v>600.00000000000011</v>
      </c>
      <c r="L26" s="24">
        <f t="shared" si="2"/>
        <v>19168.479999999985</v>
      </c>
      <c r="M26" s="22">
        <f>M25+J26</f>
        <v>1294.72</v>
      </c>
      <c r="O26" s="985" t="s">
        <v>88</v>
      </c>
      <c r="P26" s="29" t="s">
        <v>88</v>
      </c>
      <c r="Q26" s="29" t="s">
        <v>88</v>
      </c>
      <c r="R26" s="29" t="s">
        <v>88</v>
      </c>
      <c r="S26" s="442" t="s">
        <v>88</v>
      </c>
    </row>
    <row r="27" spans="1:25" ht="20.25" customHeight="1" x14ac:dyDescent="0.25">
      <c r="A27" s="1390"/>
      <c r="B27" s="29">
        <v>5</v>
      </c>
      <c r="C27" s="875" t="s">
        <v>4</v>
      </c>
      <c r="D27" s="27" t="str">
        <v>28/09/24</v>
      </c>
      <c r="E27" s="26">
        <f t="shared" si="0"/>
        <v>19168.479999999985</v>
      </c>
      <c r="F27" s="24">
        <v>238.66</v>
      </c>
      <c r="G27" s="24">
        <v>13.33</v>
      </c>
      <c r="H27" s="24">
        <v>13.33</v>
      </c>
      <c r="I27" s="23">
        <v>11</v>
      </c>
      <c r="J27" s="24">
        <v>323.68</v>
      </c>
      <c r="K27" s="25">
        <f t="shared" si="1"/>
        <v>600.00000000000011</v>
      </c>
      <c r="L27" s="24">
        <f t="shared" si="2"/>
        <v>18568.479999999981</v>
      </c>
      <c r="M27" s="22">
        <f>M26+J27</f>
        <v>1618.4</v>
      </c>
      <c r="O27" s="985" t="s">
        <v>88</v>
      </c>
      <c r="P27" s="29" t="s">
        <v>88</v>
      </c>
      <c r="Q27" s="29" t="s">
        <v>88</v>
      </c>
      <c r="R27" s="29" t="s">
        <v>88</v>
      </c>
      <c r="S27" s="442" t="s">
        <v>88</v>
      </c>
    </row>
    <row r="28" spans="1:25" ht="150" x14ac:dyDescent="0.25">
      <c r="A28" s="1390"/>
      <c r="B28" s="29">
        <v>6</v>
      </c>
      <c r="C28" s="875" t="s">
        <v>3</v>
      </c>
      <c r="D28" s="83" t="str">
        <v>30/10/24
-rm194
25/11/24
-rm100
12/12/24
-rm150
22/01/25
-rm150
12/08/25
-rm6</v>
      </c>
      <c r="E28" s="26">
        <f t="shared" si="0"/>
        <v>18568.479999999981</v>
      </c>
      <c r="F28" s="24">
        <v>238.66</v>
      </c>
      <c r="G28" s="24">
        <v>13.33</v>
      </c>
      <c r="H28" s="24">
        <v>13.33</v>
      </c>
      <c r="I28" s="23">
        <v>11</v>
      </c>
      <c r="J28" s="24">
        <v>323.68</v>
      </c>
      <c r="K28" s="25">
        <f t="shared" si="1"/>
        <v>600.00000000000011</v>
      </c>
      <c r="L28" s="24">
        <f t="shared" si="2"/>
        <v>17968.479999999978</v>
      </c>
      <c r="M28" s="22">
        <f>M27+J28</f>
        <v>1942.0800000000002</v>
      </c>
      <c r="O28" s="617" t="s">
        <v>1830</v>
      </c>
      <c r="P28" s="618" t="s">
        <v>1831</v>
      </c>
      <c r="Q28" s="618" t="s">
        <v>1831</v>
      </c>
      <c r="R28" s="618" t="s">
        <v>1832</v>
      </c>
      <c r="S28" s="619" t="s">
        <v>1833</v>
      </c>
      <c r="U28" s="1542" t="s">
        <v>1852</v>
      </c>
      <c r="V28" s="1542"/>
      <c r="W28" s="1542"/>
      <c r="X28" s="1542"/>
      <c r="Y28" s="1542"/>
    </row>
    <row r="29" spans="1:25" ht="60" x14ac:dyDescent="0.25">
      <c r="A29" s="1390"/>
      <c r="B29" s="29">
        <v>7</v>
      </c>
      <c r="C29" s="875" t="s">
        <v>14</v>
      </c>
      <c r="D29" s="83" t="str">
        <v>12/08/25
-rm144
31/10/25
-rm290</v>
      </c>
      <c r="E29" s="26">
        <f t="shared" si="0"/>
        <v>17968.479999999978</v>
      </c>
      <c r="F29" s="24">
        <v>238.66</v>
      </c>
      <c r="G29" s="24">
        <v>13.33</v>
      </c>
      <c r="H29" s="24">
        <v>13.33</v>
      </c>
      <c r="I29" s="23">
        <v>11</v>
      </c>
      <c r="J29" s="24">
        <v>323.68</v>
      </c>
      <c r="K29" s="25">
        <f t="shared" si="1"/>
        <v>600.00000000000011</v>
      </c>
      <c r="L29" s="24">
        <f t="shared" si="2"/>
        <v>17368.479999999974</v>
      </c>
      <c r="M29" s="22">
        <f t="shared" ref="M29:M58" si="3">M28+J29</f>
        <v>2265.7600000000002</v>
      </c>
      <c r="O29" s="617" t="s">
        <v>1956</v>
      </c>
      <c r="P29" s="618" t="s">
        <v>1953</v>
      </c>
      <c r="Q29" s="618" t="s">
        <v>1953</v>
      </c>
      <c r="R29" s="618" t="s">
        <v>1954</v>
      </c>
      <c r="S29" s="619" t="s">
        <v>1955</v>
      </c>
    </row>
    <row r="30" spans="1:25" ht="20.25" customHeight="1" thickBot="1" x14ac:dyDescent="0.3">
      <c r="A30" s="1391"/>
      <c r="B30" s="21">
        <v>8</v>
      </c>
      <c r="C30" s="876" t="s">
        <v>13</v>
      </c>
      <c r="D30" s="19" t="str">
        <v/>
      </c>
      <c r="E30" s="18">
        <f t="shared" ref="E30:E52" si="4">L29</f>
        <v>17368.479999999974</v>
      </c>
      <c r="F30" s="16">
        <v>238.66</v>
      </c>
      <c r="G30" s="16">
        <v>13.33</v>
      </c>
      <c r="H30" s="16">
        <v>13.33</v>
      </c>
      <c r="I30" s="15">
        <v>11</v>
      </c>
      <c r="J30" s="16">
        <v>323.68</v>
      </c>
      <c r="K30" s="17">
        <f t="shared" ref="K30:K52" si="5">F30+J30+H30+I30+G30</f>
        <v>600.00000000000011</v>
      </c>
      <c r="L30" s="16">
        <f t="shared" ref="L30:L52" si="6">E30-J30-H30-F30-I30-G30</f>
        <v>16768.47999999997</v>
      </c>
      <c r="M30" s="14">
        <f t="shared" si="3"/>
        <v>2589.44</v>
      </c>
    </row>
    <row r="31" spans="1:25" ht="20.25" customHeight="1" x14ac:dyDescent="0.25">
      <c r="A31" s="1389">
        <v>2025</v>
      </c>
      <c r="B31" s="37">
        <v>9</v>
      </c>
      <c r="C31" s="874" t="s">
        <v>12</v>
      </c>
      <c r="D31" s="35" t="str">
        <v/>
      </c>
      <c r="E31" s="34">
        <f t="shared" si="4"/>
        <v>16768.47999999997</v>
      </c>
      <c r="F31" s="32">
        <v>238.66</v>
      </c>
      <c r="G31" s="32">
        <v>13.33</v>
      </c>
      <c r="H31" s="32">
        <v>13.33</v>
      </c>
      <c r="I31" s="31">
        <v>11</v>
      </c>
      <c r="J31" s="32">
        <v>323.68</v>
      </c>
      <c r="K31" s="33">
        <f t="shared" si="5"/>
        <v>600.00000000000011</v>
      </c>
      <c r="L31" s="32">
        <f t="shared" si="6"/>
        <v>16168.479999999969</v>
      </c>
      <c r="M31" s="30">
        <f t="shared" si="3"/>
        <v>2913.12</v>
      </c>
    </row>
    <row r="32" spans="1:25" ht="20.25" customHeight="1" x14ac:dyDescent="0.25">
      <c r="A32" s="1390"/>
      <c r="B32" s="29">
        <v>10</v>
      </c>
      <c r="C32" s="875" t="s">
        <v>11</v>
      </c>
      <c r="D32" s="27" t="str">
        <v/>
      </c>
      <c r="E32" s="26">
        <f t="shared" si="4"/>
        <v>16168.479999999969</v>
      </c>
      <c r="F32" s="24">
        <v>238.66</v>
      </c>
      <c r="G32" s="24">
        <v>13.33</v>
      </c>
      <c r="H32" s="24">
        <v>13.33</v>
      </c>
      <c r="I32" s="23">
        <v>11</v>
      </c>
      <c r="J32" s="24">
        <v>323.68</v>
      </c>
      <c r="K32" s="25">
        <f t="shared" si="5"/>
        <v>600.00000000000011</v>
      </c>
      <c r="L32" s="24">
        <f t="shared" si="6"/>
        <v>15568.479999999969</v>
      </c>
      <c r="M32" s="22">
        <f t="shared" si="3"/>
        <v>3236.7999999999997</v>
      </c>
    </row>
    <row r="33" spans="1:13" ht="20.25" customHeight="1" x14ac:dyDescent="0.25">
      <c r="A33" s="1390"/>
      <c r="B33" s="29">
        <v>11</v>
      </c>
      <c r="C33" s="875" t="s">
        <v>10</v>
      </c>
      <c r="D33" s="27" t="str">
        <v/>
      </c>
      <c r="E33" s="26">
        <f t="shared" si="4"/>
        <v>15568.479999999969</v>
      </c>
      <c r="F33" s="24">
        <v>238.66</v>
      </c>
      <c r="G33" s="24">
        <v>13.33</v>
      </c>
      <c r="H33" s="24">
        <v>13.33</v>
      </c>
      <c r="I33" s="23">
        <v>11</v>
      </c>
      <c r="J33" s="24">
        <v>323.68</v>
      </c>
      <c r="K33" s="25">
        <f t="shared" si="5"/>
        <v>600.00000000000011</v>
      </c>
      <c r="L33" s="24">
        <f t="shared" si="6"/>
        <v>14968.479999999969</v>
      </c>
      <c r="M33" s="22">
        <f t="shared" ref="M33:M52" si="7">M32+J33</f>
        <v>3560.4799999999996</v>
      </c>
    </row>
    <row r="34" spans="1:13" ht="20.25" customHeight="1" x14ac:dyDescent="0.25">
      <c r="A34" s="1390"/>
      <c r="B34" s="29">
        <v>12</v>
      </c>
      <c r="C34" s="875" t="s">
        <v>9</v>
      </c>
      <c r="D34" s="27" t="str">
        <v/>
      </c>
      <c r="E34" s="26">
        <f t="shared" si="4"/>
        <v>14968.479999999969</v>
      </c>
      <c r="F34" s="24">
        <v>238.66</v>
      </c>
      <c r="G34" s="24">
        <v>13.33</v>
      </c>
      <c r="H34" s="24">
        <v>13.33</v>
      </c>
      <c r="I34" s="23">
        <v>11</v>
      </c>
      <c r="J34" s="24">
        <v>323.68</v>
      </c>
      <c r="K34" s="25">
        <f t="shared" si="5"/>
        <v>600.00000000000011</v>
      </c>
      <c r="L34" s="24">
        <f t="shared" si="6"/>
        <v>14368.479999999969</v>
      </c>
      <c r="M34" s="22">
        <f t="shared" si="7"/>
        <v>3884.1599999999994</v>
      </c>
    </row>
    <row r="35" spans="1:13" ht="20.25" customHeight="1" x14ac:dyDescent="0.25">
      <c r="A35" s="1390"/>
      <c r="B35" s="29">
        <v>13</v>
      </c>
      <c r="C35" s="875" t="s">
        <v>8</v>
      </c>
      <c r="D35" s="27" t="str">
        <v/>
      </c>
      <c r="E35" s="26">
        <f t="shared" si="4"/>
        <v>14368.479999999969</v>
      </c>
      <c r="F35" s="24">
        <v>238.66</v>
      </c>
      <c r="G35" s="24">
        <v>13.33</v>
      </c>
      <c r="H35" s="24">
        <v>13.33</v>
      </c>
      <c r="I35" s="23">
        <v>11</v>
      </c>
      <c r="J35" s="24">
        <v>323.68</v>
      </c>
      <c r="K35" s="25">
        <f t="shared" si="5"/>
        <v>600.00000000000011</v>
      </c>
      <c r="L35" s="24">
        <f t="shared" si="6"/>
        <v>13768.479999999969</v>
      </c>
      <c r="M35" s="22">
        <f t="shared" si="7"/>
        <v>4207.8399999999992</v>
      </c>
    </row>
    <row r="36" spans="1:13" ht="20.25" customHeight="1" x14ac:dyDescent="0.25">
      <c r="A36" s="1390"/>
      <c r="B36" s="29">
        <v>14</v>
      </c>
      <c r="C36" s="875" t="s">
        <v>7</v>
      </c>
      <c r="D36" s="27" t="str">
        <v/>
      </c>
      <c r="E36" s="26">
        <f t="shared" si="4"/>
        <v>13768.479999999969</v>
      </c>
      <c r="F36" s="24">
        <v>238.66</v>
      </c>
      <c r="G36" s="24">
        <v>13.33</v>
      </c>
      <c r="H36" s="24">
        <v>13.33</v>
      </c>
      <c r="I36" s="23">
        <v>11</v>
      </c>
      <c r="J36" s="24">
        <v>323.68</v>
      </c>
      <c r="K36" s="25">
        <f t="shared" si="5"/>
        <v>600.00000000000011</v>
      </c>
      <c r="L36" s="24">
        <f t="shared" si="6"/>
        <v>13168.479999999969</v>
      </c>
      <c r="M36" s="22">
        <f t="shared" si="7"/>
        <v>4531.5199999999995</v>
      </c>
    </row>
    <row r="37" spans="1:13" ht="20.25" customHeight="1" x14ac:dyDescent="0.25">
      <c r="A37" s="1390"/>
      <c r="B37" s="29">
        <v>15</v>
      </c>
      <c r="C37" s="875" t="s">
        <v>6</v>
      </c>
      <c r="D37" s="27" t="str">
        <v/>
      </c>
      <c r="E37" s="26">
        <f t="shared" si="4"/>
        <v>13168.479999999969</v>
      </c>
      <c r="F37" s="24">
        <v>238.66</v>
      </c>
      <c r="G37" s="24">
        <v>13.33</v>
      </c>
      <c r="H37" s="24">
        <v>13.33</v>
      </c>
      <c r="I37" s="23">
        <v>11</v>
      </c>
      <c r="J37" s="24">
        <v>323.68</v>
      </c>
      <c r="K37" s="25">
        <f t="shared" si="5"/>
        <v>600.00000000000011</v>
      </c>
      <c r="L37" s="24">
        <f t="shared" si="6"/>
        <v>12568.479999999969</v>
      </c>
      <c r="M37" s="22">
        <f t="shared" si="7"/>
        <v>4855.2</v>
      </c>
    </row>
    <row r="38" spans="1:13" ht="20.25" customHeight="1" x14ac:dyDescent="0.25">
      <c r="A38" s="1390"/>
      <c r="B38" s="29">
        <v>16</v>
      </c>
      <c r="C38" s="875" t="s">
        <v>5</v>
      </c>
      <c r="D38" s="27" t="str">
        <v/>
      </c>
      <c r="E38" s="26">
        <f t="shared" si="4"/>
        <v>12568.479999999969</v>
      </c>
      <c r="F38" s="24">
        <v>238.66</v>
      </c>
      <c r="G38" s="24">
        <v>13.33</v>
      </c>
      <c r="H38" s="24">
        <v>13.33</v>
      </c>
      <c r="I38" s="23">
        <v>11</v>
      </c>
      <c r="J38" s="24">
        <v>323.68</v>
      </c>
      <c r="K38" s="25">
        <f t="shared" si="5"/>
        <v>600.00000000000011</v>
      </c>
      <c r="L38" s="24">
        <f t="shared" si="6"/>
        <v>11968.479999999969</v>
      </c>
      <c r="M38" s="22">
        <f t="shared" si="7"/>
        <v>5178.88</v>
      </c>
    </row>
    <row r="39" spans="1:13" ht="20.25" customHeight="1" x14ac:dyDescent="0.25">
      <c r="A39" s="1390"/>
      <c r="B39" s="29">
        <v>17</v>
      </c>
      <c r="C39" s="875" t="s">
        <v>4</v>
      </c>
      <c r="D39" s="27" t="str">
        <v/>
      </c>
      <c r="E39" s="26">
        <f t="shared" si="4"/>
        <v>11968.479999999969</v>
      </c>
      <c r="F39" s="24">
        <v>238.66</v>
      </c>
      <c r="G39" s="24">
        <v>13.33</v>
      </c>
      <c r="H39" s="24">
        <v>13.33</v>
      </c>
      <c r="I39" s="23">
        <v>11</v>
      </c>
      <c r="J39" s="24">
        <v>323.68</v>
      </c>
      <c r="K39" s="25">
        <f t="shared" si="5"/>
        <v>600.00000000000011</v>
      </c>
      <c r="L39" s="24">
        <f t="shared" si="6"/>
        <v>11368.479999999969</v>
      </c>
      <c r="M39" s="22">
        <f t="shared" si="7"/>
        <v>5502.56</v>
      </c>
    </row>
    <row r="40" spans="1:13" ht="20.25" customHeight="1" x14ac:dyDescent="0.25">
      <c r="A40" s="1390"/>
      <c r="B40" s="29">
        <v>18</v>
      </c>
      <c r="C40" s="875" t="s">
        <v>3</v>
      </c>
      <c r="D40" s="27" t="str">
        <v/>
      </c>
      <c r="E40" s="26">
        <f t="shared" si="4"/>
        <v>11368.479999999969</v>
      </c>
      <c r="F40" s="24">
        <v>238.66</v>
      </c>
      <c r="G40" s="24">
        <v>13.33</v>
      </c>
      <c r="H40" s="24">
        <v>13.33</v>
      </c>
      <c r="I40" s="23">
        <v>11</v>
      </c>
      <c r="J40" s="24">
        <v>323.68</v>
      </c>
      <c r="K40" s="25">
        <f t="shared" si="5"/>
        <v>600.00000000000011</v>
      </c>
      <c r="L40" s="24">
        <f t="shared" si="6"/>
        <v>10768.479999999969</v>
      </c>
      <c r="M40" s="22">
        <f t="shared" si="7"/>
        <v>5826.2400000000007</v>
      </c>
    </row>
    <row r="41" spans="1:13" ht="20.25" customHeight="1" x14ac:dyDescent="0.25">
      <c r="A41" s="1390"/>
      <c r="B41" s="29">
        <v>19</v>
      </c>
      <c r="C41" s="875" t="s">
        <v>14</v>
      </c>
      <c r="D41" s="27" t="str">
        <v/>
      </c>
      <c r="E41" s="26">
        <f t="shared" si="4"/>
        <v>10768.479999999969</v>
      </c>
      <c r="F41" s="24">
        <v>238.66</v>
      </c>
      <c r="G41" s="24">
        <v>13.33</v>
      </c>
      <c r="H41" s="24">
        <v>13.33</v>
      </c>
      <c r="I41" s="23">
        <v>11</v>
      </c>
      <c r="J41" s="24">
        <v>323.68</v>
      </c>
      <c r="K41" s="25">
        <f t="shared" si="5"/>
        <v>600.00000000000011</v>
      </c>
      <c r="L41" s="24">
        <f t="shared" si="6"/>
        <v>10168.479999999969</v>
      </c>
      <c r="M41" s="22">
        <f t="shared" si="7"/>
        <v>6149.920000000001</v>
      </c>
    </row>
    <row r="42" spans="1:13" ht="20.25" customHeight="1" thickBot="1" x14ac:dyDescent="0.3">
      <c r="A42" s="1391"/>
      <c r="B42" s="21">
        <v>20</v>
      </c>
      <c r="C42" s="876" t="s">
        <v>13</v>
      </c>
      <c r="D42" s="19" t="str">
        <v/>
      </c>
      <c r="E42" s="18">
        <f t="shared" si="4"/>
        <v>10168.479999999969</v>
      </c>
      <c r="F42" s="16">
        <v>238.66</v>
      </c>
      <c r="G42" s="16">
        <v>13.33</v>
      </c>
      <c r="H42" s="16">
        <v>13.33</v>
      </c>
      <c r="I42" s="15">
        <v>11</v>
      </c>
      <c r="J42" s="16">
        <v>323.68</v>
      </c>
      <c r="K42" s="17">
        <f t="shared" si="5"/>
        <v>600.00000000000011</v>
      </c>
      <c r="L42" s="16">
        <f t="shared" si="6"/>
        <v>9568.4799999999686</v>
      </c>
      <c r="M42" s="14">
        <f t="shared" si="7"/>
        <v>6473.6000000000013</v>
      </c>
    </row>
    <row r="43" spans="1:13" ht="20.25" customHeight="1" x14ac:dyDescent="0.25">
      <c r="A43" s="1389">
        <v>2026</v>
      </c>
      <c r="B43" s="37">
        <v>21</v>
      </c>
      <c r="C43" s="874" t="s">
        <v>12</v>
      </c>
      <c r="D43" s="35" t="str">
        <v/>
      </c>
      <c r="E43" s="34">
        <f t="shared" si="4"/>
        <v>9568.4799999999686</v>
      </c>
      <c r="F43" s="32">
        <v>238.66</v>
      </c>
      <c r="G43" s="32">
        <v>13.33</v>
      </c>
      <c r="H43" s="32">
        <v>13.33</v>
      </c>
      <c r="I43" s="31">
        <v>11</v>
      </c>
      <c r="J43" s="32">
        <v>323.68</v>
      </c>
      <c r="K43" s="33">
        <f t="shared" si="5"/>
        <v>600.00000000000011</v>
      </c>
      <c r="L43" s="32">
        <f t="shared" si="6"/>
        <v>8968.4799999999686</v>
      </c>
      <c r="M43" s="30">
        <f t="shared" si="7"/>
        <v>6797.2800000000016</v>
      </c>
    </row>
    <row r="44" spans="1:13" ht="20.25" customHeight="1" x14ac:dyDescent="0.25">
      <c r="A44" s="1390"/>
      <c r="B44" s="29">
        <v>22</v>
      </c>
      <c r="C44" s="875" t="s">
        <v>11</v>
      </c>
      <c r="D44" s="27" t="str">
        <v/>
      </c>
      <c r="E44" s="26">
        <f t="shared" si="4"/>
        <v>8968.4799999999686</v>
      </c>
      <c r="F44" s="24">
        <v>238.66</v>
      </c>
      <c r="G44" s="24">
        <v>13.33</v>
      </c>
      <c r="H44" s="24">
        <v>13.33</v>
      </c>
      <c r="I44" s="23">
        <v>11</v>
      </c>
      <c r="J44" s="24">
        <v>323.68</v>
      </c>
      <c r="K44" s="25">
        <f t="shared" si="5"/>
        <v>600.00000000000011</v>
      </c>
      <c r="L44" s="24">
        <f t="shared" si="6"/>
        <v>8368.4799999999686</v>
      </c>
      <c r="M44" s="22">
        <f t="shared" si="7"/>
        <v>7120.9600000000019</v>
      </c>
    </row>
    <row r="45" spans="1:13" ht="20.25" customHeight="1" x14ac:dyDescent="0.25">
      <c r="A45" s="1390"/>
      <c r="B45" s="29">
        <v>23</v>
      </c>
      <c r="C45" s="875" t="s">
        <v>10</v>
      </c>
      <c r="D45" s="27" t="str">
        <v/>
      </c>
      <c r="E45" s="26">
        <f t="shared" si="4"/>
        <v>8368.4799999999686</v>
      </c>
      <c r="F45" s="24">
        <v>238.66</v>
      </c>
      <c r="G45" s="24">
        <v>13.33</v>
      </c>
      <c r="H45" s="24">
        <v>13.33</v>
      </c>
      <c r="I45" s="23">
        <v>11</v>
      </c>
      <c r="J45" s="24">
        <v>323.68</v>
      </c>
      <c r="K45" s="25">
        <f t="shared" si="5"/>
        <v>600.00000000000011</v>
      </c>
      <c r="L45" s="24">
        <f t="shared" si="6"/>
        <v>7768.4799999999686</v>
      </c>
      <c r="M45" s="22">
        <f t="shared" si="7"/>
        <v>7444.6400000000021</v>
      </c>
    </row>
    <row r="46" spans="1:13" ht="20.25" customHeight="1" x14ac:dyDescent="0.25">
      <c r="A46" s="1390"/>
      <c r="B46" s="29">
        <v>24</v>
      </c>
      <c r="C46" s="875" t="s">
        <v>9</v>
      </c>
      <c r="D46" s="27" t="str">
        <v/>
      </c>
      <c r="E46" s="26">
        <f t="shared" si="4"/>
        <v>7768.4799999999686</v>
      </c>
      <c r="F46" s="24">
        <v>238.66</v>
      </c>
      <c r="G46" s="24">
        <v>13.33</v>
      </c>
      <c r="H46" s="24">
        <v>13.33</v>
      </c>
      <c r="I46" s="23">
        <v>11</v>
      </c>
      <c r="J46" s="24">
        <v>323.68</v>
      </c>
      <c r="K46" s="25">
        <f t="shared" si="5"/>
        <v>600.00000000000011</v>
      </c>
      <c r="L46" s="24">
        <f t="shared" si="6"/>
        <v>7168.4799999999686</v>
      </c>
      <c r="M46" s="22">
        <f t="shared" si="7"/>
        <v>7768.3200000000024</v>
      </c>
    </row>
    <row r="47" spans="1:13" ht="20.25" customHeight="1" x14ac:dyDescent="0.25">
      <c r="A47" s="1390"/>
      <c r="B47" s="29">
        <v>25</v>
      </c>
      <c r="C47" s="875" t="s">
        <v>8</v>
      </c>
      <c r="D47" s="27" t="str">
        <v/>
      </c>
      <c r="E47" s="26">
        <f t="shared" si="4"/>
        <v>7168.4799999999686</v>
      </c>
      <c r="F47" s="24">
        <v>238.66</v>
      </c>
      <c r="G47" s="24">
        <v>13.33</v>
      </c>
      <c r="H47" s="24">
        <v>13.33</v>
      </c>
      <c r="I47" s="23">
        <v>11</v>
      </c>
      <c r="J47" s="24">
        <v>323.68</v>
      </c>
      <c r="K47" s="25">
        <f t="shared" si="5"/>
        <v>600.00000000000011</v>
      </c>
      <c r="L47" s="24">
        <f t="shared" si="6"/>
        <v>6568.4799999999686</v>
      </c>
      <c r="M47" s="22">
        <f t="shared" si="7"/>
        <v>8092.0000000000027</v>
      </c>
    </row>
    <row r="48" spans="1:13" ht="20.25" customHeight="1" x14ac:dyDescent="0.25">
      <c r="A48" s="1390"/>
      <c r="B48" s="29">
        <v>26</v>
      </c>
      <c r="C48" s="875" t="s">
        <v>7</v>
      </c>
      <c r="D48" s="27" t="str">
        <v/>
      </c>
      <c r="E48" s="26">
        <f t="shared" si="4"/>
        <v>6568.4799999999686</v>
      </c>
      <c r="F48" s="24">
        <v>238.66</v>
      </c>
      <c r="G48" s="24">
        <v>13.33</v>
      </c>
      <c r="H48" s="24">
        <v>13.33</v>
      </c>
      <c r="I48" s="23">
        <v>11</v>
      </c>
      <c r="J48" s="24">
        <v>323.68</v>
      </c>
      <c r="K48" s="25">
        <f t="shared" si="5"/>
        <v>600.00000000000011</v>
      </c>
      <c r="L48" s="24">
        <f t="shared" si="6"/>
        <v>5968.4799999999686</v>
      </c>
      <c r="M48" s="22">
        <f t="shared" si="7"/>
        <v>8415.6800000000021</v>
      </c>
    </row>
    <row r="49" spans="1:13" ht="20.25" customHeight="1" x14ac:dyDescent="0.25">
      <c r="A49" s="1390"/>
      <c r="B49" s="29">
        <v>27</v>
      </c>
      <c r="C49" s="875" t="s">
        <v>6</v>
      </c>
      <c r="D49" s="27" t="str">
        <v/>
      </c>
      <c r="E49" s="26">
        <f t="shared" si="4"/>
        <v>5968.4799999999686</v>
      </c>
      <c r="F49" s="24">
        <v>238.66</v>
      </c>
      <c r="G49" s="24">
        <v>13.33</v>
      </c>
      <c r="H49" s="24">
        <v>13.33</v>
      </c>
      <c r="I49" s="23">
        <v>11</v>
      </c>
      <c r="J49" s="24">
        <v>323.68</v>
      </c>
      <c r="K49" s="25">
        <f t="shared" si="5"/>
        <v>600.00000000000011</v>
      </c>
      <c r="L49" s="24">
        <f t="shared" si="6"/>
        <v>5368.4799999999686</v>
      </c>
      <c r="M49" s="22">
        <f t="shared" si="7"/>
        <v>8739.3600000000024</v>
      </c>
    </row>
    <row r="50" spans="1:13" ht="20.25" customHeight="1" x14ac:dyDescent="0.25">
      <c r="A50" s="1390"/>
      <c r="B50" s="29">
        <v>28</v>
      </c>
      <c r="C50" s="875" t="s">
        <v>5</v>
      </c>
      <c r="D50" s="27" t="str">
        <v/>
      </c>
      <c r="E50" s="26">
        <f t="shared" si="4"/>
        <v>5368.4799999999686</v>
      </c>
      <c r="F50" s="24">
        <v>238.66</v>
      </c>
      <c r="G50" s="24">
        <v>13.33</v>
      </c>
      <c r="H50" s="24">
        <v>13.33</v>
      </c>
      <c r="I50" s="23">
        <v>11</v>
      </c>
      <c r="J50" s="24">
        <v>323.68</v>
      </c>
      <c r="K50" s="25">
        <f t="shared" si="5"/>
        <v>600.00000000000011</v>
      </c>
      <c r="L50" s="24">
        <f t="shared" si="6"/>
        <v>4768.4799999999686</v>
      </c>
      <c r="M50" s="22">
        <f t="shared" si="7"/>
        <v>9063.0400000000027</v>
      </c>
    </row>
    <row r="51" spans="1:13" ht="20.25" customHeight="1" x14ac:dyDescent="0.25">
      <c r="A51" s="1390"/>
      <c r="B51" s="29">
        <v>29</v>
      </c>
      <c r="C51" s="875" t="s">
        <v>4</v>
      </c>
      <c r="D51" s="27" t="str">
        <v/>
      </c>
      <c r="E51" s="26">
        <f t="shared" si="4"/>
        <v>4768.4799999999686</v>
      </c>
      <c r="F51" s="24">
        <v>238.66</v>
      </c>
      <c r="G51" s="24">
        <v>13.33</v>
      </c>
      <c r="H51" s="24">
        <v>13.33</v>
      </c>
      <c r="I51" s="23">
        <v>11</v>
      </c>
      <c r="J51" s="24">
        <v>323.68</v>
      </c>
      <c r="K51" s="25">
        <f t="shared" si="5"/>
        <v>600.00000000000011</v>
      </c>
      <c r="L51" s="24">
        <f t="shared" si="6"/>
        <v>4168.4799999999686</v>
      </c>
      <c r="M51" s="22">
        <f t="shared" si="7"/>
        <v>9386.720000000003</v>
      </c>
    </row>
    <row r="52" spans="1:13" ht="20.25" customHeight="1" x14ac:dyDescent="0.25">
      <c r="A52" s="1390"/>
      <c r="B52" s="29">
        <v>30</v>
      </c>
      <c r="C52" s="875" t="s">
        <v>3</v>
      </c>
      <c r="D52" s="27" t="str">
        <v/>
      </c>
      <c r="E52" s="26">
        <f t="shared" si="4"/>
        <v>4168.4799999999686</v>
      </c>
      <c r="F52" s="24">
        <v>238.66</v>
      </c>
      <c r="G52" s="24">
        <v>13.33</v>
      </c>
      <c r="H52" s="24">
        <v>13.33</v>
      </c>
      <c r="I52" s="23">
        <v>11</v>
      </c>
      <c r="J52" s="24">
        <v>323.68</v>
      </c>
      <c r="K52" s="25">
        <f t="shared" si="5"/>
        <v>600.00000000000011</v>
      </c>
      <c r="L52" s="24">
        <f t="shared" si="6"/>
        <v>3568.4799999999691</v>
      </c>
      <c r="M52" s="22">
        <f t="shared" si="7"/>
        <v>9710.4000000000033</v>
      </c>
    </row>
    <row r="53" spans="1:13" ht="20.25" customHeight="1" x14ac:dyDescent="0.25">
      <c r="A53" s="1390"/>
      <c r="B53" s="29">
        <v>31</v>
      </c>
      <c r="C53" s="875" t="s">
        <v>14</v>
      </c>
      <c r="D53" s="27" t="str">
        <v/>
      </c>
      <c r="E53" s="26">
        <f t="shared" si="0"/>
        <v>3568.4799999999691</v>
      </c>
      <c r="F53" s="24">
        <v>238.66</v>
      </c>
      <c r="G53" s="24">
        <v>13.33</v>
      </c>
      <c r="H53" s="24">
        <v>13.33</v>
      </c>
      <c r="I53" s="23">
        <v>11</v>
      </c>
      <c r="J53" s="24">
        <v>323.68</v>
      </c>
      <c r="K53" s="25">
        <f t="shared" si="1"/>
        <v>600.00000000000011</v>
      </c>
      <c r="L53" s="24">
        <f t="shared" si="2"/>
        <v>2968.4799999999696</v>
      </c>
      <c r="M53" s="22">
        <f t="shared" si="3"/>
        <v>10034.080000000004</v>
      </c>
    </row>
    <row r="54" spans="1:13" ht="20.25" customHeight="1" thickBot="1" x14ac:dyDescent="0.3">
      <c r="A54" s="1391"/>
      <c r="B54" s="21">
        <v>32</v>
      </c>
      <c r="C54" s="876" t="s">
        <v>13</v>
      </c>
      <c r="D54" s="19" t="str">
        <v/>
      </c>
      <c r="E54" s="18">
        <f t="shared" si="0"/>
        <v>2968.4799999999696</v>
      </c>
      <c r="F54" s="16">
        <v>238.66</v>
      </c>
      <c r="G54" s="16">
        <v>13.33</v>
      </c>
      <c r="H54" s="16">
        <v>13.33</v>
      </c>
      <c r="I54" s="15">
        <v>11</v>
      </c>
      <c r="J54" s="16">
        <v>323.68</v>
      </c>
      <c r="K54" s="17">
        <f t="shared" si="1"/>
        <v>600.00000000000011</v>
      </c>
      <c r="L54" s="16">
        <f t="shared" si="2"/>
        <v>2368.47999999997</v>
      </c>
      <c r="M54" s="14">
        <f t="shared" si="3"/>
        <v>10357.760000000004</v>
      </c>
    </row>
    <row r="55" spans="1:13" ht="20.25" customHeight="1" x14ac:dyDescent="0.25">
      <c r="A55" s="1389">
        <v>2027</v>
      </c>
      <c r="B55" s="37">
        <v>33</v>
      </c>
      <c r="C55" s="874" t="s">
        <v>12</v>
      </c>
      <c r="D55" s="35" t="str">
        <v/>
      </c>
      <c r="E55" s="34">
        <f t="shared" si="0"/>
        <v>2368.47999999997</v>
      </c>
      <c r="F55" s="32">
        <v>238.66</v>
      </c>
      <c r="G55" s="32">
        <v>13.33</v>
      </c>
      <c r="H55" s="32">
        <v>13.33</v>
      </c>
      <c r="I55" s="31">
        <v>11</v>
      </c>
      <c r="J55" s="32">
        <v>323.68</v>
      </c>
      <c r="K55" s="33">
        <f t="shared" si="1"/>
        <v>600.00000000000011</v>
      </c>
      <c r="L55" s="32">
        <f t="shared" si="2"/>
        <v>1768.47999999997</v>
      </c>
      <c r="M55" s="30">
        <f t="shared" si="3"/>
        <v>10681.440000000004</v>
      </c>
    </row>
    <row r="56" spans="1:13" ht="20.25" customHeight="1" x14ac:dyDescent="0.25">
      <c r="A56" s="1390"/>
      <c r="B56" s="29">
        <v>34</v>
      </c>
      <c r="C56" s="875" t="s">
        <v>11</v>
      </c>
      <c r="D56" s="27" t="str">
        <v/>
      </c>
      <c r="E56" s="26">
        <f t="shared" si="0"/>
        <v>1768.47999999997</v>
      </c>
      <c r="F56" s="24">
        <v>238.66</v>
      </c>
      <c r="G56" s="24">
        <v>13.33</v>
      </c>
      <c r="H56" s="24">
        <v>13.33</v>
      </c>
      <c r="I56" s="23">
        <v>11</v>
      </c>
      <c r="J56" s="24">
        <v>323.68</v>
      </c>
      <c r="K56" s="25">
        <f t="shared" si="1"/>
        <v>600.00000000000011</v>
      </c>
      <c r="L56" s="24">
        <f t="shared" si="2"/>
        <v>1168.47999999997</v>
      </c>
      <c r="M56" s="22">
        <f t="shared" si="3"/>
        <v>11005.120000000004</v>
      </c>
    </row>
    <row r="57" spans="1:13" ht="20.25" customHeight="1" x14ac:dyDescent="0.25">
      <c r="A57" s="1390"/>
      <c r="B57" s="29">
        <v>35</v>
      </c>
      <c r="C57" s="875" t="s">
        <v>10</v>
      </c>
      <c r="D57" s="27" t="str">
        <v/>
      </c>
      <c r="E57" s="26">
        <f t="shared" si="0"/>
        <v>1168.47999999997</v>
      </c>
      <c r="F57" s="24">
        <v>238.66</v>
      </c>
      <c r="G57" s="24">
        <v>13.33</v>
      </c>
      <c r="H57" s="24">
        <v>13.33</v>
      </c>
      <c r="I57" s="23">
        <v>11</v>
      </c>
      <c r="J57" s="24">
        <v>323.68</v>
      </c>
      <c r="K57" s="25">
        <f t="shared" si="1"/>
        <v>600.00000000000011</v>
      </c>
      <c r="L57" s="24">
        <f t="shared" si="2"/>
        <v>568.47999999996989</v>
      </c>
      <c r="M57" s="22">
        <f t="shared" si="3"/>
        <v>11328.800000000005</v>
      </c>
    </row>
    <row r="58" spans="1:13" ht="20.25" customHeight="1" thickBot="1" x14ac:dyDescent="0.3">
      <c r="A58" s="1391"/>
      <c r="B58" s="21">
        <v>36</v>
      </c>
      <c r="C58" s="876" t="s">
        <v>9</v>
      </c>
      <c r="D58" s="19" t="str">
        <v/>
      </c>
      <c r="E58" s="18">
        <f t="shared" si="0"/>
        <v>568.47999999996989</v>
      </c>
      <c r="F58" s="16">
        <v>238.42</v>
      </c>
      <c r="G58" s="16">
        <v>13.45</v>
      </c>
      <c r="H58" s="16">
        <v>13.45</v>
      </c>
      <c r="I58" s="15">
        <v>11</v>
      </c>
      <c r="J58" s="16">
        <v>323.68</v>
      </c>
      <c r="K58" s="17">
        <f t="shared" si="1"/>
        <v>600.00000000000011</v>
      </c>
      <c r="L58" s="16">
        <f t="shared" si="2"/>
        <v>-31.520000000030091</v>
      </c>
      <c r="M58" s="14">
        <f t="shared" si="3"/>
        <v>11652.480000000005</v>
      </c>
    </row>
    <row r="59" spans="1:13" x14ac:dyDescent="0.25">
      <c r="D59" s="68"/>
      <c r="E59" s="68"/>
      <c r="F59" s="67">
        <f>SUM(F23:F58)</f>
        <v>8591.5199999999968</v>
      </c>
      <c r="G59" s="67">
        <f>SUM(G23:G58)</f>
        <v>479.99999999999989</v>
      </c>
      <c r="H59" s="67">
        <f>SUM(H23:H58)</f>
        <v>479.99999999999989</v>
      </c>
      <c r="I59" s="67">
        <f>SUM(I23:I58)</f>
        <v>396</v>
      </c>
      <c r="J59" s="67">
        <f>SUM(J23:J58)</f>
        <v>11652.480000000005</v>
      </c>
    </row>
    <row r="60" spans="1:13" x14ac:dyDescent="0.25">
      <c r="D60" s="1420" t="s">
        <v>2</v>
      </c>
      <c r="E60" s="1420"/>
      <c r="F60" s="79">
        <f>SUM(F23:F27)</f>
        <v>1193.3</v>
      </c>
      <c r="G60" s="79">
        <f t="shared" ref="G60:J60" si="8">SUM(G23:G27)</f>
        <v>66.650000000000006</v>
      </c>
      <c r="H60" s="79">
        <f t="shared" si="8"/>
        <v>66.650000000000006</v>
      </c>
      <c r="I60" s="79">
        <f t="shared" si="8"/>
        <v>55</v>
      </c>
      <c r="J60" s="79">
        <f t="shared" si="8"/>
        <v>1618.4</v>
      </c>
    </row>
    <row r="61" spans="1:13" x14ac:dyDescent="0.25">
      <c r="D61" s="1072"/>
      <c r="E61" s="1072"/>
      <c r="F61" s="79">
        <v>77.17</v>
      </c>
      <c r="G61" s="79">
        <v>4.3099999999999996</v>
      </c>
      <c r="H61" s="79">
        <v>4.3099999999999996</v>
      </c>
      <c r="I61" s="79">
        <v>3.56</v>
      </c>
      <c r="J61" s="79">
        <v>104.65</v>
      </c>
    </row>
    <row r="62" spans="1:13" x14ac:dyDescent="0.25">
      <c r="D62" s="1072"/>
      <c r="E62" s="1072"/>
      <c r="F62" s="79">
        <v>39.78</v>
      </c>
      <c r="G62" s="79">
        <v>2.2200000000000002</v>
      </c>
      <c r="H62" s="79">
        <v>2.2200000000000002</v>
      </c>
      <c r="I62" s="79">
        <v>1.83</v>
      </c>
      <c r="J62" s="79">
        <v>53.95</v>
      </c>
    </row>
    <row r="63" spans="1:13" x14ac:dyDescent="0.25">
      <c r="D63" s="1072"/>
      <c r="E63" s="1072"/>
      <c r="F63" s="79">
        <v>59.66</v>
      </c>
      <c r="G63" s="79">
        <v>3.33</v>
      </c>
      <c r="H63" s="79">
        <v>3.33</v>
      </c>
      <c r="I63" s="79">
        <v>2.75</v>
      </c>
      <c r="J63" s="79">
        <v>80.930000000000007</v>
      </c>
    </row>
    <row r="64" spans="1:13" x14ac:dyDescent="0.25">
      <c r="D64" s="1072"/>
      <c r="E64" s="1072"/>
      <c r="F64" s="79">
        <v>59.66</v>
      </c>
      <c r="G64" s="79">
        <v>3.33</v>
      </c>
      <c r="H64" s="79">
        <v>3.33</v>
      </c>
      <c r="I64" s="79">
        <v>2.75</v>
      </c>
      <c r="J64" s="79">
        <v>80.930000000000007</v>
      </c>
    </row>
    <row r="65" spans="3:10" x14ac:dyDescent="0.25">
      <c r="D65" s="1421" t="s">
        <v>1</v>
      </c>
      <c r="E65" s="1421"/>
      <c r="F65" s="78">
        <f>SUM(F59-F60-F61-F62-F63-F64)</f>
        <v>7161.9499999999971</v>
      </c>
      <c r="G65" s="78">
        <f t="shared" ref="G65:J65" si="9">SUM(G59-G60-G61-G62-G63-G64)</f>
        <v>400.15999999999991</v>
      </c>
      <c r="H65" s="78">
        <f t="shared" si="9"/>
        <v>400.15999999999991</v>
      </c>
      <c r="I65" s="78">
        <f t="shared" si="9"/>
        <v>330.11</v>
      </c>
      <c r="J65" s="78">
        <f t="shared" si="9"/>
        <v>9713.6200000000044</v>
      </c>
    </row>
    <row r="67" spans="3:10" ht="15.75" x14ac:dyDescent="0.25">
      <c r="C67" s="76"/>
      <c r="D67" s="1435" t="s">
        <v>42</v>
      </c>
      <c r="E67" s="1435"/>
      <c r="F67" s="1423">
        <f>SUM(F65:J65)</f>
        <v>18006</v>
      </c>
      <c r="G67" s="1423"/>
      <c r="H67" s="1423"/>
      <c r="I67" s="485"/>
    </row>
    <row r="68" spans="3:10" ht="16.5" thickBot="1" x14ac:dyDescent="0.3">
      <c r="C68" s="76"/>
      <c r="D68" s="1435" t="s">
        <v>41</v>
      </c>
      <c r="E68" s="1435"/>
      <c r="F68" s="1436">
        <v>-31.52</v>
      </c>
      <c r="G68" s="1436"/>
      <c r="H68" s="1436"/>
      <c r="I68" s="485"/>
    </row>
    <row r="69" spans="3:10" ht="17.25" thickTop="1" thickBot="1" x14ac:dyDescent="0.3">
      <c r="C69" s="1415" t="s">
        <v>0</v>
      </c>
      <c r="D69" s="1415"/>
      <c r="E69" s="1416"/>
      <c r="F69" s="1417">
        <f>SUM(F67:I68)</f>
        <v>17974.48</v>
      </c>
      <c r="G69" s="1418"/>
      <c r="H69" s="1419"/>
      <c r="I69" s="486"/>
    </row>
    <row r="70" spans="3:10" ht="15.75" thickTop="1" x14ac:dyDescent="0.25"/>
  </sheetData>
  <mergeCells count="36">
    <mergeCell ref="A16:B16"/>
    <mergeCell ref="A8:M8"/>
    <mergeCell ref="A11:B11"/>
    <mergeCell ref="A12:B12"/>
    <mergeCell ref="A13:B13"/>
    <mergeCell ref="A14:B14"/>
    <mergeCell ref="A18:B18"/>
    <mergeCell ref="E19:F19"/>
    <mergeCell ref="A21:A22"/>
    <mergeCell ref="B21:B22"/>
    <mergeCell ref="C21:C22"/>
    <mergeCell ref="D21:D22"/>
    <mergeCell ref="E21:E22"/>
    <mergeCell ref="F21:F22"/>
    <mergeCell ref="E18:F18"/>
    <mergeCell ref="A55:A58"/>
    <mergeCell ref="A43:A54"/>
    <mergeCell ref="A31:A42"/>
    <mergeCell ref="A23:A30"/>
    <mergeCell ref="G21:I21"/>
    <mergeCell ref="D68:E68"/>
    <mergeCell ref="F68:H68"/>
    <mergeCell ref="C69:E69"/>
    <mergeCell ref="F69:H69"/>
    <mergeCell ref="D60:E60"/>
    <mergeCell ref="D65:E65"/>
    <mergeCell ref="U28:Y28"/>
    <mergeCell ref="O21:O22"/>
    <mergeCell ref="P21:R21"/>
    <mergeCell ref="S21:S22"/>
    <mergeCell ref="D67:E67"/>
    <mergeCell ref="F67:H67"/>
    <mergeCell ref="J21:J22"/>
    <mergeCell ref="K21:K22"/>
    <mergeCell ref="L21:L22"/>
    <mergeCell ref="M21:M22"/>
  </mergeCells>
  <printOptions horizontalCentered="1"/>
  <pageMargins left="0" right="0" top="0.39370078740157483" bottom="0" header="0.31496062992125984" footer="0.31496062992125984"/>
  <pageSetup scale="69" pageOrder="overThenDown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/>
  <dimension ref="A1:M72"/>
  <sheetViews>
    <sheetView topLeftCell="A44" zoomScale="90" zoomScaleNormal="90" workbookViewId="0">
      <selection activeCell="K60" sqref="K60"/>
    </sheetView>
  </sheetViews>
  <sheetFormatPr defaultRowHeight="15" x14ac:dyDescent="0.25"/>
  <cols>
    <col min="3" max="3" width="12.140625" bestFit="1" customWidth="1"/>
    <col min="4" max="4" width="15.8554687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1533</v>
      </c>
    </row>
    <row r="4" spans="1:13" ht="12.6" customHeight="1" x14ac:dyDescent="0.35">
      <c r="A4" s="62"/>
    </row>
    <row r="5" spans="1:13" ht="17.25" x14ac:dyDescent="0.3">
      <c r="A5" s="500" t="s">
        <v>1534</v>
      </c>
    </row>
    <row r="6" spans="1:13" ht="17.25" x14ac:dyDescent="0.3">
      <c r="A6" s="500" t="s">
        <v>1535</v>
      </c>
    </row>
    <row r="8" spans="1:13" ht="20.25" customHeight="1" x14ac:dyDescent="0.25">
      <c r="A8" s="1425" t="s">
        <v>1536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1067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1537</v>
      </c>
      <c r="B10" s="60"/>
      <c r="C10" s="59"/>
      <c r="D10" s="1067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4000</v>
      </c>
      <c r="D11" s="1067"/>
      <c r="E11" s="51"/>
      <c r="I11" s="48"/>
      <c r="L11" s="48"/>
      <c r="M11" s="48"/>
    </row>
    <row r="12" spans="1:13" ht="20.25" customHeight="1" x14ac:dyDescent="0.25">
      <c r="A12" s="1426" t="s">
        <v>1540</v>
      </c>
      <c r="B12" s="1426"/>
      <c r="C12" s="54">
        <v>200</v>
      </c>
      <c r="D12" s="487" t="s">
        <v>1538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240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280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1066"/>
      <c r="B15" s="1066"/>
      <c r="C15" s="50">
        <f>SUM(C11:C14)</f>
        <v>4720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5947.2</v>
      </c>
      <c r="D16" s="52" t="s">
        <v>30</v>
      </c>
      <c r="E16" s="51"/>
      <c r="I16" s="48"/>
      <c r="L16" s="48"/>
      <c r="M16" s="48"/>
    </row>
    <row r="17" spans="1:13" ht="20.25" customHeight="1" x14ac:dyDescent="0.25">
      <c r="A17" s="1066"/>
      <c r="B17" s="1066"/>
      <c r="C17" s="50">
        <f>SUM(C15:C16)</f>
        <v>10667.2</v>
      </c>
      <c r="D17" s="52"/>
      <c r="E17" s="51"/>
      <c r="I17" s="48"/>
      <c r="L17" s="48"/>
      <c r="M17" s="48"/>
    </row>
    <row r="18" spans="1:13" ht="20.25" customHeight="1" x14ac:dyDescent="0.25">
      <c r="A18" s="1426" t="s">
        <v>1539</v>
      </c>
      <c r="B18" s="1426"/>
      <c r="C18" s="49">
        <v>630</v>
      </c>
      <c r="D18" s="52"/>
      <c r="E18" s="1428" t="s">
        <v>27</v>
      </c>
      <c r="F18" s="1428"/>
      <c r="I18" s="48"/>
      <c r="L18" s="48"/>
      <c r="M18" s="48"/>
    </row>
    <row r="19" spans="1:13" ht="20.25" customHeight="1" thickBot="1" x14ac:dyDescent="0.3">
      <c r="A19" s="360"/>
      <c r="B19" s="360"/>
      <c r="C19" s="45">
        <f>SUM(C17:C18)</f>
        <v>11297.2</v>
      </c>
      <c r="E19" s="1443">
        <f>C19/42+1</f>
        <v>269.98095238095237</v>
      </c>
      <c r="F19" s="1443"/>
      <c r="G19" s="96"/>
      <c r="I19" s="48"/>
      <c r="L19" s="48"/>
      <c r="M19" s="48"/>
    </row>
    <row r="20" spans="1:13" s="93" customFormat="1" ht="15" customHeight="1" thickTop="1" thickBot="1" x14ac:dyDescent="0.3">
      <c r="D20" s="95"/>
      <c r="E20" s="95"/>
      <c r="F20" s="94"/>
      <c r="G20" s="94"/>
    </row>
    <row r="21" spans="1:13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</row>
    <row r="22" spans="1:13" ht="35.25" customHeight="1" thickBot="1" x14ac:dyDescent="0.3">
      <c r="A22" s="1431"/>
      <c r="B22" s="1433"/>
      <c r="C22" s="1393"/>
      <c r="D22" s="1401"/>
      <c r="E22" s="1393"/>
      <c r="F22" s="1434"/>
      <c r="G22" s="1065" t="s">
        <v>597</v>
      </c>
      <c r="H22" s="1065" t="s">
        <v>20</v>
      </c>
      <c r="I22" s="1065" t="s">
        <v>16</v>
      </c>
      <c r="J22" s="1393"/>
      <c r="K22" s="1401"/>
      <c r="L22" s="1393"/>
      <c r="M22" s="1395"/>
    </row>
    <row r="23" spans="1:13" ht="20.25" customHeight="1" x14ac:dyDescent="0.25">
      <c r="A23" s="1389">
        <v>2025</v>
      </c>
      <c r="B23" s="37">
        <v>1</v>
      </c>
      <c r="C23" s="1068" t="s">
        <v>10</v>
      </c>
      <c r="D23" s="35" t="str">
        <f t="array" ref="D23:D64">TRANSPOSE('[1]2024-2025'!$F$203:$AU$203)</f>
        <v>24/03/25 PBB</v>
      </c>
      <c r="E23" s="34">
        <f>C19</f>
        <v>11297.2</v>
      </c>
      <c r="F23" s="32">
        <v>101.02</v>
      </c>
      <c r="G23" s="32">
        <v>5.71</v>
      </c>
      <c r="H23" s="32">
        <v>6.67</v>
      </c>
      <c r="I23" s="31">
        <v>15</v>
      </c>
      <c r="J23" s="32">
        <v>141.6</v>
      </c>
      <c r="K23" s="33">
        <f>F23+J23+H23+I23+G23</f>
        <v>269.99999999999994</v>
      </c>
      <c r="L23" s="32">
        <f>E23-J23-H23-F23-I23-G23</f>
        <v>11027.2</v>
      </c>
      <c r="M23" s="30">
        <f>J23</f>
        <v>141.6</v>
      </c>
    </row>
    <row r="24" spans="1:13" ht="20.25" customHeight="1" x14ac:dyDescent="0.25">
      <c r="A24" s="1390"/>
      <c r="B24" s="29">
        <v>2</v>
      </c>
      <c r="C24" s="1069" t="s">
        <v>9</v>
      </c>
      <c r="D24" s="83" t="str">
        <v>21/05/25 PBB</v>
      </c>
      <c r="E24" s="26">
        <f t="shared" ref="E24:E26" si="0">L23</f>
        <v>11027.2</v>
      </c>
      <c r="F24" s="24">
        <v>101.02</v>
      </c>
      <c r="G24" s="24">
        <v>5.71</v>
      </c>
      <c r="H24" s="24">
        <v>6.67</v>
      </c>
      <c r="I24" s="23">
        <v>15</v>
      </c>
      <c r="J24" s="24">
        <v>141.6</v>
      </c>
      <c r="K24" s="25">
        <f t="shared" ref="K24:K25" si="1">F24+J24+H24+I24+G24</f>
        <v>269.99999999999994</v>
      </c>
      <c r="L24" s="24">
        <f t="shared" ref="L24:L26" si="2">E24-J24-H24-F24-I24-G24</f>
        <v>10757.2</v>
      </c>
      <c r="M24" s="22">
        <f>M23+J24</f>
        <v>283.2</v>
      </c>
    </row>
    <row r="25" spans="1:13" ht="20.25" customHeight="1" x14ac:dyDescent="0.25">
      <c r="A25" s="1390"/>
      <c r="B25" s="29">
        <v>3</v>
      </c>
      <c r="C25" s="1069" t="s">
        <v>8</v>
      </c>
      <c r="D25" s="27" t="str">
        <v>24/07/25 PBB</v>
      </c>
      <c r="E25" s="26">
        <f t="shared" si="0"/>
        <v>10757.2</v>
      </c>
      <c r="F25" s="24">
        <v>101.02</v>
      </c>
      <c r="G25" s="24">
        <v>5.71</v>
      </c>
      <c r="H25" s="24">
        <v>6.67</v>
      </c>
      <c r="I25" s="23">
        <v>15</v>
      </c>
      <c r="J25" s="24">
        <v>141.6</v>
      </c>
      <c r="K25" s="25">
        <f t="shared" si="1"/>
        <v>269.99999999999994</v>
      </c>
      <c r="L25" s="24">
        <f t="shared" si="2"/>
        <v>10487.2</v>
      </c>
      <c r="M25" s="22">
        <f>M24+J25</f>
        <v>424.79999999999995</v>
      </c>
    </row>
    <row r="26" spans="1:13" ht="20.25" customHeight="1" x14ac:dyDescent="0.25">
      <c r="A26" s="1390"/>
      <c r="B26" s="29">
        <v>4</v>
      </c>
      <c r="C26" s="1069" t="s">
        <v>7</v>
      </c>
      <c r="D26" s="27" t="str">
        <v>17/08/25 PBB</v>
      </c>
      <c r="E26" s="26">
        <f t="shared" si="0"/>
        <v>10487.2</v>
      </c>
      <c r="F26" s="24">
        <v>101.02</v>
      </c>
      <c r="G26" s="24">
        <v>5.71</v>
      </c>
      <c r="H26" s="24">
        <v>6.67</v>
      </c>
      <c r="I26" s="23">
        <v>15</v>
      </c>
      <c r="J26" s="24">
        <v>141.6</v>
      </c>
      <c r="K26" s="25">
        <f t="shared" ref="K26:K27" si="3">F26+J26+H26+I26+G26</f>
        <v>269.99999999999994</v>
      </c>
      <c r="L26" s="24">
        <f t="shared" si="2"/>
        <v>10217.200000000001</v>
      </c>
      <c r="M26" s="22">
        <f>M25+J26</f>
        <v>566.4</v>
      </c>
    </row>
    <row r="27" spans="1:13" ht="20.25" customHeight="1" x14ac:dyDescent="0.25">
      <c r="A27" s="1390"/>
      <c r="B27" s="29">
        <v>5</v>
      </c>
      <c r="C27" s="1069" t="s">
        <v>6</v>
      </c>
      <c r="D27" s="27" t="str">
        <v>17/08/25 PBB</v>
      </c>
      <c r="E27" s="26">
        <f t="shared" ref="E27:E64" si="4">L26</f>
        <v>10217.200000000001</v>
      </c>
      <c r="F27" s="24">
        <v>101.02</v>
      </c>
      <c r="G27" s="24">
        <v>5.71</v>
      </c>
      <c r="H27" s="24">
        <v>6.67</v>
      </c>
      <c r="I27" s="23">
        <v>15</v>
      </c>
      <c r="J27" s="24">
        <v>141.6</v>
      </c>
      <c r="K27" s="25">
        <f t="shared" si="3"/>
        <v>269.99999999999994</v>
      </c>
      <c r="L27" s="24">
        <f t="shared" ref="L27:L64" si="5">E27-J27-H27-F27-I27-G27</f>
        <v>9947.2000000000007</v>
      </c>
      <c r="M27" s="22">
        <f t="shared" ref="M27:M64" si="6">M26+J27</f>
        <v>708</v>
      </c>
    </row>
    <row r="28" spans="1:13" ht="20.25" customHeight="1" x14ac:dyDescent="0.25">
      <c r="A28" s="1390"/>
      <c r="B28" s="29">
        <v>6</v>
      </c>
      <c r="C28" s="1069" t="s">
        <v>5</v>
      </c>
      <c r="D28" s="27" t="str">
        <v>22/11/25 PBB</v>
      </c>
      <c r="E28" s="26">
        <f t="shared" si="4"/>
        <v>9947.2000000000007</v>
      </c>
      <c r="F28" s="24">
        <v>101.02</v>
      </c>
      <c r="G28" s="24">
        <v>5.71</v>
      </c>
      <c r="H28" s="24">
        <v>6.67</v>
      </c>
      <c r="I28" s="23">
        <v>15</v>
      </c>
      <c r="J28" s="24">
        <v>141.6</v>
      </c>
      <c r="K28" s="25">
        <f t="shared" ref="K28:K64" si="7">F28+J28+H28+I28+G28</f>
        <v>269.99999999999994</v>
      </c>
      <c r="L28" s="24">
        <f t="shared" si="5"/>
        <v>9677.2000000000007</v>
      </c>
      <c r="M28" s="22">
        <f t="shared" si="6"/>
        <v>849.6</v>
      </c>
    </row>
    <row r="29" spans="1:13" ht="20.25" customHeight="1" x14ac:dyDescent="0.25">
      <c r="A29" s="1390"/>
      <c r="B29" s="29">
        <v>7</v>
      </c>
      <c r="C29" s="1069" t="s">
        <v>4</v>
      </c>
      <c r="D29" s="27" t="str">
        <v/>
      </c>
      <c r="E29" s="26">
        <f t="shared" si="4"/>
        <v>9677.2000000000007</v>
      </c>
      <c r="F29" s="24">
        <v>101.02</v>
      </c>
      <c r="G29" s="24">
        <v>5.71</v>
      </c>
      <c r="H29" s="24">
        <v>6.67</v>
      </c>
      <c r="I29" s="23">
        <v>15</v>
      </c>
      <c r="J29" s="24">
        <v>141.6</v>
      </c>
      <c r="K29" s="25">
        <f t="shared" si="7"/>
        <v>269.99999999999994</v>
      </c>
      <c r="L29" s="24">
        <f t="shared" si="5"/>
        <v>9407.2000000000007</v>
      </c>
      <c r="M29" s="22">
        <f t="shared" si="6"/>
        <v>991.2</v>
      </c>
    </row>
    <row r="30" spans="1:13" ht="20.25" customHeight="1" x14ac:dyDescent="0.25">
      <c r="A30" s="1390"/>
      <c r="B30" s="29">
        <v>8</v>
      </c>
      <c r="C30" s="1069" t="s">
        <v>3</v>
      </c>
      <c r="D30" s="27" t="str">
        <v/>
      </c>
      <c r="E30" s="26">
        <f t="shared" si="4"/>
        <v>9407.2000000000007</v>
      </c>
      <c r="F30" s="24">
        <v>101.02</v>
      </c>
      <c r="G30" s="24">
        <v>5.71</v>
      </c>
      <c r="H30" s="24">
        <v>6.67</v>
      </c>
      <c r="I30" s="23">
        <v>15</v>
      </c>
      <c r="J30" s="24">
        <v>141.6</v>
      </c>
      <c r="K30" s="25">
        <f t="shared" si="7"/>
        <v>269.99999999999994</v>
      </c>
      <c r="L30" s="24">
        <f t="shared" si="5"/>
        <v>9137.2000000000007</v>
      </c>
      <c r="M30" s="22">
        <f t="shared" si="6"/>
        <v>1132.8</v>
      </c>
    </row>
    <row r="31" spans="1:13" ht="20.25" customHeight="1" x14ac:dyDescent="0.25">
      <c r="A31" s="1390"/>
      <c r="B31" s="29">
        <v>9</v>
      </c>
      <c r="C31" s="1069" t="s">
        <v>14</v>
      </c>
      <c r="D31" s="27" t="str">
        <v/>
      </c>
      <c r="E31" s="26">
        <f t="shared" si="4"/>
        <v>9137.2000000000007</v>
      </c>
      <c r="F31" s="24">
        <v>101.02</v>
      </c>
      <c r="G31" s="24">
        <v>5.71</v>
      </c>
      <c r="H31" s="24">
        <v>6.67</v>
      </c>
      <c r="I31" s="23">
        <v>15</v>
      </c>
      <c r="J31" s="24">
        <v>141.6</v>
      </c>
      <c r="K31" s="25">
        <f t="shared" si="7"/>
        <v>269.99999999999994</v>
      </c>
      <c r="L31" s="24">
        <f t="shared" si="5"/>
        <v>8867.2000000000007</v>
      </c>
      <c r="M31" s="22">
        <f t="shared" si="6"/>
        <v>1274.3999999999999</v>
      </c>
    </row>
    <row r="32" spans="1:13" ht="20.25" customHeight="1" thickBot="1" x14ac:dyDescent="0.3">
      <c r="A32" s="1391"/>
      <c r="B32" s="21">
        <v>10</v>
      </c>
      <c r="C32" s="1070" t="s">
        <v>13</v>
      </c>
      <c r="D32" s="19" t="str">
        <v/>
      </c>
      <c r="E32" s="18">
        <f t="shared" si="4"/>
        <v>8867.2000000000007</v>
      </c>
      <c r="F32" s="16">
        <v>101.02</v>
      </c>
      <c r="G32" s="16">
        <v>5.71</v>
      </c>
      <c r="H32" s="16">
        <v>6.67</v>
      </c>
      <c r="I32" s="15">
        <v>15</v>
      </c>
      <c r="J32" s="16">
        <v>141.6</v>
      </c>
      <c r="K32" s="17">
        <f t="shared" si="7"/>
        <v>269.99999999999994</v>
      </c>
      <c r="L32" s="16">
        <f t="shared" si="5"/>
        <v>8597.2000000000007</v>
      </c>
      <c r="M32" s="14">
        <f t="shared" si="6"/>
        <v>1415.9999999999998</v>
      </c>
    </row>
    <row r="33" spans="1:13" ht="20.25" customHeight="1" x14ac:dyDescent="0.25">
      <c r="A33" s="1389">
        <v>2026</v>
      </c>
      <c r="B33" s="37">
        <v>11</v>
      </c>
      <c r="C33" s="1068" t="s">
        <v>12</v>
      </c>
      <c r="D33" s="35" t="str">
        <v/>
      </c>
      <c r="E33" s="34">
        <f t="shared" si="4"/>
        <v>8597.2000000000007</v>
      </c>
      <c r="F33" s="32">
        <v>101.02</v>
      </c>
      <c r="G33" s="32">
        <v>5.71</v>
      </c>
      <c r="H33" s="32">
        <v>6.67</v>
      </c>
      <c r="I33" s="31">
        <v>15</v>
      </c>
      <c r="J33" s="32">
        <v>141.6</v>
      </c>
      <c r="K33" s="33">
        <f t="shared" si="7"/>
        <v>269.99999999999994</v>
      </c>
      <c r="L33" s="32">
        <f t="shared" si="5"/>
        <v>8327.2000000000007</v>
      </c>
      <c r="M33" s="30">
        <f t="shared" si="6"/>
        <v>1557.5999999999997</v>
      </c>
    </row>
    <row r="34" spans="1:13" ht="20.25" customHeight="1" x14ac:dyDescent="0.25">
      <c r="A34" s="1390"/>
      <c r="B34" s="29">
        <v>12</v>
      </c>
      <c r="C34" s="1069" t="s">
        <v>11</v>
      </c>
      <c r="D34" s="27" t="str">
        <v/>
      </c>
      <c r="E34" s="26">
        <f t="shared" si="4"/>
        <v>8327.2000000000007</v>
      </c>
      <c r="F34" s="24">
        <v>101.02</v>
      </c>
      <c r="G34" s="24">
        <v>5.71</v>
      </c>
      <c r="H34" s="24">
        <v>6.67</v>
      </c>
      <c r="I34" s="23">
        <v>15</v>
      </c>
      <c r="J34" s="24">
        <v>141.6</v>
      </c>
      <c r="K34" s="25">
        <f t="shared" si="7"/>
        <v>269.99999999999994</v>
      </c>
      <c r="L34" s="24">
        <f t="shared" si="5"/>
        <v>8057.2</v>
      </c>
      <c r="M34" s="22">
        <f t="shared" si="6"/>
        <v>1699.1999999999996</v>
      </c>
    </row>
    <row r="35" spans="1:13" ht="20.25" customHeight="1" x14ac:dyDescent="0.25">
      <c r="A35" s="1390"/>
      <c r="B35" s="29">
        <v>13</v>
      </c>
      <c r="C35" s="1069" t="s">
        <v>10</v>
      </c>
      <c r="D35" s="27" t="str">
        <v/>
      </c>
      <c r="E35" s="26">
        <f t="shared" si="4"/>
        <v>8057.2</v>
      </c>
      <c r="F35" s="24">
        <v>101.02</v>
      </c>
      <c r="G35" s="24">
        <v>5.71</v>
      </c>
      <c r="H35" s="24">
        <v>6.67</v>
      </c>
      <c r="I35" s="23">
        <v>15</v>
      </c>
      <c r="J35" s="24">
        <v>141.6</v>
      </c>
      <c r="K35" s="25">
        <f t="shared" si="7"/>
        <v>269.99999999999994</v>
      </c>
      <c r="L35" s="24">
        <f t="shared" si="5"/>
        <v>7787.1999999999989</v>
      </c>
      <c r="M35" s="22">
        <f t="shared" si="6"/>
        <v>1840.7999999999995</v>
      </c>
    </row>
    <row r="36" spans="1:13" ht="20.25" customHeight="1" x14ac:dyDescent="0.25">
      <c r="A36" s="1390"/>
      <c r="B36" s="29">
        <v>14</v>
      </c>
      <c r="C36" s="1069" t="s">
        <v>9</v>
      </c>
      <c r="D36" s="27" t="str">
        <v/>
      </c>
      <c r="E36" s="26">
        <f t="shared" si="4"/>
        <v>7787.1999999999989</v>
      </c>
      <c r="F36" s="24">
        <v>101.02</v>
      </c>
      <c r="G36" s="24">
        <v>5.71</v>
      </c>
      <c r="H36" s="24">
        <v>6.67</v>
      </c>
      <c r="I36" s="23">
        <v>15</v>
      </c>
      <c r="J36" s="24">
        <v>141.6</v>
      </c>
      <c r="K36" s="25">
        <f t="shared" si="7"/>
        <v>269.99999999999994</v>
      </c>
      <c r="L36" s="24">
        <f t="shared" si="5"/>
        <v>7517.199999999998</v>
      </c>
      <c r="M36" s="22">
        <f t="shared" si="6"/>
        <v>1982.3999999999994</v>
      </c>
    </row>
    <row r="37" spans="1:13" ht="20.25" customHeight="1" x14ac:dyDescent="0.25">
      <c r="A37" s="1390"/>
      <c r="B37" s="29">
        <v>15</v>
      </c>
      <c r="C37" s="1069" t="s">
        <v>8</v>
      </c>
      <c r="D37" s="27" t="str">
        <v/>
      </c>
      <c r="E37" s="26">
        <f t="shared" si="4"/>
        <v>7517.199999999998</v>
      </c>
      <c r="F37" s="24">
        <v>101.02</v>
      </c>
      <c r="G37" s="24">
        <v>5.71</v>
      </c>
      <c r="H37" s="24">
        <v>6.67</v>
      </c>
      <c r="I37" s="23">
        <v>15</v>
      </c>
      <c r="J37" s="24">
        <v>141.6</v>
      </c>
      <c r="K37" s="25">
        <f t="shared" si="7"/>
        <v>269.99999999999994</v>
      </c>
      <c r="L37" s="24">
        <f t="shared" si="5"/>
        <v>7247.1999999999971</v>
      </c>
      <c r="M37" s="22">
        <f t="shared" si="6"/>
        <v>2123.9999999999995</v>
      </c>
    </row>
    <row r="38" spans="1:13" ht="20.25" customHeight="1" x14ac:dyDescent="0.25">
      <c r="A38" s="1390"/>
      <c r="B38" s="29">
        <v>16</v>
      </c>
      <c r="C38" s="1069" t="s">
        <v>7</v>
      </c>
      <c r="D38" s="27" t="str">
        <v/>
      </c>
      <c r="E38" s="26">
        <f t="shared" si="4"/>
        <v>7247.1999999999971</v>
      </c>
      <c r="F38" s="24">
        <v>101.02</v>
      </c>
      <c r="G38" s="24">
        <v>5.71</v>
      </c>
      <c r="H38" s="24">
        <v>6.67</v>
      </c>
      <c r="I38" s="23">
        <v>15</v>
      </c>
      <c r="J38" s="24">
        <v>141.6</v>
      </c>
      <c r="K38" s="25">
        <f t="shared" si="7"/>
        <v>269.99999999999994</v>
      </c>
      <c r="L38" s="24">
        <f t="shared" si="5"/>
        <v>6977.1999999999962</v>
      </c>
      <c r="M38" s="22">
        <f t="shared" si="6"/>
        <v>2265.5999999999995</v>
      </c>
    </row>
    <row r="39" spans="1:13" ht="20.25" customHeight="1" x14ac:dyDescent="0.25">
      <c r="A39" s="1390"/>
      <c r="B39" s="29">
        <v>17</v>
      </c>
      <c r="C39" s="1069" t="s">
        <v>6</v>
      </c>
      <c r="D39" s="27" t="str">
        <v/>
      </c>
      <c r="E39" s="26">
        <f t="shared" si="4"/>
        <v>6977.1999999999962</v>
      </c>
      <c r="F39" s="24">
        <v>101.02</v>
      </c>
      <c r="G39" s="24">
        <v>5.71</v>
      </c>
      <c r="H39" s="24">
        <v>6.67</v>
      </c>
      <c r="I39" s="23">
        <v>15</v>
      </c>
      <c r="J39" s="24">
        <v>141.6</v>
      </c>
      <c r="K39" s="25">
        <f t="shared" si="7"/>
        <v>269.99999999999994</v>
      </c>
      <c r="L39" s="24">
        <f t="shared" si="5"/>
        <v>6707.1999999999953</v>
      </c>
      <c r="M39" s="22">
        <f t="shared" si="6"/>
        <v>2407.1999999999994</v>
      </c>
    </row>
    <row r="40" spans="1:13" ht="20.25" customHeight="1" x14ac:dyDescent="0.25">
      <c r="A40" s="1390"/>
      <c r="B40" s="29">
        <v>18</v>
      </c>
      <c r="C40" s="1069" t="s">
        <v>5</v>
      </c>
      <c r="D40" s="27" t="str">
        <v/>
      </c>
      <c r="E40" s="26">
        <f t="shared" si="4"/>
        <v>6707.1999999999953</v>
      </c>
      <c r="F40" s="24">
        <v>101.02</v>
      </c>
      <c r="G40" s="24">
        <v>5.71</v>
      </c>
      <c r="H40" s="24">
        <v>6.67</v>
      </c>
      <c r="I40" s="23">
        <v>15</v>
      </c>
      <c r="J40" s="24">
        <v>141.6</v>
      </c>
      <c r="K40" s="25">
        <f t="shared" si="7"/>
        <v>269.99999999999994</v>
      </c>
      <c r="L40" s="24">
        <f t="shared" si="5"/>
        <v>6437.1999999999944</v>
      </c>
      <c r="M40" s="22">
        <f t="shared" si="6"/>
        <v>2548.7999999999993</v>
      </c>
    </row>
    <row r="41" spans="1:13" ht="20.25" customHeight="1" x14ac:dyDescent="0.25">
      <c r="A41" s="1390"/>
      <c r="B41" s="29">
        <v>19</v>
      </c>
      <c r="C41" s="1069" t="s">
        <v>4</v>
      </c>
      <c r="D41" s="27" t="str">
        <v/>
      </c>
      <c r="E41" s="26">
        <f t="shared" si="4"/>
        <v>6437.1999999999944</v>
      </c>
      <c r="F41" s="24">
        <v>101.02</v>
      </c>
      <c r="G41" s="24">
        <v>5.71</v>
      </c>
      <c r="H41" s="24">
        <v>6.67</v>
      </c>
      <c r="I41" s="23">
        <v>15</v>
      </c>
      <c r="J41" s="24">
        <v>141.6</v>
      </c>
      <c r="K41" s="25">
        <f t="shared" si="7"/>
        <v>269.99999999999994</v>
      </c>
      <c r="L41" s="24">
        <f t="shared" si="5"/>
        <v>6167.1999999999935</v>
      </c>
      <c r="M41" s="22">
        <f t="shared" si="6"/>
        <v>2690.3999999999992</v>
      </c>
    </row>
    <row r="42" spans="1:13" ht="20.25" customHeight="1" x14ac:dyDescent="0.25">
      <c r="A42" s="1390"/>
      <c r="B42" s="29">
        <v>20</v>
      </c>
      <c r="C42" s="1069" t="s">
        <v>3</v>
      </c>
      <c r="D42" s="27" t="str">
        <v/>
      </c>
      <c r="E42" s="26">
        <f t="shared" si="4"/>
        <v>6167.1999999999935</v>
      </c>
      <c r="F42" s="24">
        <v>101.02</v>
      </c>
      <c r="G42" s="24">
        <v>5.71</v>
      </c>
      <c r="H42" s="24">
        <v>6.67</v>
      </c>
      <c r="I42" s="23">
        <v>15</v>
      </c>
      <c r="J42" s="24">
        <v>141.6</v>
      </c>
      <c r="K42" s="25">
        <f t="shared" si="7"/>
        <v>269.99999999999994</v>
      </c>
      <c r="L42" s="24">
        <f t="shared" si="5"/>
        <v>5897.1999999999925</v>
      </c>
      <c r="M42" s="22">
        <f t="shared" si="6"/>
        <v>2831.9999999999991</v>
      </c>
    </row>
    <row r="43" spans="1:13" ht="20.25" customHeight="1" x14ac:dyDescent="0.25">
      <c r="A43" s="1390"/>
      <c r="B43" s="29">
        <v>21</v>
      </c>
      <c r="C43" s="1069" t="s">
        <v>14</v>
      </c>
      <c r="D43" s="27" t="str">
        <v/>
      </c>
      <c r="E43" s="26">
        <f t="shared" si="4"/>
        <v>5897.1999999999925</v>
      </c>
      <c r="F43" s="24">
        <v>101.02</v>
      </c>
      <c r="G43" s="24">
        <v>5.71</v>
      </c>
      <c r="H43" s="24">
        <v>6.67</v>
      </c>
      <c r="I43" s="23">
        <v>15</v>
      </c>
      <c r="J43" s="24">
        <v>141.6</v>
      </c>
      <c r="K43" s="25">
        <f t="shared" si="7"/>
        <v>269.99999999999994</v>
      </c>
      <c r="L43" s="24">
        <f t="shared" si="5"/>
        <v>5627.1999999999916</v>
      </c>
      <c r="M43" s="22">
        <f t="shared" si="6"/>
        <v>2973.599999999999</v>
      </c>
    </row>
    <row r="44" spans="1:13" ht="20.25" customHeight="1" thickBot="1" x14ac:dyDescent="0.3">
      <c r="A44" s="1391"/>
      <c r="B44" s="21">
        <v>22</v>
      </c>
      <c r="C44" s="1070" t="s">
        <v>13</v>
      </c>
      <c r="D44" s="19" t="str">
        <v/>
      </c>
      <c r="E44" s="18">
        <f t="shared" si="4"/>
        <v>5627.1999999999916</v>
      </c>
      <c r="F44" s="16">
        <v>101.02</v>
      </c>
      <c r="G44" s="16">
        <v>5.71</v>
      </c>
      <c r="H44" s="16">
        <v>6.67</v>
      </c>
      <c r="I44" s="15">
        <v>15</v>
      </c>
      <c r="J44" s="16">
        <v>141.6</v>
      </c>
      <c r="K44" s="17">
        <f t="shared" si="7"/>
        <v>269.99999999999994</v>
      </c>
      <c r="L44" s="16">
        <f t="shared" si="5"/>
        <v>5357.1999999999907</v>
      </c>
      <c r="M44" s="14">
        <f t="shared" si="6"/>
        <v>3115.1999999999989</v>
      </c>
    </row>
    <row r="45" spans="1:13" ht="20.25" customHeight="1" x14ac:dyDescent="0.25">
      <c r="A45" s="1389">
        <v>2027</v>
      </c>
      <c r="B45" s="37">
        <v>23</v>
      </c>
      <c r="C45" s="1068" t="s">
        <v>12</v>
      </c>
      <c r="D45" s="35" t="str">
        <v/>
      </c>
      <c r="E45" s="34">
        <f t="shared" si="4"/>
        <v>5357.1999999999907</v>
      </c>
      <c r="F45" s="32">
        <v>101.02</v>
      </c>
      <c r="G45" s="32">
        <v>5.71</v>
      </c>
      <c r="H45" s="32">
        <v>6.67</v>
      </c>
      <c r="I45" s="31">
        <v>15</v>
      </c>
      <c r="J45" s="32">
        <v>141.6</v>
      </c>
      <c r="K45" s="33">
        <f t="shared" si="7"/>
        <v>269.99999999999994</v>
      </c>
      <c r="L45" s="32">
        <f t="shared" si="5"/>
        <v>5087.1999999999898</v>
      </c>
      <c r="M45" s="30">
        <f t="shared" si="6"/>
        <v>3256.7999999999988</v>
      </c>
    </row>
    <row r="46" spans="1:13" ht="20.25" customHeight="1" x14ac:dyDescent="0.25">
      <c r="A46" s="1390"/>
      <c r="B46" s="29">
        <v>24</v>
      </c>
      <c r="C46" s="1069" t="s">
        <v>11</v>
      </c>
      <c r="D46" s="27" t="str">
        <v/>
      </c>
      <c r="E46" s="26">
        <f t="shared" si="4"/>
        <v>5087.1999999999898</v>
      </c>
      <c r="F46" s="24">
        <v>101.02</v>
      </c>
      <c r="G46" s="24">
        <v>5.71</v>
      </c>
      <c r="H46" s="24">
        <v>6.67</v>
      </c>
      <c r="I46" s="23">
        <v>15</v>
      </c>
      <c r="J46" s="24">
        <v>141.6</v>
      </c>
      <c r="K46" s="25">
        <f t="shared" si="7"/>
        <v>269.99999999999994</v>
      </c>
      <c r="L46" s="24">
        <f t="shared" si="5"/>
        <v>4817.1999999999889</v>
      </c>
      <c r="M46" s="22">
        <f t="shared" si="6"/>
        <v>3398.3999999999987</v>
      </c>
    </row>
    <row r="47" spans="1:13" ht="20.25" customHeight="1" x14ac:dyDescent="0.25">
      <c r="A47" s="1390"/>
      <c r="B47" s="29">
        <v>25</v>
      </c>
      <c r="C47" s="1069" t="s">
        <v>10</v>
      </c>
      <c r="D47" s="27" t="str">
        <v/>
      </c>
      <c r="E47" s="26">
        <f t="shared" si="4"/>
        <v>4817.1999999999889</v>
      </c>
      <c r="F47" s="24">
        <v>101.02</v>
      </c>
      <c r="G47" s="24">
        <v>5.71</v>
      </c>
      <c r="H47" s="24">
        <v>6.67</v>
      </c>
      <c r="I47" s="23">
        <v>15</v>
      </c>
      <c r="J47" s="24">
        <v>141.6</v>
      </c>
      <c r="K47" s="25">
        <f t="shared" si="7"/>
        <v>269.99999999999994</v>
      </c>
      <c r="L47" s="24">
        <f t="shared" si="5"/>
        <v>4547.199999999988</v>
      </c>
      <c r="M47" s="22">
        <f t="shared" si="6"/>
        <v>3539.9999999999986</v>
      </c>
    </row>
    <row r="48" spans="1:13" ht="20.25" customHeight="1" x14ac:dyDescent="0.25">
      <c r="A48" s="1390"/>
      <c r="B48" s="29">
        <v>26</v>
      </c>
      <c r="C48" s="1069" t="s">
        <v>9</v>
      </c>
      <c r="D48" s="27" t="str">
        <v/>
      </c>
      <c r="E48" s="26">
        <f t="shared" si="4"/>
        <v>4547.199999999988</v>
      </c>
      <c r="F48" s="24">
        <v>101.02</v>
      </c>
      <c r="G48" s="24">
        <v>5.71</v>
      </c>
      <c r="H48" s="24">
        <v>6.67</v>
      </c>
      <c r="I48" s="23">
        <v>15</v>
      </c>
      <c r="J48" s="24">
        <v>141.6</v>
      </c>
      <c r="K48" s="25">
        <f t="shared" si="7"/>
        <v>269.99999999999994</v>
      </c>
      <c r="L48" s="24">
        <f t="shared" si="5"/>
        <v>4277.1999999999871</v>
      </c>
      <c r="M48" s="22">
        <f t="shared" si="6"/>
        <v>3681.5999999999985</v>
      </c>
    </row>
    <row r="49" spans="1:13" ht="20.25" customHeight="1" x14ac:dyDescent="0.25">
      <c r="A49" s="1390"/>
      <c r="B49" s="29">
        <v>27</v>
      </c>
      <c r="C49" s="1069" t="s">
        <v>8</v>
      </c>
      <c r="D49" s="27" t="str">
        <v/>
      </c>
      <c r="E49" s="26">
        <f t="shared" si="4"/>
        <v>4277.1999999999871</v>
      </c>
      <c r="F49" s="24">
        <v>101.02</v>
      </c>
      <c r="G49" s="24">
        <v>5.71</v>
      </c>
      <c r="H49" s="24">
        <v>6.67</v>
      </c>
      <c r="I49" s="23">
        <v>15</v>
      </c>
      <c r="J49" s="24">
        <v>141.6</v>
      </c>
      <c r="K49" s="25">
        <f t="shared" si="7"/>
        <v>269.99999999999994</v>
      </c>
      <c r="L49" s="24">
        <f t="shared" si="5"/>
        <v>4007.1999999999866</v>
      </c>
      <c r="M49" s="22">
        <f t="shared" si="6"/>
        <v>3823.1999999999985</v>
      </c>
    </row>
    <row r="50" spans="1:13" ht="20.25" customHeight="1" x14ac:dyDescent="0.25">
      <c r="A50" s="1390"/>
      <c r="B50" s="29">
        <v>28</v>
      </c>
      <c r="C50" s="1069" t="s">
        <v>7</v>
      </c>
      <c r="D50" s="27" t="str">
        <v/>
      </c>
      <c r="E50" s="26">
        <f t="shared" si="4"/>
        <v>4007.1999999999866</v>
      </c>
      <c r="F50" s="24">
        <v>101.02</v>
      </c>
      <c r="G50" s="24">
        <v>5.71</v>
      </c>
      <c r="H50" s="24">
        <v>6.67</v>
      </c>
      <c r="I50" s="23">
        <v>15</v>
      </c>
      <c r="J50" s="24">
        <v>141.6</v>
      </c>
      <c r="K50" s="25">
        <f t="shared" si="7"/>
        <v>269.99999999999994</v>
      </c>
      <c r="L50" s="24">
        <f t="shared" si="5"/>
        <v>3737.1999999999866</v>
      </c>
      <c r="M50" s="22">
        <f t="shared" si="6"/>
        <v>3964.7999999999984</v>
      </c>
    </row>
    <row r="51" spans="1:13" ht="20.25" customHeight="1" x14ac:dyDescent="0.25">
      <c r="A51" s="1390"/>
      <c r="B51" s="29">
        <v>29</v>
      </c>
      <c r="C51" s="1069" t="s">
        <v>6</v>
      </c>
      <c r="D51" s="27" t="str">
        <v/>
      </c>
      <c r="E51" s="26">
        <f t="shared" si="4"/>
        <v>3737.1999999999866</v>
      </c>
      <c r="F51" s="24">
        <v>101.02</v>
      </c>
      <c r="G51" s="24">
        <v>5.71</v>
      </c>
      <c r="H51" s="24">
        <v>6.67</v>
      </c>
      <c r="I51" s="23">
        <v>15</v>
      </c>
      <c r="J51" s="24">
        <v>141.6</v>
      </c>
      <c r="K51" s="25">
        <f t="shared" si="7"/>
        <v>269.99999999999994</v>
      </c>
      <c r="L51" s="24">
        <f t="shared" si="5"/>
        <v>3467.1999999999866</v>
      </c>
      <c r="M51" s="22">
        <f t="shared" si="6"/>
        <v>4106.3999999999987</v>
      </c>
    </row>
    <row r="52" spans="1:13" ht="20.25" customHeight="1" x14ac:dyDescent="0.25">
      <c r="A52" s="1390"/>
      <c r="B52" s="29">
        <v>30</v>
      </c>
      <c r="C52" s="1069" t="s">
        <v>5</v>
      </c>
      <c r="D52" s="27" t="str">
        <v/>
      </c>
      <c r="E52" s="26">
        <f t="shared" si="4"/>
        <v>3467.1999999999866</v>
      </c>
      <c r="F52" s="24">
        <v>101.02</v>
      </c>
      <c r="G52" s="24">
        <v>5.71</v>
      </c>
      <c r="H52" s="24">
        <v>6.67</v>
      </c>
      <c r="I52" s="23">
        <v>15</v>
      </c>
      <c r="J52" s="24">
        <v>141.6</v>
      </c>
      <c r="K52" s="25">
        <f t="shared" si="7"/>
        <v>269.99999999999994</v>
      </c>
      <c r="L52" s="24">
        <f t="shared" si="5"/>
        <v>3197.1999999999866</v>
      </c>
      <c r="M52" s="22">
        <f t="shared" si="6"/>
        <v>4247.9999999999991</v>
      </c>
    </row>
    <row r="53" spans="1:13" ht="20.25" customHeight="1" x14ac:dyDescent="0.25">
      <c r="A53" s="1390"/>
      <c r="B53" s="29">
        <v>31</v>
      </c>
      <c r="C53" s="1069" t="s">
        <v>4</v>
      </c>
      <c r="D53" s="27" t="str">
        <v/>
      </c>
      <c r="E53" s="26">
        <f t="shared" si="4"/>
        <v>3197.1999999999866</v>
      </c>
      <c r="F53" s="24">
        <v>101.02</v>
      </c>
      <c r="G53" s="24">
        <v>5.71</v>
      </c>
      <c r="H53" s="24">
        <v>6.67</v>
      </c>
      <c r="I53" s="23">
        <v>15</v>
      </c>
      <c r="J53" s="24">
        <v>141.6</v>
      </c>
      <c r="K53" s="25">
        <f t="shared" si="7"/>
        <v>269.99999999999994</v>
      </c>
      <c r="L53" s="24">
        <f t="shared" si="5"/>
        <v>2927.1999999999866</v>
      </c>
      <c r="M53" s="22">
        <f t="shared" si="6"/>
        <v>4389.5999999999995</v>
      </c>
    </row>
    <row r="54" spans="1:13" ht="20.25" customHeight="1" x14ac:dyDescent="0.25">
      <c r="A54" s="1390"/>
      <c r="B54" s="29">
        <v>32</v>
      </c>
      <c r="C54" s="1069" t="s">
        <v>3</v>
      </c>
      <c r="D54" s="27" t="str">
        <v/>
      </c>
      <c r="E54" s="26">
        <f t="shared" si="4"/>
        <v>2927.1999999999866</v>
      </c>
      <c r="F54" s="24">
        <v>101.02</v>
      </c>
      <c r="G54" s="24">
        <v>5.71</v>
      </c>
      <c r="H54" s="24">
        <v>6.67</v>
      </c>
      <c r="I54" s="23">
        <v>15</v>
      </c>
      <c r="J54" s="24">
        <v>141.6</v>
      </c>
      <c r="K54" s="25">
        <f t="shared" si="7"/>
        <v>269.99999999999994</v>
      </c>
      <c r="L54" s="24">
        <f t="shared" si="5"/>
        <v>2657.1999999999866</v>
      </c>
      <c r="M54" s="22">
        <f t="shared" si="6"/>
        <v>4531.2</v>
      </c>
    </row>
    <row r="55" spans="1:13" ht="20.25" customHeight="1" x14ac:dyDescent="0.25">
      <c r="A55" s="1390"/>
      <c r="B55" s="29">
        <v>33</v>
      </c>
      <c r="C55" s="1069" t="s">
        <v>14</v>
      </c>
      <c r="D55" s="27" t="str">
        <v/>
      </c>
      <c r="E55" s="26">
        <f t="shared" si="4"/>
        <v>2657.1999999999866</v>
      </c>
      <c r="F55" s="24">
        <v>101.02</v>
      </c>
      <c r="G55" s="24">
        <v>5.71</v>
      </c>
      <c r="H55" s="24">
        <v>6.67</v>
      </c>
      <c r="I55" s="23">
        <v>15</v>
      </c>
      <c r="J55" s="24">
        <v>141.6</v>
      </c>
      <c r="K55" s="25">
        <f t="shared" si="7"/>
        <v>269.99999999999994</v>
      </c>
      <c r="L55" s="24">
        <f t="shared" si="5"/>
        <v>2387.1999999999866</v>
      </c>
      <c r="M55" s="22">
        <f t="shared" si="6"/>
        <v>4672.8</v>
      </c>
    </row>
    <row r="56" spans="1:13" ht="20.25" customHeight="1" thickBot="1" x14ac:dyDescent="0.3">
      <c r="A56" s="1391"/>
      <c r="B56" s="21">
        <v>34</v>
      </c>
      <c r="C56" s="1070" t="s">
        <v>13</v>
      </c>
      <c r="D56" s="19" t="str">
        <v/>
      </c>
      <c r="E56" s="18">
        <f t="shared" si="4"/>
        <v>2387.1999999999866</v>
      </c>
      <c r="F56" s="16">
        <v>101.02</v>
      </c>
      <c r="G56" s="16">
        <v>5.71</v>
      </c>
      <c r="H56" s="16">
        <v>6.67</v>
      </c>
      <c r="I56" s="15">
        <v>15</v>
      </c>
      <c r="J56" s="16">
        <v>141.6</v>
      </c>
      <c r="K56" s="17">
        <f t="shared" si="7"/>
        <v>269.99999999999994</v>
      </c>
      <c r="L56" s="16">
        <f t="shared" si="5"/>
        <v>2117.1999999999866</v>
      </c>
      <c r="M56" s="14">
        <f t="shared" si="6"/>
        <v>4814.4000000000005</v>
      </c>
    </row>
    <row r="57" spans="1:13" ht="20.25" customHeight="1" x14ac:dyDescent="0.25">
      <c r="A57" s="1389">
        <v>2028</v>
      </c>
      <c r="B57" s="37">
        <v>35</v>
      </c>
      <c r="C57" s="1068" t="s">
        <v>12</v>
      </c>
      <c r="D57" s="258" t="str">
        <v/>
      </c>
      <c r="E57" s="34">
        <f t="shared" si="4"/>
        <v>2117.1999999999866</v>
      </c>
      <c r="F57" s="32">
        <v>101.02</v>
      </c>
      <c r="G57" s="32">
        <v>5.71</v>
      </c>
      <c r="H57" s="32">
        <v>6.67</v>
      </c>
      <c r="I57" s="31">
        <v>15</v>
      </c>
      <c r="J57" s="32">
        <v>141.6</v>
      </c>
      <c r="K57" s="33">
        <f t="shared" si="7"/>
        <v>269.99999999999994</v>
      </c>
      <c r="L57" s="32">
        <f t="shared" si="5"/>
        <v>1847.1999999999866</v>
      </c>
      <c r="M57" s="30">
        <f t="shared" si="6"/>
        <v>4956.0000000000009</v>
      </c>
    </row>
    <row r="58" spans="1:13" ht="20.25" customHeight="1" x14ac:dyDescent="0.25">
      <c r="A58" s="1390"/>
      <c r="B58" s="29">
        <v>36</v>
      </c>
      <c r="C58" s="1069" t="s">
        <v>11</v>
      </c>
      <c r="D58" s="83" t="str">
        <v/>
      </c>
      <c r="E58" s="26">
        <f t="shared" si="4"/>
        <v>1847.1999999999866</v>
      </c>
      <c r="F58" s="24">
        <v>101.02</v>
      </c>
      <c r="G58" s="24">
        <v>5.71</v>
      </c>
      <c r="H58" s="24">
        <v>6.67</v>
      </c>
      <c r="I58" s="23">
        <v>15</v>
      </c>
      <c r="J58" s="24">
        <v>141.6</v>
      </c>
      <c r="K58" s="25">
        <f t="shared" si="7"/>
        <v>269.99999999999994</v>
      </c>
      <c r="L58" s="24">
        <f t="shared" si="5"/>
        <v>1577.1999999999866</v>
      </c>
      <c r="M58" s="22">
        <f t="shared" si="6"/>
        <v>5097.6000000000013</v>
      </c>
    </row>
    <row r="59" spans="1:13" ht="20.25" customHeight="1" x14ac:dyDescent="0.25">
      <c r="A59" s="1390"/>
      <c r="B59" s="29">
        <v>37</v>
      </c>
      <c r="C59" s="1069" t="s">
        <v>10</v>
      </c>
      <c r="D59" s="83" t="str">
        <v/>
      </c>
      <c r="E59" s="26">
        <f t="shared" si="4"/>
        <v>1577.1999999999866</v>
      </c>
      <c r="F59" s="24">
        <v>101.02</v>
      </c>
      <c r="G59" s="24">
        <v>5.71</v>
      </c>
      <c r="H59" s="24">
        <v>6.67</v>
      </c>
      <c r="I59" s="23">
        <v>15</v>
      </c>
      <c r="J59" s="24">
        <v>141.6</v>
      </c>
      <c r="K59" s="25">
        <f t="shared" si="7"/>
        <v>269.99999999999994</v>
      </c>
      <c r="L59" s="24">
        <f t="shared" si="5"/>
        <v>1307.1999999999866</v>
      </c>
      <c r="M59" s="22">
        <f t="shared" si="6"/>
        <v>5239.2000000000016</v>
      </c>
    </row>
    <row r="60" spans="1:13" ht="20.25" customHeight="1" x14ac:dyDescent="0.25">
      <c r="A60" s="1390"/>
      <c r="B60" s="29">
        <v>38</v>
      </c>
      <c r="C60" s="1069" t="s">
        <v>9</v>
      </c>
      <c r="D60" s="27" t="str">
        <v/>
      </c>
      <c r="E60" s="26">
        <f t="shared" si="4"/>
        <v>1307.1999999999866</v>
      </c>
      <c r="F60" s="24">
        <v>101.02</v>
      </c>
      <c r="G60" s="24">
        <v>5.71</v>
      </c>
      <c r="H60" s="24">
        <v>6.67</v>
      </c>
      <c r="I60" s="23">
        <v>15</v>
      </c>
      <c r="J60" s="24">
        <v>141.6</v>
      </c>
      <c r="K60" s="25">
        <f t="shared" si="7"/>
        <v>269.99999999999994</v>
      </c>
      <c r="L60" s="24">
        <f t="shared" si="5"/>
        <v>1037.1999999999866</v>
      </c>
      <c r="M60" s="22">
        <f t="shared" si="6"/>
        <v>5380.800000000002</v>
      </c>
    </row>
    <row r="61" spans="1:13" ht="20.25" customHeight="1" x14ac:dyDescent="0.25">
      <c r="A61" s="1390"/>
      <c r="B61" s="29">
        <v>39</v>
      </c>
      <c r="C61" s="1069" t="s">
        <v>8</v>
      </c>
      <c r="D61" s="27" t="str">
        <v/>
      </c>
      <c r="E61" s="26">
        <f t="shared" si="4"/>
        <v>1037.1999999999866</v>
      </c>
      <c r="F61" s="24">
        <v>101.02</v>
      </c>
      <c r="G61" s="24">
        <v>5.71</v>
      </c>
      <c r="H61" s="24">
        <v>6.67</v>
      </c>
      <c r="I61" s="23">
        <v>15</v>
      </c>
      <c r="J61" s="24">
        <v>141.6</v>
      </c>
      <c r="K61" s="25">
        <f t="shared" si="7"/>
        <v>269.99999999999994</v>
      </c>
      <c r="L61" s="24">
        <f t="shared" si="5"/>
        <v>767.19999999998663</v>
      </c>
      <c r="M61" s="22">
        <f t="shared" si="6"/>
        <v>5522.4000000000024</v>
      </c>
    </row>
    <row r="62" spans="1:13" ht="20.25" customHeight="1" x14ac:dyDescent="0.25">
      <c r="A62" s="1390"/>
      <c r="B62" s="29">
        <v>40</v>
      </c>
      <c r="C62" s="1069" t="s">
        <v>7</v>
      </c>
      <c r="D62" s="27" t="str">
        <v/>
      </c>
      <c r="E62" s="26">
        <f t="shared" si="4"/>
        <v>767.19999999998663</v>
      </c>
      <c r="F62" s="24">
        <v>101.02</v>
      </c>
      <c r="G62" s="24">
        <v>5.71</v>
      </c>
      <c r="H62" s="24">
        <v>6.67</v>
      </c>
      <c r="I62" s="23">
        <v>15</v>
      </c>
      <c r="J62" s="24">
        <v>141.6</v>
      </c>
      <c r="K62" s="25">
        <f t="shared" si="7"/>
        <v>269.99999999999994</v>
      </c>
      <c r="L62" s="24">
        <f t="shared" si="5"/>
        <v>497.19999999998669</v>
      </c>
      <c r="M62" s="22">
        <f t="shared" si="6"/>
        <v>5664.0000000000027</v>
      </c>
    </row>
    <row r="63" spans="1:13" ht="20.25" customHeight="1" x14ac:dyDescent="0.25">
      <c r="A63" s="1390"/>
      <c r="B63" s="29">
        <v>41</v>
      </c>
      <c r="C63" s="1069" t="s">
        <v>6</v>
      </c>
      <c r="D63" s="27" t="str">
        <v/>
      </c>
      <c r="E63" s="26">
        <f t="shared" si="4"/>
        <v>497.19999999998669</v>
      </c>
      <c r="F63" s="24">
        <v>101.02</v>
      </c>
      <c r="G63" s="24">
        <v>5.71</v>
      </c>
      <c r="H63" s="24">
        <v>6.67</v>
      </c>
      <c r="I63" s="23">
        <v>15</v>
      </c>
      <c r="J63" s="24">
        <v>141.6</v>
      </c>
      <c r="K63" s="25">
        <f t="shared" si="7"/>
        <v>269.99999999999994</v>
      </c>
      <c r="L63" s="24">
        <f t="shared" si="5"/>
        <v>227.19999999998672</v>
      </c>
      <c r="M63" s="22">
        <f t="shared" si="6"/>
        <v>5805.6000000000031</v>
      </c>
    </row>
    <row r="64" spans="1:13" ht="20.25" customHeight="1" thickBot="1" x14ac:dyDescent="0.3">
      <c r="A64" s="1391"/>
      <c r="B64" s="21">
        <v>42</v>
      </c>
      <c r="C64" s="1070" t="s">
        <v>5</v>
      </c>
      <c r="D64" s="19" t="str">
        <v/>
      </c>
      <c r="E64" s="18">
        <f t="shared" si="4"/>
        <v>227.19999999998672</v>
      </c>
      <c r="F64" s="16">
        <v>100.98</v>
      </c>
      <c r="G64" s="16">
        <v>5.89</v>
      </c>
      <c r="H64" s="16">
        <v>6.53</v>
      </c>
      <c r="I64" s="15">
        <v>15</v>
      </c>
      <c r="J64" s="16">
        <v>141.6</v>
      </c>
      <c r="K64" s="17">
        <f t="shared" si="7"/>
        <v>270</v>
      </c>
      <c r="L64" s="16">
        <f t="shared" si="5"/>
        <v>-42.800000000013284</v>
      </c>
      <c r="M64" s="14">
        <f t="shared" si="6"/>
        <v>5947.2000000000035</v>
      </c>
    </row>
    <row r="65" spans="3:10" x14ac:dyDescent="0.25">
      <c r="D65" s="68"/>
      <c r="E65" s="68"/>
      <c r="F65" s="67">
        <f>SUM(F23:F64)</f>
        <v>4242.7999999999993</v>
      </c>
      <c r="G65" s="67">
        <f>SUM(G23:G64)</f>
        <v>240.00000000000006</v>
      </c>
      <c r="H65" s="67">
        <f>SUM(H23:H64)</f>
        <v>279.99999999999977</v>
      </c>
      <c r="I65" s="67">
        <f>SUM(I23:I64)</f>
        <v>630</v>
      </c>
      <c r="J65" s="67">
        <f>SUM(J23:J64)</f>
        <v>5947.2000000000035</v>
      </c>
    </row>
    <row r="66" spans="3:10" x14ac:dyDescent="0.25">
      <c r="D66" s="1420" t="s">
        <v>2</v>
      </c>
      <c r="E66" s="1420"/>
      <c r="F66" s="79">
        <f>SUM(F23:F27)</f>
        <v>505.09999999999997</v>
      </c>
      <c r="G66" s="79">
        <f t="shared" ref="G66:J66" si="8">SUM(G23:G27)</f>
        <v>28.55</v>
      </c>
      <c r="H66" s="79">
        <f t="shared" si="8"/>
        <v>33.35</v>
      </c>
      <c r="I66" s="79">
        <f t="shared" si="8"/>
        <v>75</v>
      </c>
      <c r="J66" s="79">
        <f t="shared" si="8"/>
        <v>708</v>
      </c>
    </row>
    <row r="67" spans="3:10" x14ac:dyDescent="0.25">
      <c r="D67" s="1421" t="s">
        <v>1</v>
      </c>
      <c r="E67" s="1421"/>
      <c r="F67" s="78">
        <f>SUM(F65-F66)</f>
        <v>3737.6999999999994</v>
      </c>
      <c r="G67" s="78">
        <f>SUM(G65-G66)</f>
        <v>211.45000000000005</v>
      </c>
      <c r="H67" s="78">
        <f>SUM(H65-H66)</f>
        <v>246.64999999999978</v>
      </c>
      <c r="I67" s="78">
        <f t="shared" ref="I67:J67" si="9">SUM(I65-I66)</f>
        <v>555</v>
      </c>
      <c r="J67" s="78">
        <f t="shared" si="9"/>
        <v>5239.2000000000035</v>
      </c>
    </row>
    <row r="69" spans="3:10" ht="15.75" x14ac:dyDescent="0.25">
      <c r="C69" s="76"/>
      <c r="D69" s="1435" t="s">
        <v>42</v>
      </c>
      <c r="E69" s="1435"/>
      <c r="F69" s="1423">
        <f>SUM(F67:J67)</f>
        <v>9990.0000000000036</v>
      </c>
      <c r="G69" s="1423"/>
      <c r="H69" s="1423"/>
      <c r="I69" s="485"/>
    </row>
    <row r="70" spans="3:10" ht="16.5" thickBot="1" x14ac:dyDescent="0.3">
      <c r="C70" s="76"/>
      <c r="D70" s="1435" t="s">
        <v>41</v>
      </c>
      <c r="E70" s="1435"/>
      <c r="F70" s="1436">
        <v>-42.8</v>
      </c>
      <c r="G70" s="1436"/>
      <c r="H70" s="1436"/>
      <c r="I70" s="485"/>
    </row>
    <row r="71" spans="3:10" ht="17.25" thickTop="1" thickBot="1" x14ac:dyDescent="0.3">
      <c r="C71" s="1415" t="s">
        <v>0</v>
      </c>
      <c r="D71" s="1415"/>
      <c r="E71" s="1416"/>
      <c r="F71" s="1417">
        <f>SUM(F69:I70)</f>
        <v>9947.2000000000044</v>
      </c>
      <c r="G71" s="1418"/>
      <c r="H71" s="1419"/>
      <c r="I71" s="486"/>
    </row>
    <row r="72" spans="3:10" ht="15.75" thickTop="1" x14ac:dyDescent="0.25"/>
  </sheetData>
  <mergeCells count="32">
    <mergeCell ref="A16:B16"/>
    <mergeCell ref="A8:M8"/>
    <mergeCell ref="A11:B11"/>
    <mergeCell ref="A12:B12"/>
    <mergeCell ref="A13:B13"/>
    <mergeCell ref="A14:B14"/>
    <mergeCell ref="M21:M22"/>
    <mergeCell ref="A18:B18"/>
    <mergeCell ref="E18:F18"/>
    <mergeCell ref="E19:F19"/>
    <mergeCell ref="A21:A22"/>
    <mergeCell ref="B21:B22"/>
    <mergeCell ref="C21:C22"/>
    <mergeCell ref="D21:D22"/>
    <mergeCell ref="E21:E22"/>
    <mergeCell ref="F21:F22"/>
    <mergeCell ref="A23:A32"/>
    <mergeCell ref="G21:I21"/>
    <mergeCell ref="J21:J22"/>
    <mergeCell ref="K21:K22"/>
    <mergeCell ref="L21:L22"/>
    <mergeCell ref="D66:E66"/>
    <mergeCell ref="D67:E67"/>
    <mergeCell ref="A57:A64"/>
    <mergeCell ref="A45:A56"/>
    <mergeCell ref="A33:A44"/>
    <mergeCell ref="D69:E69"/>
    <mergeCell ref="F69:H69"/>
    <mergeCell ref="D70:E70"/>
    <mergeCell ref="F70:H70"/>
    <mergeCell ref="C71:E71"/>
    <mergeCell ref="F71:H71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M48"/>
  <sheetViews>
    <sheetView topLeftCell="C25" zoomScale="90" zoomScaleNormal="90" workbookViewId="0">
      <selection activeCell="H37" sqref="H37"/>
    </sheetView>
  </sheetViews>
  <sheetFormatPr defaultRowHeight="15" x14ac:dyDescent="0.25"/>
  <cols>
    <col min="3" max="3" width="12.7109375" bestFit="1" customWidth="1"/>
    <col min="4" max="4" width="10.7109375" customWidth="1"/>
    <col min="5" max="8" width="10" customWidth="1"/>
    <col min="9" max="9" width="10.85546875" customWidth="1"/>
    <col min="10" max="12" width="10" customWidth="1"/>
    <col min="13" max="13" width="12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768</v>
      </c>
    </row>
    <row r="4" spans="1:13" ht="12.6" customHeight="1" x14ac:dyDescent="0.35">
      <c r="A4" s="62"/>
    </row>
    <row r="5" spans="1:13" ht="17.25" x14ac:dyDescent="0.3">
      <c r="A5" s="500" t="s">
        <v>769</v>
      </c>
    </row>
    <row r="6" spans="1:13" ht="17.25" x14ac:dyDescent="0.3">
      <c r="A6" s="500" t="s">
        <v>770</v>
      </c>
    </row>
    <row r="8" spans="1:13" ht="20.25" customHeight="1" x14ac:dyDescent="0.25">
      <c r="A8" s="1425" t="s">
        <v>771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752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124</v>
      </c>
      <c r="B10" s="60"/>
      <c r="C10" s="59"/>
      <c r="D10" s="752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3000</v>
      </c>
      <c r="D11" s="752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180</v>
      </c>
      <c r="D12" s="57" t="s">
        <v>772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180</v>
      </c>
      <c r="D13" s="57" t="s">
        <v>228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180</v>
      </c>
      <c r="D14" s="57" t="s">
        <v>32</v>
      </c>
      <c r="E14" s="51"/>
      <c r="I14" s="48"/>
      <c r="L14" s="48"/>
      <c r="M14" s="48"/>
    </row>
    <row r="15" spans="1:13" ht="20.25" customHeight="1" x14ac:dyDescent="0.25">
      <c r="A15" s="750"/>
      <c r="B15" s="750"/>
      <c r="C15" s="50">
        <f>SUM(C11:C14)</f>
        <v>3540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49">
        <v>4332.96</v>
      </c>
      <c r="D16" s="52" t="s">
        <v>773</v>
      </c>
      <c r="E16" s="51"/>
      <c r="I16" s="48"/>
      <c r="L16" s="48"/>
      <c r="M16" s="48"/>
    </row>
    <row r="17" spans="1:13" ht="20.25" customHeight="1" x14ac:dyDescent="0.25">
      <c r="A17" s="750"/>
      <c r="B17" s="750"/>
      <c r="C17" s="189">
        <f>SUM(C15:C16)</f>
        <v>7872.96</v>
      </c>
      <c r="D17" s="52"/>
      <c r="E17" s="51"/>
      <c r="I17" s="48"/>
      <c r="L17" s="48"/>
      <c r="M17" s="48"/>
    </row>
    <row r="18" spans="1:13" ht="20.25" customHeight="1" x14ac:dyDescent="0.25">
      <c r="A18" s="1427" t="s">
        <v>774</v>
      </c>
      <c r="B18" s="1427"/>
      <c r="C18" s="49">
        <v>216</v>
      </c>
      <c r="E18" s="1437" t="s">
        <v>168</v>
      </c>
      <c r="F18" s="1437"/>
      <c r="G18" s="144"/>
      <c r="I18" s="48"/>
      <c r="L18" s="48"/>
      <c r="M18" s="48"/>
    </row>
    <row r="19" spans="1:13" ht="18" customHeight="1" thickBot="1" x14ac:dyDescent="0.3">
      <c r="C19" s="45">
        <f>SUM(C17:C18)</f>
        <v>8088.96</v>
      </c>
      <c r="E19" s="1441">
        <f>C19/18+1</f>
        <v>450.38666666666666</v>
      </c>
      <c r="F19" s="1441"/>
      <c r="G19" s="143"/>
    </row>
    <row r="20" spans="1:13" s="93" customFormat="1" ht="17.25" thickTop="1" thickBot="1" x14ac:dyDescent="0.3">
      <c r="D20" s="143"/>
      <c r="E20" s="143"/>
      <c r="F20" s="143"/>
      <c r="G20" s="143"/>
    </row>
    <row r="21" spans="1:13" ht="18.75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218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</row>
    <row r="22" spans="1:13" ht="30.75" customHeight="1" thickBot="1" x14ac:dyDescent="0.3">
      <c r="A22" s="1431"/>
      <c r="B22" s="1433"/>
      <c r="C22" s="1393"/>
      <c r="D22" s="1401"/>
      <c r="E22" s="1393"/>
      <c r="F22" s="1434"/>
      <c r="G22" s="751" t="s">
        <v>597</v>
      </c>
      <c r="H22" s="751" t="s">
        <v>20</v>
      </c>
      <c r="I22" s="751" t="s">
        <v>16</v>
      </c>
      <c r="J22" s="1393"/>
      <c r="K22" s="1401"/>
      <c r="L22" s="1393"/>
      <c r="M22" s="1395"/>
    </row>
    <row r="23" spans="1:13" ht="20.25" customHeight="1" x14ac:dyDescent="0.25">
      <c r="A23" s="1389">
        <v>2024</v>
      </c>
      <c r="B23" s="37">
        <v>1</v>
      </c>
      <c r="C23" s="794" t="s">
        <v>12</v>
      </c>
      <c r="D23" s="35" t="str">
        <f t="array" ref="D23:D40">TRANSPOSE('[1]2023-2024'!$F$129:$W$129)</f>
        <v>19/01/24</v>
      </c>
      <c r="E23" s="34">
        <f>SUM(C19)</f>
        <v>8088.96</v>
      </c>
      <c r="F23" s="32">
        <v>177.28</v>
      </c>
      <c r="G23" s="32">
        <v>10</v>
      </c>
      <c r="H23" s="32">
        <v>10</v>
      </c>
      <c r="I23" s="31">
        <v>12</v>
      </c>
      <c r="J23" s="32">
        <v>240.72</v>
      </c>
      <c r="K23" s="33">
        <f>F23+J23+H23+I23+G23</f>
        <v>450</v>
      </c>
      <c r="L23" s="32">
        <f>E23-J23-H23-F23-I23-G23</f>
        <v>7638.96</v>
      </c>
      <c r="M23" s="30">
        <f>J23</f>
        <v>240.72</v>
      </c>
    </row>
    <row r="24" spans="1:13" ht="20.25" customHeight="1" x14ac:dyDescent="0.25">
      <c r="A24" s="1390"/>
      <c r="B24" s="29">
        <v>2</v>
      </c>
      <c r="C24" s="795" t="s">
        <v>11</v>
      </c>
      <c r="D24" s="27" t="str">
        <v>21/02/24</v>
      </c>
      <c r="E24" s="26">
        <f>L23</f>
        <v>7638.96</v>
      </c>
      <c r="F24" s="24">
        <v>177.28</v>
      </c>
      <c r="G24" s="24">
        <v>10</v>
      </c>
      <c r="H24" s="24">
        <v>10</v>
      </c>
      <c r="I24" s="23">
        <v>12</v>
      </c>
      <c r="J24" s="24">
        <v>240.72</v>
      </c>
      <c r="K24" s="25">
        <f t="shared" ref="K24:K40" si="0">F24+J24+H24+I24+G24</f>
        <v>450</v>
      </c>
      <c r="L24" s="24">
        <f t="shared" ref="L24:L40" si="1">E24-J24-H24-F24-I24-G24</f>
        <v>7188.96</v>
      </c>
      <c r="M24" s="22">
        <f t="shared" ref="M24:M40" si="2">M23+J24</f>
        <v>481.44</v>
      </c>
    </row>
    <row r="25" spans="1:13" ht="20.25" customHeight="1" x14ac:dyDescent="0.25">
      <c r="A25" s="1390"/>
      <c r="B25" s="29">
        <v>3</v>
      </c>
      <c r="C25" s="795" t="s">
        <v>10</v>
      </c>
      <c r="D25" s="27" t="str">
        <v>21/03/24</v>
      </c>
      <c r="E25" s="26">
        <f t="shared" ref="E25:E40" si="3">L24</f>
        <v>7188.96</v>
      </c>
      <c r="F25" s="24">
        <v>177.28</v>
      </c>
      <c r="G25" s="24">
        <v>10</v>
      </c>
      <c r="H25" s="24">
        <v>10</v>
      </c>
      <c r="I25" s="23">
        <v>12</v>
      </c>
      <c r="J25" s="24">
        <v>240.72</v>
      </c>
      <c r="K25" s="25">
        <f t="shared" si="0"/>
        <v>450</v>
      </c>
      <c r="L25" s="24">
        <f t="shared" si="1"/>
        <v>6738.96</v>
      </c>
      <c r="M25" s="22">
        <f t="shared" si="2"/>
        <v>722.16</v>
      </c>
    </row>
    <row r="26" spans="1:13" ht="20.25" customHeight="1" x14ac:dyDescent="0.25">
      <c r="A26" s="1390"/>
      <c r="B26" s="29">
        <v>4</v>
      </c>
      <c r="C26" s="795" t="s">
        <v>9</v>
      </c>
      <c r="D26" s="27" t="str">
        <v>19/04/24</v>
      </c>
      <c r="E26" s="26">
        <f t="shared" si="3"/>
        <v>6738.96</v>
      </c>
      <c r="F26" s="24">
        <v>177.28</v>
      </c>
      <c r="G26" s="24">
        <v>10</v>
      </c>
      <c r="H26" s="24">
        <v>10</v>
      </c>
      <c r="I26" s="23">
        <v>12</v>
      </c>
      <c r="J26" s="24">
        <v>240.72</v>
      </c>
      <c r="K26" s="25">
        <f t="shared" si="0"/>
        <v>450</v>
      </c>
      <c r="L26" s="24">
        <f t="shared" si="1"/>
        <v>6288.96</v>
      </c>
      <c r="M26" s="22">
        <f t="shared" si="2"/>
        <v>962.88</v>
      </c>
    </row>
    <row r="27" spans="1:13" ht="20.25" customHeight="1" x14ac:dyDescent="0.25">
      <c r="A27" s="1390"/>
      <c r="B27" s="29">
        <v>5</v>
      </c>
      <c r="C27" s="795" t="s">
        <v>8</v>
      </c>
      <c r="D27" s="27" t="str">
        <v>17/05/24</v>
      </c>
      <c r="E27" s="26">
        <f t="shared" si="3"/>
        <v>6288.96</v>
      </c>
      <c r="F27" s="24">
        <v>177.28</v>
      </c>
      <c r="G27" s="24">
        <v>10</v>
      </c>
      <c r="H27" s="24">
        <v>10</v>
      </c>
      <c r="I27" s="23">
        <v>12</v>
      </c>
      <c r="J27" s="24">
        <v>240.72</v>
      </c>
      <c r="K27" s="25">
        <f t="shared" si="0"/>
        <v>450</v>
      </c>
      <c r="L27" s="24">
        <f t="shared" si="1"/>
        <v>5838.96</v>
      </c>
      <c r="M27" s="22">
        <f t="shared" si="2"/>
        <v>1203.5999999999999</v>
      </c>
    </row>
    <row r="28" spans="1:13" ht="20.25" customHeight="1" x14ac:dyDescent="0.25">
      <c r="A28" s="1390"/>
      <c r="B28" s="29">
        <v>6</v>
      </c>
      <c r="C28" s="795" t="s">
        <v>7</v>
      </c>
      <c r="D28" s="27" t="str">
        <v>12/06/24</v>
      </c>
      <c r="E28" s="26">
        <f t="shared" si="3"/>
        <v>5838.96</v>
      </c>
      <c r="F28" s="24">
        <v>177.28</v>
      </c>
      <c r="G28" s="24">
        <v>10</v>
      </c>
      <c r="H28" s="24">
        <v>10</v>
      </c>
      <c r="I28" s="23">
        <v>12</v>
      </c>
      <c r="J28" s="24">
        <v>240.72</v>
      </c>
      <c r="K28" s="25">
        <f t="shared" si="0"/>
        <v>450</v>
      </c>
      <c r="L28" s="24">
        <f t="shared" si="1"/>
        <v>5388.96</v>
      </c>
      <c r="M28" s="22">
        <f t="shared" si="2"/>
        <v>1444.32</v>
      </c>
    </row>
    <row r="29" spans="1:13" ht="20.25" customHeight="1" x14ac:dyDescent="0.25">
      <c r="A29" s="1390"/>
      <c r="B29" s="29">
        <v>7</v>
      </c>
      <c r="C29" s="795" t="s">
        <v>6</v>
      </c>
      <c r="D29" s="27" t="str">
        <v>19/07/24</v>
      </c>
      <c r="E29" s="26">
        <f t="shared" si="3"/>
        <v>5388.96</v>
      </c>
      <c r="F29" s="24">
        <v>177.28</v>
      </c>
      <c r="G29" s="24">
        <v>10</v>
      </c>
      <c r="H29" s="24">
        <v>10</v>
      </c>
      <c r="I29" s="23">
        <v>12</v>
      </c>
      <c r="J29" s="24">
        <v>240.72</v>
      </c>
      <c r="K29" s="25">
        <f t="shared" si="0"/>
        <v>450</v>
      </c>
      <c r="L29" s="24">
        <f t="shared" si="1"/>
        <v>4938.96</v>
      </c>
      <c r="M29" s="22">
        <f t="shared" si="2"/>
        <v>1685.04</v>
      </c>
    </row>
    <row r="30" spans="1:13" ht="20.25" customHeight="1" x14ac:dyDescent="0.25">
      <c r="A30" s="1390"/>
      <c r="B30" s="29">
        <v>8</v>
      </c>
      <c r="C30" s="795" t="s">
        <v>5</v>
      </c>
      <c r="D30" s="27" t="str">
        <v>21/08/24</v>
      </c>
      <c r="E30" s="26">
        <f t="shared" si="3"/>
        <v>4938.96</v>
      </c>
      <c r="F30" s="24">
        <v>177.28</v>
      </c>
      <c r="G30" s="24">
        <v>10</v>
      </c>
      <c r="H30" s="24">
        <v>10</v>
      </c>
      <c r="I30" s="23">
        <v>12</v>
      </c>
      <c r="J30" s="24">
        <v>240.72</v>
      </c>
      <c r="K30" s="25">
        <f t="shared" si="0"/>
        <v>450</v>
      </c>
      <c r="L30" s="24">
        <f t="shared" si="1"/>
        <v>4488.96</v>
      </c>
      <c r="M30" s="22">
        <f t="shared" si="2"/>
        <v>1925.76</v>
      </c>
    </row>
    <row r="31" spans="1:13" ht="20.25" customHeight="1" x14ac:dyDescent="0.25">
      <c r="A31" s="1390"/>
      <c r="B31" s="29">
        <v>9</v>
      </c>
      <c r="C31" s="795" t="s">
        <v>4</v>
      </c>
      <c r="D31" s="27" t="str">
        <v>20/09/24</v>
      </c>
      <c r="E31" s="26">
        <f t="shared" si="3"/>
        <v>4488.96</v>
      </c>
      <c r="F31" s="24">
        <v>177.28</v>
      </c>
      <c r="G31" s="24">
        <v>10</v>
      </c>
      <c r="H31" s="24">
        <v>10</v>
      </c>
      <c r="I31" s="23">
        <v>12</v>
      </c>
      <c r="J31" s="24">
        <v>240.72</v>
      </c>
      <c r="K31" s="25">
        <f t="shared" si="0"/>
        <v>450</v>
      </c>
      <c r="L31" s="24">
        <f t="shared" si="1"/>
        <v>4038.9599999999996</v>
      </c>
      <c r="M31" s="22">
        <f t="shared" si="2"/>
        <v>2166.48</v>
      </c>
    </row>
    <row r="32" spans="1:13" ht="20.25" customHeight="1" x14ac:dyDescent="0.25">
      <c r="A32" s="1390"/>
      <c r="B32" s="29">
        <v>10</v>
      </c>
      <c r="C32" s="795" t="s">
        <v>3</v>
      </c>
      <c r="D32" s="27" t="str">
        <v>22/10/24</v>
      </c>
      <c r="E32" s="26">
        <f t="shared" si="3"/>
        <v>4038.9599999999996</v>
      </c>
      <c r="F32" s="24">
        <v>177.28</v>
      </c>
      <c r="G32" s="24">
        <v>10</v>
      </c>
      <c r="H32" s="24">
        <v>10</v>
      </c>
      <c r="I32" s="23">
        <v>12</v>
      </c>
      <c r="J32" s="24">
        <v>240.72</v>
      </c>
      <c r="K32" s="25">
        <f t="shared" si="0"/>
        <v>450</v>
      </c>
      <c r="L32" s="24">
        <f t="shared" si="1"/>
        <v>3588.9599999999996</v>
      </c>
      <c r="M32" s="22">
        <f t="shared" si="2"/>
        <v>2407.1999999999998</v>
      </c>
    </row>
    <row r="33" spans="1:13" ht="20.25" customHeight="1" x14ac:dyDescent="0.25">
      <c r="A33" s="1390"/>
      <c r="B33" s="29">
        <v>11</v>
      </c>
      <c r="C33" s="795" t="s">
        <v>14</v>
      </c>
      <c r="D33" s="27" t="str">
        <v>21/11/24</v>
      </c>
      <c r="E33" s="26">
        <f t="shared" si="3"/>
        <v>3588.9599999999996</v>
      </c>
      <c r="F33" s="24">
        <v>177.28</v>
      </c>
      <c r="G33" s="24">
        <v>10</v>
      </c>
      <c r="H33" s="24">
        <v>10</v>
      </c>
      <c r="I33" s="23">
        <v>12</v>
      </c>
      <c r="J33" s="24">
        <v>240.72</v>
      </c>
      <c r="K33" s="25">
        <f t="shared" si="0"/>
        <v>450</v>
      </c>
      <c r="L33" s="24">
        <f t="shared" si="1"/>
        <v>3138.9599999999996</v>
      </c>
      <c r="M33" s="22">
        <f t="shared" si="2"/>
        <v>2647.9199999999996</v>
      </c>
    </row>
    <row r="34" spans="1:13" ht="20.25" customHeight="1" thickBot="1" x14ac:dyDescent="0.3">
      <c r="A34" s="1391"/>
      <c r="B34" s="21">
        <v>12</v>
      </c>
      <c r="C34" s="796" t="s">
        <v>13</v>
      </c>
      <c r="D34" s="19" t="str">
        <v>18/12/24</v>
      </c>
      <c r="E34" s="18">
        <f t="shared" si="3"/>
        <v>3138.9599999999996</v>
      </c>
      <c r="F34" s="16">
        <v>177.28</v>
      </c>
      <c r="G34" s="16">
        <v>10</v>
      </c>
      <c r="H34" s="16">
        <v>10</v>
      </c>
      <c r="I34" s="15">
        <v>12</v>
      </c>
      <c r="J34" s="16">
        <v>240.72</v>
      </c>
      <c r="K34" s="17">
        <f t="shared" si="0"/>
        <v>450</v>
      </c>
      <c r="L34" s="16">
        <f t="shared" si="1"/>
        <v>2688.9599999999996</v>
      </c>
      <c r="M34" s="14">
        <f t="shared" si="2"/>
        <v>2888.6399999999994</v>
      </c>
    </row>
    <row r="35" spans="1:13" ht="20.25" customHeight="1" x14ac:dyDescent="0.25">
      <c r="A35" s="1389">
        <v>2025</v>
      </c>
      <c r="B35" s="37">
        <v>13</v>
      </c>
      <c r="C35" s="794" t="s">
        <v>12</v>
      </c>
      <c r="D35" s="35" t="str">
        <v>17/01/25</v>
      </c>
      <c r="E35" s="34">
        <f t="shared" si="3"/>
        <v>2688.9599999999996</v>
      </c>
      <c r="F35" s="32">
        <v>177.28</v>
      </c>
      <c r="G35" s="32">
        <v>10</v>
      </c>
      <c r="H35" s="32">
        <v>10</v>
      </c>
      <c r="I35" s="31">
        <v>12</v>
      </c>
      <c r="J35" s="32">
        <v>240.72</v>
      </c>
      <c r="K35" s="33">
        <f t="shared" si="0"/>
        <v>450</v>
      </c>
      <c r="L35" s="32">
        <f t="shared" si="1"/>
        <v>2238.9599999999996</v>
      </c>
      <c r="M35" s="30">
        <f t="shared" si="2"/>
        <v>3129.3599999999992</v>
      </c>
    </row>
    <row r="36" spans="1:13" ht="20.25" customHeight="1" x14ac:dyDescent="0.25">
      <c r="A36" s="1390"/>
      <c r="B36" s="29">
        <v>14</v>
      </c>
      <c r="C36" s="795" t="s">
        <v>11</v>
      </c>
      <c r="D36" s="27" t="str">
        <v>24/02/25</v>
      </c>
      <c r="E36" s="26">
        <f t="shared" si="3"/>
        <v>2238.9599999999996</v>
      </c>
      <c r="F36" s="24">
        <v>177.28</v>
      </c>
      <c r="G36" s="24">
        <v>10</v>
      </c>
      <c r="H36" s="24">
        <v>10</v>
      </c>
      <c r="I36" s="23">
        <v>12</v>
      </c>
      <c r="J36" s="24">
        <v>240.72</v>
      </c>
      <c r="K36" s="25">
        <f t="shared" si="0"/>
        <v>450</v>
      </c>
      <c r="L36" s="24">
        <f t="shared" si="1"/>
        <v>1788.9599999999996</v>
      </c>
      <c r="M36" s="22">
        <f t="shared" si="2"/>
        <v>3370.079999999999</v>
      </c>
    </row>
    <row r="37" spans="1:13" ht="20.25" customHeight="1" x14ac:dyDescent="0.25">
      <c r="A37" s="1390"/>
      <c r="B37" s="29">
        <v>15</v>
      </c>
      <c r="C37" s="795" t="s">
        <v>10</v>
      </c>
      <c r="D37" s="27" t="str">
        <v>21/03/25</v>
      </c>
      <c r="E37" s="26">
        <f t="shared" si="3"/>
        <v>1788.9599999999996</v>
      </c>
      <c r="F37" s="24">
        <v>177.28</v>
      </c>
      <c r="G37" s="24">
        <v>10</v>
      </c>
      <c r="H37" s="24">
        <v>10</v>
      </c>
      <c r="I37" s="23">
        <v>12</v>
      </c>
      <c r="J37" s="24">
        <v>240.72</v>
      </c>
      <c r="K37" s="25">
        <f t="shared" si="0"/>
        <v>450</v>
      </c>
      <c r="L37" s="24">
        <f t="shared" si="1"/>
        <v>1338.9599999999996</v>
      </c>
      <c r="M37" s="22">
        <f t="shared" si="2"/>
        <v>3610.7999999999988</v>
      </c>
    </row>
    <row r="38" spans="1:13" ht="20.25" customHeight="1" x14ac:dyDescent="0.25">
      <c r="A38" s="1390"/>
      <c r="B38" s="29">
        <v>16</v>
      </c>
      <c r="C38" s="795" t="s">
        <v>9</v>
      </c>
      <c r="D38" s="27" t="str">
        <v>19/04/25</v>
      </c>
      <c r="E38" s="26">
        <f t="shared" si="3"/>
        <v>1338.9599999999996</v>
      </c>
      <c r="F38" s="24">
        <v>177.28</v>
      </c>
      <c r="G38" s="24">
        <v>10</v>
      </c>
      <c r="H38" s="24">
        <v>10</v>
      </c>
      <c r="I38" s="23">
        <v>12</v>
      </c>
      <c r="J38" s="24">
        <v>240.72</v>
      </c>
      <c r="K38" s="25">
        <f t="shared" si="0"/>
        <v>450</v>
      </c>
      <c r="L38" s="24">
        <f t="shared" si="1"/>
        <v>888.95999999999958</v>
      </c>
      <c r="M38" s="22">
        <f t="shared" si="2"/>
        <v>3851.5199999999986</v>
      </c>
    </row>
    <row r="39" spans="1:13" ht="20.25" customHeight="1" x14ac:dyDescent="0.25">
      <c r="A39" s="1390"/>
      <c r="B39" s="29">
        <v>17</v>
      </c>
      <c r="C39" s="795" t="s">
        <v>8</v>
      </c>
      <c r="D39" s="27" t="str">
        <v>22/05/25</v>
      </c>
      <c r="E39" s="26">
        <f t="shared" si="3"/>
        <v>888.95999999999958</v>
      </c>
      <c r="F39" s="24">
        <v>177.28</v>
      </c>
      <c r="G39" s="24">
        <v>10</v>
      </c>
      <c r="H39" s="24">
        <v>10</v>
      </c>
      <c r="I39" s="23">
        <v>12</v>
      </c>
      <c r="J39" s="24">
        <v>240.72</v>
      </c>
      <c r="K39" s="25">
        <f t="shared" si="0"/>
        <v>450</v>
      </c>
      <c r="L39" s="24">
        <f t="shared" si="1"/>
        <v>438.95999999999958</v>
      </c>
      <c r="M39" s="22">
        <f t="shared" si="2"/>
        <v>4092.2399999999984</v>
      </c>
    </row>
    <row r="40" spans="1:13" ht="20.25" customHeight="1" thickBot="1" x14ac:dyDescent="0.3">
      <c r="A40" s="1391"/>
      <c r="B40" s="21">
        <v>18</v>
      </c>
      <c r="C40" s="796" t="s">
        <v>7</v>
      </c>
      <c r="D40" s="19" t="str">
        <v>20/06/25</v>
      </c>
      <c r="E40" s="18">
        <f t="shared" si="3"/>
        <v>438.95999999999958</v>
      </c>
      <c r="F40" s="16">
        <v>177.28</v>
      </c>
      <c r="G40" s="16">
        <v>10</v>
      </c>
      <c r="H40" s="16">
        <v>10</v>
      </c>
      <c r="I40" s="15">
        <v>12</v>
      </c>
      <c r="J40" s="16">
        <v>240.72</v>
      </c>
      <c r="K40" s="17">
        <f t="shared" si="0"/>
        <v>450</v>
      </c>
      <c r="L40" s="16">
        <f t="shared" si="1"/>
        <v>-11.040000000000418</v>
      </c>
      <c r="M40" s="14">
        <f t="shared" si="2"/>
        <v>4332.9599999999982</v>
      </c>
    </row>
    <row r="41" spans="1:13" x14ac:dyDescent="0.25">
      <c r="F41" s="99">
        <f>SUM(F23:F40)</f>
        <v>3191.0400000000013</v>
      </c>
      <c r="G41" s="99">
        <f>SUM(G23:G40)</f>
        <v>180</v>
      </c>
      <c r="H41" s="99">
        <f>SUM(H23:H40)</f>
        <v>180</v>
      </c>
      <c r="I41" s="99">
        <f>SUM(I23:I40)</f>
        <v>216</v>
      </c>
      <c r="J41" s="99">
        <f>SUM(J23:J40)</f>
        <v>4332.9599999999982</v>
      </c>
    </row>
    <row r="42" spans="1:13" x14ac:dyDescent="0.25">
      <c r="D42" s="1420" t="s">
        <v>2</v>
      </c>
      <c r="E42" s="1420"/>
      <c r="F42" s="79">
        <v>0</v>
      </c>
      <c r="G42" s="79">
        <v>0</v>
      </c>
      <c r="H42" s="79">
        <v>0</v>
      </c>
      <c r="I42" s="79">
        <v>0</v>
      </c>
      <c r="J42" s="79">
        <v>0</v>
      </c>
    </row>
    <row r="43" spans="1:13" x14ac:dyDescent="0.25">
      <c r="D43" s="1421" t="s">
        <v>1</v>
      </c>
      <c r="E43" s="1421"/>
      <c r="F43" s="65">
        <f>SUM(F41-F42)</f>
        <v>3191.0400000000013</v>
      </c>
      <c r="G43" s="65">
        <f>SUM(G41-G42)</f>
        <v>180</v>
      </c>
      <c r="H43" s="65">
        <f>SUM(H41-H42)</f>
        <v>180</v>
      </c>
      <c r="I43" s="65">
        <f>SUM(I41-I42)</f>
        <v>216</v>
      </c>
      <c r="J43" s="65">
        <f>SUM(J41-J42)</f>
        <v>4332.9599999999982</v>
      </c>
    </row>
    <row r="45" spans="1:13" ht="15.75" x14ac:dyDescent="0.25">
      <c r="C45" s="753"/>
      <c r="D45" s="1422" t="s">
        <v>42</v>
      </c>
      <c r="E45" s="1422"/>
      <c r="F45" s="1423">
        <f>SUM(F43:J43)</f>
        <v>8100</v>
      </c>
      <c r="G45" s="1423"/>
      <c r="H45" s="1423"/>
    </row>
    <row r="46" spans="1:13" ht="16.5" thickBot="1" x14ac:dyDescent="0.3">
      <c r="C46" s="753"/>
      <c r="D46" s="1422" t="s">
        <v>41</v>
      </c>
      <c r="E46" s="1422"/>
      <c r="F46" s="1424">
        <v>-11.04</v>
      </c>
      <c r="G46" s="1424"/>
      <c r="H46" s="1424"/>
    </row>
    <row r="47" spans="1:13" ht="17.25" thickTop="1" thickBot="1" x14ac:dyDescent="0.3">
      <c r="C47" s="1415" t="s">
        <v>0</v>
      </c>
      <c r="D47" s="1415"/>
      <c r="E47" s="1416"/>
      <c r="F47" s="1417">
        <f>SUM(F45:H46)</f>
        <v>8088.96</v>
      </c>
      <c r="G47" s="1418"/>
      <c r="H47" s="1419"/>
    </row>
    <row r="48" spans="1:13" ht="15.75" thickTop="1" x14ac:dyDescent="0.25"/>
  </sheetData>
  <mergeCells count="30">
    <mergeCell ref="C47:E47"/>
    <mergeCell ref="F47:H47"/>
    <mergeCell ref="D45:E45"/>
    <mergeCell ref="A18:B18"/>
    <mergeCell ref="E18:F18"/>
    <mergeCell ref="F45:H45"/>
    <mergeCell ref="D46:E46"/>
    <mergeCell ref="F46:H46"/>
    <mergeCell ref="D42:E42"/>
    <mergeCell ref="D43:E43"/>
    <mergeCell ref="E19:F19"/>
    <mergeCell ref="A21:A22"/>
    <mergeCell ref="B21:B22"/>
    <mergeCell ref="C21:C22"/>
    <mergeCell ref="A35:A40"/>
    <mergeCell ref="A23:A34"/>
    <mergeCell ref="A8:M8"/>
    <mergeCell ref="A11:B11"/>
    <mergeCell ref="A13:B13"/>
    <mergeCell ref="A14:B14"/>
    <mergeCell ref="A16:B16"/>
    <mergeCell ref="A12:B12"/>
    <mergeCell ref="K21:K22"/>
    <mergeCell ref="L21:L22"/>
    <mergeCell ref="M21:M22"/>
    <mergeCell ref="D21:D22"/>
    <mergeCell ref="E21:E22"/>
    <mergeCell ref="F21:F22"/>
    <mergeCell ref="G21:I21"/>
    <mergeCell ref="J21:J22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M48"/>
  <sheetViews>
    <sheetView topLeftCell="A16" zoomScale="90" zoomScaleNormal="90" workbookViewId="0">
      <selection activeCell="H34" sqref="H34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</cols>
  <sheetData>
    <row r="1" spans="1:13" ht="21" x14ac:dyDescent="0.35">
      <c r="A1" s="63" t="s">
        <v>40</v>
      </c>
    </row>
    <row r="3" spans="1:13" ht="21" x14ac:dyDescent="0.35">
      <c r="A3" s="62" t="s">
        <v>804</v>
      </c>
    </row>
    <row r="4" spans="1:13" ht="12.6" customHeight="1" x14ac:dyDescent="0.35">
      <c r="A4" s="62"/>
    </row>
    <row r="5" spans="1:13" ht="17.25" x14ac:dyDescent="0.3">
      <c r="A5" s="500" t="s">
        <v>805</v>
      </c>
    </row>
    <row r="6" spans="1:13" ht="17.25" x14ac:dyDescent="0.3">
      <c r="A6" s="500" t="s">
        <v>806</v>
      </c>
    </row>
    <row r="8" spans="1:13" ht="20.25" customHeight="1" x14ac:dyDescent="0.25">
      <c r="A8" s="1425" t="s">
        <v>807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767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124</v>
      </c>
      <c r="B10" s="60"/>
      <c r="C10" s="59"/>
      <c r="D10" s="767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2000</v>
      </c>
      <c r="D11" s="767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60</v>
      </c>
      <c r="D12" s="487" t="s">
        <v>808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120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180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765"/>
      <c r="B15" s="765"/>
      <c r="C15" s="50">
        <f>SUM(C11:C14)</f>
        <v>2360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1911.6</v>
      </c>
      <c r="D16" s="52" t="s">
        <v>715</v>
      </c>
      <c r="E16" s="51"/>
      <c r="I16" s="48"/>
      <c r="L16" s="48"/>
      <c r="M16" s="48"/>
    </row>
    <row r="17" spans="1:13" ht="20.25" customHeight="1" x14ac:dyDescent="0.25">
      <c r="A17" s="765"/>
      <c r="B17" s="765"/>
      <c r="C17" s="50">
        <f>SUM(C15:C16)</f>
        <v>4271.6000000000004</v>
      </c>
      <c r="D17" s="52"/>
      <c r="E17" s="51"/>
      <c r="I17" s="48"/>
      <c r="L17" s="48"/>
      <c r="M17" s="48"/>
    </row>
    <row r="18" spans="1:13" ht="20.25" customHeight="1" x14ac:dyDescent="0.25">
      <c r="A18" s="1426" t="s">
        <v>473</v>
      </c>
      <c r="B18" s="1426"/>
      <c r="C18" s="49">
        <v>216</v>
      </c>
      <c r="D18" s="52"/>
      <c r="E18" s="51"/>
      <c r="F18" s="1428" t="s">
        <v>27</v>
      </c>
      <c r="G18" s="1428"/>
      <c r="I18" s="48"/>
      <c r="L18" s="48"/>
      <c r="M18" s="48"/>
    </row>
    <row r="19" spans="1:13" ht="20.25" customHeight="1" thickBot="1" x14ac:dyDescent="0.3">
      <c r="A19" s="360"/>
      <c r="B19" s="360"/>
      <c r="C19" s="45">
        <f>SUM(C17:C18)</f>
        <v>4487.6000000000004</v>
      </c>
      <c r="E19" s="96"/>
      <c r="F19" s="1443">
        <f>C19/18+1</f>
        <v>250.31111111111113</v>
      </c>
      <c r="G19" s="1443"/>
      <c r="I19" s="48"/>
      <c r="L19" s="48"/>
      <c r="M19" s="48"/>
    </row>
    <row r="20" spans="1:13" ht="17.25" thickTop="1" thickBot="1" x14ac:dyDescent="0.3">
      <c r="E20" s="763"/>
      <c r="F20" s="94"/>
      <c r="G20" s="94"/>
    </row>
    <row r="21" spans="1:13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</row>
    <row r="22" spans="1:13" ht="35.25" customHeight="1" thickBot="1" x14ac:dyDescent="0.3">
      <c r="A22" s="1431"/>
      <c r="B22" s="1433"/>
      <c r="C22" s="1393"/>
      <c r="D22" s="1401"/>
      <c r="E22" s="1393"/>
      <c r="F22" s="1434"/>
      <c r="G22" s="766" t="s">
        <v>597</v>
      </c>
      <c r="H22" s="766" t="s">
        <v>20</v>
      </c>
      <c r="I22" s="766" t="s">
        <v>16</v>
      </c>
      <c r="J22" s="1393"/>
      <c r="K22" s="1401"/>
      <c r="L22" s="1393"/>
      <c r="M22" s="1395"/>
    </row>
    <row r="23" spans="1:13" ht="20.25" customHeight="1" x14ac:dyDescent="0.25">
      <c r="A23" s="1389">
        <v>2024</v>
      </c>
      <c r="B23" s="37">
        <v>1</v>
      </c>
      <c r="C23" s="770" t="s">
        <v>12</v>
      </c>
      <c r="D23" s="35" t="str">
        <f t="array" ref="D23:D40">TRANSPOSE('[1]2023-2024'!$F$138:$W$138)</f>
        <v>27/01/24</v>
      </c>
      <c r="E23" s="34">
        <f>C19</f>
        <v>4487.6000000000004</v>
      </c>
      <c r="F23" s="32">
        <v>115.13</v>
      </c>
      <c r="G23" s="32">
        <v>6.67</v>
      </c>
      <c r="H23" s="32">
        <v>10</v>
      </c>
      <c r="I23" s="31">
        <v>12</v>
      </c>
      <c r="J23" s="32">
        <v>106.2</v>
      </c>
      <c r="K23" s="33">
        <f>F23+J23+H23+I23+G23</f>
        <v>249.99999999999997</v>
      </c>
      <c r="L23" s="32">
        <f>E23-J23-H23-F23-I23-G23</f>
        <v>4237.6000000000004</v>
      </c>
      <c r="M23" s="30">
        <f>J23</f>
        <v>106.2</v>
      </c>
    </row>
    <row r="24" spans="1:13" ht="20.25" customHeight="1" x14ac:dyDescent="0.25">
      <c r="A24" s="1390"/>
      <c r="B24" s="29">
        <v>2</v>
      </c>
      <c r="C24" s="769" t="s">
        <v>11</v>
      </c>
      <c r="D24" s="27" t="str">
        <v>29/02/24</v>
      </c>
      <c r="E24" s="26">
        <f t="shared" ref="E24:E40" si="0">L23</f>
        <v>4237.6000000000004</v>
      </c>
      <c r="F24" s="24">
        <v>115.13</v>
      </c>
      <c r="G24" s="24">
        <v>6.67</v>
      </c>
      <c r="H24" s="24">
        <v>10</v>
      </c>
      <c r="I24" s="23">
        <v>12</v>
      </c>
      <c r="J24" s="24">
        <v>106.2</v>
      </c>
      <c r="K24" s="25">
        <f t="shared" ref="K24:K40" si="1">F24+J24+H24+I24+G24</f>
        <v>249.99999999999997</v>
      </c>
      <c r="L24" s="24">
        <f t="shared" ref="L24:L40" si="2">E24-J24-H24-F24-I24-G24</f>
        <v>3987.6000000000004</v>
      </c>
      <c r="M24" s="22">
        <f>M23+J24</f>
        <v>212.4</v>
      </c>
    </row>
    <row r="25" spans="1:13" ht="20.25" customHeight="1" x14ac:dyDescent="0.25">
      <c r="A25" s="1390"/>
      <c r="B25" s="29">
        <v>3</v>
      </c>
      <c r="C25" s="769" t="s">
        <v>10</v>
      </c>
      <c r="D25" s="27" t="str">
        <v>02/04/24</v>
      </c>
      <c r="E25" s="26">
        <f t="shared" si="0"/>
        <v>3987.6000000000004</v>
      </c>
      <c r="F25" s="24">
        <v>115.13</v>
      </c>
      <c r="G25" s="24">
        <v>6.67</v>
      </c>
      <c r="H25" s="24">
        <v>10</v>
      </c>
      <c r="I25" s="23">
        <v>12</v>
      </c>
      <c r="J25" s="24">
        <v>106.2</v>
      </c>
      <c r="K25" s="25">
        <f t="shared" si="1"/>
        <v>249.99999999999997</v>
      </c>
      <c r="L25" s="24">
        <f t="shared" si="2"/>
        <v>3737.6000000000004</v>
      </c>
      <c r="M25" s="22">
        <f>M24+J25</f>
        <v>318.60000000000002</v>
      </c>
    </row>
    <row r="26" spans="1:13" ht="20.25" customHeight="1" x14ac:dyDescent="0.25">
      <c r="A26" s="1390"/>
      <c r="B26" s="29">
        <v>4</v>
      </c>
      <c r="C26" s="769" t="s">
        <v>9</v>
      </c>
      <c r="D26" s="27" t="str">
        <v/>
      </c>
      <c r="E26" s="26">
        <f t="shared" si="0"/>
        <v>3737.6000000000004</v>
      </c>
      <c r="F26" s="24">
        <v>115.13</v>
      </c>
      <c r="G26" s="24">
        <v>6.67</v>
      </c>
      <c r="H26" s="24">
        <v>10</v>
      </c>
      <c r="I26" s="23">
        <v>12</v>
      </c>
      <c r="J26" s="24">
        <v>106.2</v>
      </c>
      <c r="K26" s="25">
        <f t="shared" si="1"/>
        <v>249.99999999999997</v>
      </c>
      <c r="L26" s="24">
        <f t="shared" si="2"/>
        <v>3487.6000000000004</v>
      </c>
      <c r="M26" s="22">
        <f>M25+J26</f>
        <v>424.8</v>
      </c>
    </row>
    <row r="27" spans="1:13" ht="20.25" customHeight="1" x14ac:dyDescent="0.25">
      <c r="A27" s="1390"/>
      <c r="B27" s="29">
        <v>5</v>
      </c>
      <c r="C27" s="769" t="s">
        <v>8</v>
      </c>
      <c r="D27" s="27" t="str">
        <v/>
      </c>
      <c r="E27" s="26">
        <f t="shared" si="0"/>
        <v>3487.6000000000004</v>
      </c>
      <c r="F27" s="24">
        <v>115.13</v>
      </c>
      <c r="G27" s="24">
        <v>6.67</v>
      </c>
      <c r="H27" s="24">
        <v>10</v>
      </c>
      <c r="I27" s="23">
        <v>12</v>
      </c>
      <c r="J27" s="24">
        <v>106.2</v>
      </c>
      <c r="K27" s="25">
        <f t="shared" si="1"/>
        <v>249.99999999999997</v>
      </c>
      <c r="L27" s="24">
        <f t="shared" si="2"/>
        <v>3237.6000000000004</v>
      </c>
      <c r="M27" s="22">
        <f>M26+J27</f>
        <v>531</v>
      </c>
    </row>
    <row r="28" spans="1:13" ht="20.25" customHeight="1" x14ac:dyDescent="0.25">
      <c r="A28" s="1390"/>
      <c r="B28" s="29">
        <v>6</v>
      </c>
      <c r="C28" s="769" t="s">
        <v>7</v>
      </c>
      <c r="D28" s="27" t="str">
        <v/>
      </c>
      <c r="E28" s="26">
        <f t="shared" si="0"/>
        <v>3237.6000000000004</v>
      </c>
      <c r="F28" s="24">
        <v>115.13</v>
      </c>
      <c r="G28" s="24">
        <v>6.67</v>
      </c>
      <c r="H28" s="24">
        <v>10</v>
      </c>
      <c r="I28" s="23">
        <v>12</v>
      </c>
      <c r="J28" s="24">
        <v>106.2</v>
      </c>
      <c r="K28" s="25">
        <f t="shared" si="1"/>
        <v>249.99999999999997</v>
      </c>
      <c r="L28" s="24">
        <f t="shared" si="2"/>
        <v>2987.6000000000004</v>
      </c>
      <c r="M28" s="22">
        <f>M27+J28</f>
        <v>637.20000000000005</v>
      </c>
    </row>
    <row r="29" spans="1:13" ht="20.25" customHeight="1" x14ac:dyDescent="0.25">
      <c r="A29" s="1390"/>
      <c r="B29" s="29">
        <v>7</v>
      </c>
      <c r="C29" s="769" t="s">
        <v>6</v>
      </c>
      <c r="D29" s="27" t="str">
        <v/>
      </c>
      <c r="E29" s="26">
        <f t="shared" si="0"/>
        <v>2987.6000000000004</v>
      </c>
      <c r="F29" s="24">
        <v>115.13</v>
      </c>
      <c r="G29" s="24">
        <v>6.67</v>
      </c>
      <c r="H29" s="24">
        <v>10</v>
      </c>
      <c r="I29" s="23">
        <v>12</v>
      </c>
      <c r="J29" s="24">
        <v>106.2</v>
      </c>
      <c r="K29" s="25">
        <f t="shared" si="1"/>
        <v>249.99999999999997</v>
      </c>
      <c r="L29" s="24">
        <f t="shared" si="2"/>
        <v>2737.6000000000004</v>
      </c>
      <c r="M29" s="22">
        <f t="shared" ref="M29:M40" si="3">M28+J29</f>
        <v>743.40000000000009</v>
      </c>
    </row>
    <row r="30" spans="1:13" ht="20.25" customHeight="1" x14ac:dyDescent="0.25">
      <c r="A30" s="1390"/>
      <c r="B30" s="29">
        <v>8</v>
      </c>
      <c r="C30" s="769" t="s">
        <v>5</v>
      </c>
      <c r="D30" s="27" t="str">
        <v/>
      </c>
      <c r="E30" s="26">
        <f t="shared" si="0"/>
        <v>2737.6000000000004</v>
      </c>
      <c r="F30" s="24">
        <v>115.13</v>
      </c>
      <c r="G30" s="24">
        <v>6.67</v>
      </c>
      <c r="H30" s="24">
        <v>10</v>
      </c>
      <c r="I30" s="23">
        <v>12</v>
      </c>
      <c r="J30" s="24">
        <v>106.2</v>
      </c>
      <c r="K30" s="25">
        <f t="shared" si="1"/>
        <v>249.99999999999997</v>
      </c>
      <c r="L30" s="24">
        <f t="shared" si="2"/>
        <v>2487.6000000000004</v>
      </c>
      <c r="M30" s="22">
        <f t="shared" si="3"/>
        <v>849.60000000000014</v>
      </c>
    </row>
    <row r="31" spans="1:13" ht="20.25" customHeight="1" x14ac:dyDescent="0.25">
      <c r="A31" s="1390"/>
      <c r="B31" s="29">
        <v>9</v>
      </c>
      <c r="C31" s="769" t="s">
        <v>4</v>
      </c>
      <c r="D31" s="27" t="str">
        <v/>
      </c>
      <c r="E31" s="26">
        <f t="shared" si="0"/>
        <v>2487.6000000000004</v>
      </c>
      <c r="F31" s="24">
        <v>115.13</v>
      </c>
      <c r="G31" s="24">
        <v>6.67</v>
      </c>
      <c r="H31" s="24">
        <v>10</v>
      </c>
      <c r="I31" s="23">
        <v>12</v>
      </c>
      <c r="J31" s="24">
        <v>106.2</v>
      </c>
      <c r="K31" s="25">
        <f t="shared" si="1"/>
        <v>249.99999999999997</v>
      </c>
      <c r="L31" s="24">
        <f t="shared" si="2"/>
        <v>2237.6000000000004</v>
      </c>
      <c r="M31" s="22">
        <f t="shared" si="3"/>
        <v>955.80000000000018</v>
      </c>
    </row>
    <row r="32" spans="1:13" ht="20.25" customHeight="1" x14ac:dyDescent="0.25">
      <c r="A32" s="1390"/>
      <c r="B32" s="29">
        <v>10</v>
      </c>
      <c r="C32" s="769" t="s">
        <v>3</v>
      </c>
      <c r="D32" s="27" t="str">
        <v/>
      </c>
      <c r="E32" s="26">
        <f t="shared" si="0"/>
        <v>2237.6000000000004</v>
      </c>
      <c r="F32" s="24">
        <v>115.13</v>
      </c>
      <c r="G32" s="24">
        <v>6.67</v>
      </c>
      <c r="H32" s="24">
        <v>10</v>
      </c>
      <c r="I32" s="23">
        <v>12</v>
      </c>
      <c r="J32" s="24">
        <v>106.2</v>
      </c>
      <c r="K32" s="25">
        <f t="shared" si="1"/>
        <v>249.99999999999997</v>
      </c>
      <c r="L32" s="24">
        <f t="shared" si="2"/>
        <v>1987.6000000000004</v>
      </c>
      <c r="M32" s="22">
        <f t="shared" si="3"/>
        <v>1062.0000000000002</v>
      </c>
    </row>
    <row r="33" spans="1:13" ht="20.25" customHeight="1" x14ac:dyDescent="0.25">
      <c r="A33" s="1390"/>
      <c r="B33" s="29">
        <v>11</v>
      </c>
      <c r="C33" s="769" t="s">
        <v>14</v>
      </c>
      <c r="D33" s="27" t="str">
        <v/>
      </c>
      <c r="E33" s="26">
        <f t="shared" si="0"/>
        <v>1987.6000000000004</v>
      </c>
      <c r="F33" s="24">
        <v>115.13</v>
      </c>
      <c r="G33" s="24">
        <v>6.67</v>
      </c>
      <c r="H33" s="24">
        <v>10</v>
      </c>
      <c r="I33" s="23">
        <v>12</v>
      </c>
      <c r="J33" s="24">
        <v>106.2</v>
      </c>
      <c r="K33" s="25">
        <f t="shared" si="1"/>
        <v>249.99999999999997</v>
      </c>
      <c r="L33" s="24">
        <f t="shared" si="2"/>
        <v>1737.6000000000004</v>
      </c>
      <c r="M33" s="22">
        <f t="shared" si="3"/>
        <v>1168.2000000000003</v>
      </c>
    </row>
    <row r="34" spans="1:13" ht="20.25" customHeight="1" thickBot="1" x14ac:dyDescent="0.3">
      <c r="A34" s="1391"/>
      <c r="B34" s="21">
        <v>12</v>
      </c>
      <c r="C34" s="768" t="s">
        <v>13</v>
      </c>
      <c r="D34" s="19" t="str">
        <v/>
      </c>
      <c r="E34" s="18">
        <f t="shared" si="0"/>
        <v>1737.6000000000004</v>
      </c>
      <c r="F34" s="16">
        <v>115.13</v>
      </c>
      <c r="G34" s="16">
        <v>6.67</v>
      </c>
      <c r="H34" s="16">
        <v>10</v>
      </c>
      <c r="I34" s="15">
        <v>12</v>
      </c>
      <c r="J34" s="16">
        <v>106.2</v>
      </c>
      <c r="K34" s="17">
        <f t="shared" si="1"/>
        <v>249.99999999999997</v>
      </c>
      <c r="L34" s="16">
        <f t="shared" si="2"/>
        <v>1487.6000000000004</v>
      </c>
      <c r="M34" s="14">
        <f t="shared" si="3"/>
        <v>1274.4000000000003</v>
      </c>
    </row>
    <row r="35" spans="1:13" ht="20.25" customHeight="1" x14ac:dyDescent="0.25">
      <c r="A35" s="1389">
        <v>2025</v>
      </c>
      <c r="B35" s="37">
        <v>13</v>
      </c>
      <c r="C35" s="770" t="s">
        <v>12</v>
      </c>
      <c r="D35" s="35" t="str">
        <v/>
      </c>
      <c r="E35" s="34">
        <f t="shared" si="0"/>
        <v>1487.6000000000004</v>
      </c>
      <c r="F35" s="32">
        <v>115.13</v>
      </c>
      <c r="G35" s="32">
        <v>6.67</v>
      </c>
      <c r="H35" s="32">
        <v>10</v>
      </c>
      <c r="I35" s="31">
        <v>12</v>
      </c>
      <c r="J35" s="32">
        <v>106.2</v>
      </c>
      <c r="K35" s="33">
        <f t="shared" si="1"/>
        <v>249.99999999999997</v>
      </c>
      <c r="L35" s="32">
        <f t="shared" si="2"/>
        <v>1237.6000000000004</v>
      </c>
      <c r="M35" s="30">
        <f t="shared" si="3"/>
        <v>1380.6000000000004</v>
      </c>
    </row>
    <row r="36" spans="1:13" ht="20.25" customHeight="1" x14ac:dyDescent="0.25">
      <c r="A36" s="1390"/>
      <c r="B36" s="29">
        <v>14</v>
      </c>
      <c r="C36" s="769" t="s">
        <v>11</v>
      </c>
      <c r="D36" s="27" t="str">
        <v/>
      </c>
      <c r="E36" s="26">
        <f t="shared" si="0"/>
        <v>1237.6000000000004</v>
      </c>
      <c r="F36" s="24">
        <v>115.13</v>
      </c>
      <c r="G36" s="24">
        <v>6.67</v>
      </c>
      <c r="H36" s="24">
        <v>10</v>
      </c>
      <c r="I36" s="23">
        <v>12</v>
      </c>
      <c r="J36" s="24">
        <v>106.2</v>
      </c>
      <c r="K36" s="25">
        <f t="shared" si="1"/>
        <v>249.99999999999997</v>
      </c>
      <c r="L36" s="24">
        <f t="shared" si="2"/>
        <v>987.60000000000036</v>
      </c>
      <c r="M36" s="22">
        <f t="shared" si="3"/>
        <v>1486.8000000000004</v>
      </c>
    </row>
    <row r="37" spans="1:13" ht="20.25" customHeight="1" x14ac:dyDescent="0.25">
      <c r="A37" s="1390"/>
      <c r="B37" s="29">
        <v>15</v>
      </c>
      <c r="C37" s="769" t="s">
        <v>10</v>
      </c>
      <c r="D37" s="27" t="str">
        <v/>
      </c>
      <c r="E37" s="26">
        <f t="shared" si="0"/>
        <v>987.60000000000036</v>
      </c>
      <c r="F37" s="24">
        <v>115.13</v>
      </c>
      <c r="G37" s="24">
        <v>6.67</v>
      </c>
      <c r="H37" s="24">
        <v>10</v>
      </c>
      <c r="I37" s="23">
        <v>12</v>
      </c>
      <c r="J37" s="24">
        <v>106.2</v>
      </c>
      <c r="K37" s="25">
        <f t="shared" si="1"/>
        <v>249.99999999999997</v>
      </c>
      <c r="L37" s="24">
        <f t="shared" si="2"/>
        <v>737.60000000000036</v>
      </c>
      <c r="M37" s="22">
        <f t="shared" si="3"/>
        <v>1593.0000000000005</v>
      </c>
    </row>
    <row r="38" spans="1:13" ht="20.25" customHeight="1" x14ac:dyDescent="0.25">
      <c r="A38" s="1390"/>
      <c r="B38" s="29">
        <v>16</v>
      </c>
      <c r="C38" s="769" t="s">
        <v>9</v>
      </c>
      <c r="D38" s="27" t="str">
        <v/>
      </c>
      <c r="E38" s="26">
        <f t="shared" si="0"/>
        <v>737.60000000000036</v>
      </c>
      <c r="F38" s="24">
        <v>115.13</v>
      </c>
      <c r="G38" s="24">
        <v>6.67</v>
      </c>
      <c r="H38" s="24">
        <v>10</v>
      </c>
      <c r="I38" s="23">
        <v>12</v>
      </c>
      <c r="J38" s="24">
        <v>106.2</v>
      </c>
      <c r="K38" s="25">
        <f t="shared" si="1"/>
        <v>249.99999999999997</v>
      </c>
      <c r="L38" s="24">
        <f t="shared" si="2"/>
        <v>487.60000000000031</v>
      </c>
      <c r="M38" s="22">
        <f t="shared" si="3"/>
        <v>1699.2000000000005</v>
      </c>
    </row>
    <row r="39" spans="1:13" ht="20.25" customHeight="1" x14ac:dyDescent="0.25">
      <c r="A39" s="1390"/>
      <c r="B39" s="29">
        <v>17</v>
      </c>
      <c r="C39" s="769" t="s">
        <v>8</v>
      </c>
      <c r="D39" s="27" t="str">
        <v/>
      </c>
      <c r="E39" s="26">
        <f t="shared" si="0"/>
        <v>487.60000000000031</v>
      </c>
      <c r="F39" s="24">
        <v>115.13</v>
      </c>
      <c r="G39" s="24">
        <v>6.67</v>
      </c>
      <c r="H39" s="24">
        <v>10</v>
      </c>
      <c r="I39" s="23">
        <v>12</v>
      </c>
      <c r="J39" s="24">
        <v>106.2</v>
      </c>
      <c r="K39" s="25">
        <f t="shared" si="1"/>
        <v>249.99999999999997</v>
      </c>
      <c r="L39" s="24">
        <f t="shared" si="2"/>
        <v>237.60000000000034</v>
      </c>
      <c r="M39" s="22">
        <f t="shared" si="3"/>
        <v>1805.4000000000005</v>
      </c>
    </row>
    <row r="40" spans="1:13" ht="20.25" customHeight="1" thickBot="1" x14ac:dyDescent="0.3">
      <c r="A40" s="1391"/>
      <c r="B40" s="21">
        <v>18</v>
      </c>
      <c r="C40" s="768" t="s">
        <v>7</v>
      </c>
      <c r="D40" s="19" t="str">
        <v/>
      </c>
      <c r="E40" s="18">
        <f t="shared" si="0"/>
        <v>237.60000000000034</v>
      </c>
      <c r="F40" s="16">
        <v>115.19</v>
      </c>
      <c r="G40" s="16">
        <v>6.61</v>
      </c>
      <c r="H40" s="16">
        <v>10</v>
      </c>
      <c r="I40" s="15">
        <v>12</v>
      </c>
      <c r="J40" s="16">
        <v>106.2</v>
      </c>
      <c r="K40" s="17">
        <f t="shared" si="1"/>
        <v>250</v>
      </c>
      <c r="L40" s="16">
        <f t="shared" si="2"/>
        <v>-12.399999999999679</v>
      </c>
      <c r="M40" s="14">
        <f t="shared" si="3"/>
        <v>1911.6000000000006</v>
      </c>
    </row>
    <row r="41" spans="1:13" x14ac:dyDescent="0.25">
      <c r="D41" s="68"/>
      <c r="E41" s="68"/>
      <c r="F41" s="67">
        <f>SUM(F23:F40)</f>
        <v>2072.400000000001</v>
      </c>
      <c r="G41" s="67">
        <f>SUM(G23:G40)</f>
        <v>120.00000000000001</v>
      </c>
      <c r="H41" s="67">
        <f>SUM(H23:H40)</f>
        <v>180</v>
      </c>
      <c r="I41" s="67">
        <f>SUM(I23:I40)</f>
        <v>216</v>
      </c>
      <c r="J41" s="67">
        <f>SUM(J23:J40)</f>
        <v>1911.6000000000006</v>
      </c>
    </row>
    <row r="42" spans="1:13" x14ac:dyDescent="0.25">
      <c r="D42" s="1420" t="s">
        <v>2</v>
      </c>
      <c r="E42" s="1420"/>
      <c r="F42" s="79">
        <f>SUM(F23:F25)</f>
        <v>345.39</v>
      </c>
      <c r="G42" s="79">
        <f t="shared" ref="G42:J42" si="4">SUM(G23:G25)</f>
        <v>20.009999999999998</v>
      </c>
      <c r="H42" s="79">
        <f t="shared" si="4"/>
        <v>30</v>
      </c>
      <c r="I42" s="79">
        <f t="shared" si="4"/>
        <v>36</v>
      </c>
      <c r="J42" s="79">
        <f t="shared" si="4"/>
        <v>318.60000000000002</v>
      </c>
    </row>
    <row r="43" spans="1:13" x14ac:dyDescent="0.25">
      <c r="D43" s="1421" t="s">
        <v>1</v>
      </c>
      <c r="E43" s="1421"/>
      <c r="F43" s="78">
        <f>SUM(F41-F42)</f>
        <v>1727.0100000000011</v>
      </c>
      <c r="G43" s="78">
        <f>SUM(G41-G42)</f>
        <v>99.990000000000009</v>
      </c>
      <c r="H43" s="78">
        <f>SUM(H41-H42)</f>
        <v>150</v>
      </c>
      <c r="I43" s="78">
        <f t="shared" ref="I43:J43" si="5">SUM(I41-I42)</f>
        <v>180</v>
      </c>
      <c r="J43" s="78">
        <f t="shared" si="5"/>
        <v>1593.0000000000005</v>
      </c>
    </row>
    <row r="45" spans="1:13" ht="15.75" x14ac:dyDescent="0.25">
      <c r="C45" s="76"/>
      <c r="D45" s="1435" t="s">
        <v>42</v>
      </c>
      <c r="E45" s="1435"/>
      <c r="F45" s="1423">
        <f>SUM(F43:J43)</f>
        <v>3750.0000000000014</v>
      </c>
      <c r="G45" s="1423"/>
      <c r="H45" s="1423"/>
      <c r="I45" s="485"/>
    </row>
    <row r="46" spans="1:13" ht="16.5" thickBot="1" x14ac:dyDescent="0.3">
      <c r="C46" s="76"/>
      <c r="D46" s="1435" t="s">
        <v>41</v>
      </c>
      <c r="E46" s="1435"/>
      <c r="F46" s="1436">
        <v>-12.4</v>
      </c>
      <c r="G46" s="1436"/>
      <c r="H46" s="1436"/>
      <c r="I46" s="485"/>
    </row>
    <row r="47" spans="1:13" ht="17.25" thickTop="1" thickBot="1" x14ac:dyDescent="0.3">
      <c r="C47" s="1415" t="s">
        <v>0</v>
      </c>
      <c r="D47" s="1415"/>
      <c r="E47" s="1416"/>
      <c r="F47" s="1417">
        <f>SUM(F45:I46)</f>
        <v>3737.6000000000013</v>
      </c>
      <c r="G47" s="1418"/>
      <c r="H47" s="1419"/>
      <c r="I47" s="486"/>
    </row>
    <row r="48" spans="1:13" ht="15.75" thickTop="1" x14ac:dyDescent="0.25"/>
  </sheetData>
  <mergeCells count="30">
    <mergeCell ref="D46:E46"/>
    <mergeCell ref="F46:H46"/>
    <mergeCell ref="C47:E47"/>
    <mergeCell ref="F47:H47"/>
    <mergeCell ref="A35:A40"/>
    <mergeCell ref="A23:A34"/>
    <mergeCell ref="D42:E42"/>
    <mergeCell ref="D43:E43"/>
    <mergeCell ref="D45:E45"/>
    <mergeCell ref="F45:H45"/>
    <mergeCell ref="M21:M22"/>
    <mergeCell ref="A18:B18"/>
    <mergeCell ref="A21:A22"/>
    <mergeCell ref="B21:B22"/>
    <mergeCell ref="C21:C22"/>
    <mergeCell ref="D21:D22"/>
    <mergeCell ref="E21:E22"/>
    <mergeCell ref="F21:F22"/>
    <mergeCell ref="G21:I21"/>
    <mergeCell ref="J21:J22"/>
    <mergeCell ref="K21:K22"/>
    <mergeCell ref="L21:L22"/>
    <mergeCell ref="F19:G19"/>
    <mergeCell ref="F18:G18"/>
    <mergeCell ref="A16:B16"/>
    <mergeCell ref="A8:M8"/>
    <mergeCell ref="A11:B11"/>
    <mergeCell ref="A12:B12"/>
    <mergeCell ref="A13:B13"/>
    <mergeCell ref="A14:B14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M66"/>
  <sheetViews>
    <sheetView zoomScale="90" zoomScaleNormal="90" workbookViewId="0">
      <selection activeCell="U53" sqref="U53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880</v>
      </c>
    </row>
    <row r="4" spans="1:13" ht="12.6" customHeight="1" x14ac:dyDescent="0.35">
      <c r="A4" s="62"/>
    </row>
    <row r="5" spans="1:13" ht="17.25" x14ac:dyDescent="0.3">
      <c r="A5" s="500" t="s">
        <v>881</v>
      </c>
    </row>
    <row r="6" spans="1:13" ht="17.25" x14ac:dyDescent="0.3">
      <c r="A6" s="500" t="s">
        <v>882</v>
      </c>
    </row>
    <row r="8" spans="1:13" ht="20.25" customHeight="1" x14ac:dyDescent="0.25">
      <c r="A8" s="1425" t="s">
        <v>883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808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36</v>
      </c>
      <c r="B10" s="60"/>
      <c r="C10" s="59"/>
      <c r="D10" s="808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5000</v>
      </c>
      <c r="D11" s="808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300</v>
      </c>
      <c r="D12" s="487" t="s">
        <v>238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450</v>
      </c>
      <c r="D13" s="330" t="s">
        <v>32</v>
      </c>
      <c r="E13" s="51"/>
      <c r="I13" s="48"/>
      <c r="L13" s="48"/>
      <c r="M13" s="48"/>
    </row>
    <row r="14" spans="1:13" ht="20.25" customHeight="1" x14ac:dyDescent="0.25">
      <c r="A14" s="807"/>
      <c r="B14" s="807"/>
      <c r="C14" s="50">
        <f>SUM(C11:C13)</f>
        <v>5750</v>
      </c>
      <c r="E14" s="51"/>
      <c r="I14" s="48"/>
      <c r="L14" s="48"/>
      <c r="M14" s="48"/>
    </row>
    <row r="15" spans="1:13" ht="20.25" customHeight="1" x14ac:dyDescent="0.25">
      <c r="A15" s="1426" t="s">
        <v>31</v>
      </c>
      <c r="B15" s="1426"/>
      <c r="C15" s="189">
        <v>8280</v>
      </c>
      <c r="D15" s="52" t="s">
        <v>75</v>
      </c>
      <c r="E15" s="51"/>
      <c r="I15" s="48"/>
      <c r="L15" s="48"/>
      <c r="M15" s="48"/>
    </row>
    <row r="16" spans="1:13" ht="20.25" customHeight="1" x14ac:dyDescent="0.25">
      <c r="A16" s="807"/>
      <c r="B16" s="807"/>
      <c r="C16" s="50">
        <f>SUM(C14:C15)</f>
        <v>14030</v>
      </c>
      <c r="D16" s="52"/>
      <c r="E16" s="51"/>
      <c r="I16" s="48"/>
      <c r="L16" s="48"/>
      <c r="M16" s="48"/>
    </row>
    <row r="17" spans="1:13" ht="20.25" customHeight="1" x14ac:dyDescent="0.25">
      <c r="A17" s="1426" t="s">
        <v>247</v>
      </c>
      <c r="B17" s="1426"/>
      <c r="C17" s="49">
        <v>360</v>
      </c>
      <c r="D17" s="52"/>
      <c r="E17" s="51"/>
      <c r="I17" s="48"/>
      <c r="L17" s="48"/>
      <c r="M17" s="48"/>
    </row>
    <row r="18" spans="1:13" ht="20.25" customHeight="1" thickBot="1" x14ac:dyDescent="0.3">
      <c r="A18" s="360"/>
      <c r="B18" s="360"/>
      <c r="C18" s="45">
        <f>SUM(C16:C17)</f>
        <v>14390</v>
      </c>
      <c r="E18" s="1428" t="s">
        <v>27</v>
      </c>
      <c r="F18" s="1428"/>
      <c r="G18" s="96"/>
      <c r="I18" s="48"/>
      <c r="L18" s="48"/>
      <c r="M18" s="48"/>
    </row>
    <row r="19" spans="1:13" ht="16.5" thickTop="1" x14ac:dyDescent="0.25">
      <c r="E19" s="1443">
        <f>C18/36</f>
        <v>399.72222222222223</v>
      </c>
      <c r="F19" s="1443"/>
      <c r="G19" s="94"/>
    </row>
    <row r="20" spans="1:13" s="93" customFormat="1" ht="15" customHeight="1" thickBot="1" x14ac:dyDescent="0.3">
      <c r="D20" s="95"/>
      <c r="E20" s="95"/>
      <c r="F20" s="94"/>
      <c r="G20" s="94"/>
    </row>
    <row r="21" spans="1:13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</row>
    <row r="22" spans="1:13" ht="35.25" customHeight="1" thickBot="1" x14ac:dyDescent="0.3">
      <c r="A22" s="1431"/>
      <c r="B22" s="1433"/>
      <c r="C22" s="1393"/>
      <c r="D22" s="1401"/>
      <c r="E22" s="1393"/>
      <c r="F22" s="1434"/>
      <c r="G22" s="806" t="s">
        <v>597</v>
      </c>
      <c r="H22" s="806" t="s">
        <v>20</v>
      </c>
      <c r="I22" s="806" t="s">
        <v>16</v>
      </c>
      <c r="J22" s="1393"/>
      <c r="K22" s="1401"/>
      <c r="L22" s="1393"/>
      <c r="M22" s="1395"/>
    </row>
    <row r="23" spans="1:13" ht="20.25" customHeight="1" x14ac:dyDescent="0.25">
      <c r="A23" s="1389">
        <v>2024</v>
      </c>
      <c r="B23" s="37">
        <v>1</v>
      </c>
      <c r="C23" s="809" t="s">
        <v>11</v>
      </c>
      <c r="D23" s="35" t="str">
        <f t="array" ref="D23:D58">TRANSPOSE('[1]2023-2024'!$F$160:$AO$160)</f>
        <v>23/02/24</v>
      </c>
      <c r="E23" s="34">
        <f>C18</f>
        <v>14390</v>
      </c>
      <c r="F23" s="32">
        <v>139.16999999999999</v>
      </c>
      <c r="G23" s="32">
        <v>8.33</v>
      </c>
      <c r="H23" s="32">
        <v>12.5</v>
      </c>
      <c r="I23" s="31">
        <v>10</v>
      </c>
      <c r="J23" s="32">
        <v>230</v>
      </c>
      <c r="K23" s="33">
        <f>F23+J23+H23+I23+G23</f>
        <v>399.99999999999994</v>
      </c>
      <c r="L23" s="32">
        <f>E23-J23-H23-F23-I23-G23</f>
        <v>13990</v>
      </c>
      <c r="M23" s="30">
        <f>J23</f>
        <v>230</v>
      </c>
    </row>
    <row r="24" spans="1:13" ht="20.25" customHeight="1" x14ac:dyDescent="0.25">
      <c r="A24" s="1390"/>
      <c r="B24" s="29">
        <v>2</v>
      </c>
      <c r="C24" s="810" t="s">
        <v>10</v>
      </c>
      <c r="D24" s="83" t="str">
        <v>27/02/24</v>
      </c>
      <c r="E24" s="26">
        <f t="shared" ref="E24:E58" si="0">L23</f>
        <v>13990</v>
      </c>
      <c r="F24" s="24">
        <v>139.16999999999999</v>
      </c>
      <c r="G24" s="24">
        <v>8.33</v>
      </c>
      <c r="H24" s="24">
        <v>12.5</v>
      </c>
      <c r="I24" s="23">
        <v>10</v>
      </c>
      <c r="J24" s="24">
        <v>230</v>
      </c>
      <c r="K24" s="25">
        <f t="shared" ref="K24:K25" si="1">F24+J24+H24+I24+G24</f>
        <v>399.99999999999994</v>
      </c>
      <c r="L24" s="24">
        <f t="shared" ref="L24:L29" si="2">E24-J24-H24-F24-I24-G24</f>
        <v>13590</v>
      </c>
      <c r="M24" s="22">
        <f>M23+J24</f>
        <v>460</v>
      </c>
    </row>
    <row r="25" spans="1:13" ht="20.25" customHeight="1" x14ac:dyDescent="0.25">
      <c r="A25" s="1390"/>
      <c r="B25" s="29">
        <v>3</v>
      </c>
      <c r="C25" s="810" t="s">
        <v>9</v>
      </c>
      <c r="D25" s="27" t="str">
        <v>27/02/24</v>
      </c>
      <c r="E25" s="26">
        <f t="shared" si="0"/>
        <v>13590</v>
      </c>
      <c r="F25" s="24">
        <v>139.16999999999999</v>
      </c>
      <c r="G25" s="24">
        <v>8.33</v>
      </c>
      <c r="H25" s="24">
        <v>12.5</v>
      </c>
      <c r="I25" s="23">
        <v>10</v>
      </c>
      <c r="J25" s="24">
        <v>230</v>
      </c>
      <c r="K25" s="25">
        <f t="shared" si="1"/>
        <v>399.99999999999994</v>
      </c>
      <c r="L25" s="24">
        <f t="shared" si="2"/>
        <v>13190</v>
      </c>
      <c r="M25" s="22">
        <f>M24+J25</f>
        <v>690</v>
      </c>
    </row>
    <row r="26" spans="1:13" ht="20.25" customHeight="1" x14ac:dyDescent="0.25">
      <c r="A26" s="1390"/>
      <c r="B26" s="29">
        <v>4</v>
      </c>
      <c r="C26" s="810" t="s">
        <v>8</v>
      </c>
      <c r="D26" s="27" t="str">
        <v>27/02/24</v>
      </c>
      <c r="E26" s="26">
        <f t="shared" si="0"/>
        <v>13190</v>
      </c>
      <c r="F26" s="24">
        <v>139.16999999999999</v>
      </c>
      <c r="G26" s="24">
        <v>8.33</v>
      </c>
      <c r="H26" s="24">
        <v>12.5</v>
      </c>
      <c r="I26" s="23">
        <v>10</v>
      </c>
      <c r="J26" s="24">
        <v>230</v>
      </c>
      <c r="K26" s="25">
        <f t="shared" ref="K26:K58" si="3">F26+J26+H26+I26+G26</f>
        <v>399.99999999999994</v>
      </c>
      <c r="L26" s="24">
        <f t="shared" si="2"/>
        <v>12790</v>
      </c>
      <c r="M26" s="22">
        <f>M25+J26</f>
        <v>920</v>
      </c>
    </row>
    <row r="27" spans="1:13" ht="20.25" customHeight="1" x14ac:dyDescent="0.25">
      <c r="A27" s="1390"/>
      <c r="B27" s="29">
        <v>5</v>
      </c>
      <c r="C27" s="810" t="s">
        <v>7</v>
      </c>
      <c r="D27" s="27" t="str">
        <v>27/02/24</v>
      </c>
      <c r="E27" s="26">
        <f t="shared" si="0"/>
        <v>12790</v>
      </c>
      <c r="F27" s="24">
        <v>139.16999999999999</v>
      </c>
      <c r="G27" s="24">
        <v>8.33</v>
      </c>
      <c r="H27" s="24">
        <v>12.5</v>
      </c>
      <c r="I27" s="23">
        <v>10</v>
      </c>
      <c r="J27" s="24">
        <v>230</v>
      </c>
      <c r="K27" s="25">
        <f t="shared" si="3"/>
        <v>399.99999999999994</v>
      </c>
      <c r="L27" s="24">
        <f t="shared" si="2"/>
        <v>12390</v>
      </c>
      <c r="M27" s="22">
        <f>M26+J27</f>
        <v>1150</v>
      </c>
    </row>
    <row r="28" spans="1:13" ht="20.25" customHeight="1" x14ac:dyDescent="0.25">
      <c r="A28" s="1390"/>
      <c r="B28" s="29">
        <v>6</v>
      </c>
      <c r="C28" s="810" t="s">
        <v>6</v>
      </c>
      <c r="D28" s="27" t="str">
        <v>27/02/24</v>
      </c>
      <c r="E28" s="26">
        <f t="shared" si="0"/>
        <v>12390</v>
      </c>
      <c r="F28" s="24">
        <v>139.16999999999999</v>
      </c>
      <c r="G28" s="24">
        <v>8.33</v>
      </c>
      <c r="H28" s="24">
        <v>12.5</v>
      </c>
      <c r="I28" s="23">
        <v>10</v>
      </c>
      <c r="J28" s="24">
        <v>230</v>
      </c>
      <c r="K28" s="25">
        <f t="shared" si="3"/>
        <v>399.99999999999994</v>
      </c>
      <c r="L28" s="24">
        <f t="shared" si="2"/>
        <v>11990</v>
      </c>
      <c r="M28" s="22">
        <f>M27+J28</f>
        <v>1380</v>
      </c>
    </row>
    <row r="29" spans="1:13" ht="20.25" customHeight="1" x14ac:dyDescent="0.25">
      <c r="A29" s="1390"/>
      <c r="B29" s="29">
        <v>7</v>
      </c>
      <c r="C29" s="810" t="s">
        <v>5</v>
      </c>
      <c r="D29" s="27" t="str">
        <v>27/02/24</v>
      </c>
      <c r="E29" s="26">
        <f t="shared" si="0"/>
        <v>11990</v>
      </c>
      <c r="F29" s="24">
        <v>139.16999999999999</v>
      </c>
      <c r="G29" s="24">
        <v>8.33</v>
      </c>
      <c r="H29" s="24">
        <v>12.5</v>
      </c>
      <c r="I29" s="23">
        <v>10</v>
      </c>
      <c r="J29" s="24">
        <v>230</v>
      </c>
      <c r="K29" s="25">
        <f t="shared" si="3"/>
        <v>399.99999999999994</v>
      </c>
      <c r="L29" s="24">
        <f t="shared" si="2"/>
        <v>11590</v>
      </c>
      <c r="M29" s="22">
        <f t="shared" ref="M29:M31" si="4">M28+J29</f>
        <v>1610</v>
      </c>
    </row>
    <row r="30" spans="1:13" ht="20.25" customHeight="1" x14ac:dyDescent="0.25">
      <c r="A30" s="1390"/>
      <c r="B30" s="29">
        <v>8</v>
      </c>
      <c r="C30" s="810" t="s">
        <v>4</v>
      </c>
      <c r="D30" s="27" t="str">
        <v>27/02/24</v>
      </c>
      <c r="E30" s="26">
        <f t="shared" si="0"/>
        <v>11590</v>
      </c>
      <c r="F30" s="24">
        <v>139.16999999999999</v>
      </c>
      <c r="G30" s="24">
        <v>8.33</v>
      </c>
      <c r="H30" s="24">
        <v>12.5</v>
      </c>
      <c r="I30" s="23">
        <v>10</v>
      </c>
      <c r="J30" s="24">
        <v>230</v>
      </c>
      <c r="K30" s="25">
        <f t="shared" si="3"/>
        <v>399.99999999999994</v>
      </c>
      <c r="L30" s="24">
        <f t="shared" ref="L30:L58" si="5">E30-J30-H30-F30-I30-G30</f>
        <v>11190</v>
      </c>
      <c r="M30" s="22">
        <f t="shared" si="4"/>
        <v>1840</v>
      </c>
    </row>
    <row r="31" spans="1:13" ht="20.25" customHeight="1" x14ac:dyDescent="0.25">
      <c r="A31" s="1390"/>
      <c r="B31" s="29">
        <v>9</v>
      </c>
      <c r="C31" s="810" t="s">
        <v>3</v>
      </c>
      <c r="D31" s="27" t="str">
        <v>27/02/24</v>
      </c>
      <c r="E31" s="26">
        <f t="shared" si="0"/>
        <v>11190</v>
      </c>
      <c r="F31" s="24">
        <v>139.16999999999999</v>
      </c>
      <c r="G31" s="24">
        <v>8.33</v>
      </c>
      <c r="H31" s="24">
        <v>12.5</v>
      </c>
      <c r="I31" s="23">
        <v>10</v>
      </c>
      <c r="J31" s="24">
        <v>230</v>
      </c>
      <c r="K31" s="25">
        <f t="shared" si="3"/>
        <v>399.99999999999994</v>
      </c>
      <c r="L31" s="24">
        <f t="shared" si="5"/>
        <v>10790</v>
      </c>
      <c r="M31" s="22">
        <f t="shared" si="4"/>
        <v>2070</v>
      </c>
    </row>
    <row r="32" spans="1:13" ht="20.25" customHeight="1" x14ac:dyDescent="0.25">
      <c r="A32" s="1390"/>
      <c r="B32" s="29">
        <v>10</v>
      </c>
      <c r="C32" s="810" t="s">
        <v>14</v>
      </c>
      <c r="D32" s="27" t="str">
        <v>27/02/24</v>
      </c>
      <c r="E32" s="26">
        <f t="shared" si="0"/>
        <v>10790</v>
      </c>
      <c r="F32" s="24">
        <v>139.16999999999999</v>
      </c>
      <c r="G32" s="24">
        <v>8.33</v>
      </c>
      <c r="H32" s="24">
        <v>12.5</v>
      </c>
      <c r="I32" s="23">
        <v>10</v>
      </c>
      <c r="J32" s="24">
        <v>230</v>
      </c>
      <c r="K32" s="25">
        <f t="shared" si="3"/>
        <v>399.99999999999994</v>
      </c>
      <c r="L32" s="24">
        <f t="shared" si="5"/>
        <v>10390</v>
      </c>
      <c r="M32" s="22">
        <f t="shared" ref="M32:M58" si="6">M31+J32</f>
        <v>2300</v>
      </c>
    </row>
    <row r="33" spans="1:13" ht="20.25" customHeight="1" thickBot="1" x14ac:dyDescent="0.3">
      <c r="A33" s="1391"/>
      <c r="B33" s="21">
        <v>11</v>
      </c>
      <c r="C33" s="811" t="s">
        <v>13</v>
      </c>
      <c r="D33" s="19" t="str">
        <v>27/02/24</v>
      </c>
      <c r="E33" s="18">
        <f t="shared" si="0"/>
        <v>10390</v>
      </c>
      <c r="F33" s="16">
        <v>139.16999999999999</v>
      </c>
      <c r="G33" s="16">
        <v>8.33</v>
      </c>
      <c r="H33" s="16">
        <v>12.5</v>
      </c>
      <c r="I33" s="15">
        <v>10</v>
      </c>
      <c r="J33" s="16">
        <v>230</v>
      </c>
      <c r="K33" s="17">
        <f t="shared" si="3"/>
        <v>399.99999999999994</v>
      </c>
      <c r="L33" s="16">
        <f t="shared" si="5"/>
        <v>9990</v>
      </c>
      <c r="M33" s="14">
        <f t="shared" si="6"/>
        <v>2530</v>
      </c>
    </row>
    <row r="34" spans="1:13" ht="20.25" customHeight="1" x14ac:dyDescent="0.25">
      <c r="A34" s="1389">
        <v>2025</v>
      </c>
      <c r="B34" s="37">
        <v>12</v>
      </c>
      <c r="C34" s="809" t="s">
        <v>12</v>
      </c>
      <c r="D34" s="35" t="str">
        <v>27/02/24</v>
      </c>
      <c r="E34" s="34">
        <f t="shared" si="0"/>
        <v>9990</v>
      </c>
      <c r="F34" s="32">
        <v>139.16999999999999</v>
      </c>
      <c r="G34" s="32">
        <v>8.33</v>
      </c>
      <c r="H34" s="32">
        <v>12.5</v>
      </c>
      <c r="I34" s="31">
        <v>10</v>
      </c>
      <c r="J34" s="32">
        <v>230</v>
      </c>
      <c r="K34" s="33">
        <f t="shared" si="3"/>
        <v>399.99999999999994</v>
      </c>
      <c r="L34" s="32">
        <f t="shared" si="5"/>
        <v>9590</v>
      </c>
      <c r="M34" s="30">
        <f t="shared" si="6"/>
        <v>2760</v>
      </c>
    </row>
    <row r="35" spans="1:13" ht="20.25" customHeight="1" x14ac:dyDescent="0.25">
      <c r="A35" s="1390"/>
      <c r="B35" s="29">
        <v>13</v>
      </c>
      <c r="C35" s="810" t="s">
        <v>11</v>
      </c>
      <c r="D35" s="27" t="str">
        <v>27/02/24</v>
      </c>
      <c r="E35" s="26">
        <f t="shared" si="0"/>
        <v>9590</v>
      </c>
      <c r="F35" s="24">
        <v>139.16999999999999</v>
      </c>
      <c r="G35" s="24">
        <v>8.33</v>
      </c>
      <c r="H35" s="24">
        <v>12.5</v>
      </c>
      <c r="I35" s="23">
        <v>10</v>
      </c>
      <c r="J35" s="24">
        <v>230</v>
      </c>
      <c r="K35" s="25">
        <f t="shared" si="3"/>
        <v>399.99999999999994</v>
      </c>
      <c r="L35" s="24">
        <f t="shared" si="5"/>
        <v>9190</v>
      </c>
      <c r="M35" s="22">
        <f t="shared" si="6"/>
        <v>2990</v>
      </c>
    </row>
    <row r="36" spans="1:13" ht="20.25" customHeight="1" x14ac:dyDescent="0.25">
      <c r="A36" s="1390"/>
      <c r="B36" s="29">
        <v>14</v>
      </c>
      <c r="C36" s="810" t="s">
        <v>10</v>
      </c>
      <c r="D36" s="27" t="str">
        <v>27/02/24</v>
      </c>
      <c r="E36" s="26">
        <f t="shared" si="0"/>
        <v>9190</v>
      </c>
      <c r="F36" s="24">
        <v>139.16999999999999</v>
      </c>
      <c r="G36" s="24">
        <v>8.33</v>
      </c>
      <c r="H36" s="24">
        <v>12.5</v>
      </c>
      <c r="I36" s="23">
        <v>10</v>
      </c>
      <c r="J36" s="24">
        <v>230</v>
      </c>
      <c r="K36" s="25">
        <f t="shared" si="3"/>
        <v>399.99999999999994</v>
      </c>
      <c r="L36" s="24">
        <f t="shared" si="5"/>
        <v>8790</v>
      </c>
      <c r="M36" s="22">
        <f t="shared" si="6"/>
        <v>3220</v>
      </c>
    </row>
    <row r="37" spans="1:13" ht="20.25" customHeight="1" x14ac:dyDescent="0.25">
      <c r="A37" s="1390"/>
      <c r="B37" s="29">
        <v>15</v>
      </c>
      <c r="C37" s="810" t="s">
        <v>9</v>
      </c>
      <c r="D37" s="27" t="str">
        <v>27/02/24</v>
      </c>
      <c r="E37" s="26">
        <f t="shared" si="0"/>
        <v>8790</v>
      </c>
      <c r="F37" s="24">
        <v>139.16999999999999</v>
      </c>
      <c r="G37" s="24">
        <v>8.33</v>
      </c>
      <c r="H37" s="24">
        <v>12.5</v>
      </c>
      <c r="I37" s="23">
        <v>10</v>
      </c>
      <c r="J37" s="24">
        <v>230</v>
      </c>
      <c r="K37" s="25">
        <f t="shared" si="3"/>
        <v>399.99999999999994</v>
      </c>
      <c r="L37" s="24">
        <f t="shared" si="5"/>
        <v>8390</v>
      </c>
      <c r="M37" s="22">
        <f t="shared" si="6"/>
        <v>3450</v>
      </c>
    </row>
    <row r="38" spans="1:13" ht="20.25" customHeight="1" x14ac:dyDescent="0.25">
      <c r="A38" s="1390"/>
      <c r="B38" s="29">
        <v>16</v>
      </c>
      <c r="C38" s="810" t="s">
        <v>8</v>
      </c>
      <c r="D38" s="27" t="str">
        <v>27/02/24</v>
      </c>
      <c r="E38" s="26">
        <f t="shared" si="0"/>
        <v>8390</v>
      </c>
      <c r="F38" s="24">
        <v>139.16999999999999</v>
      </c>
      <c r="G38" s="24">
        <v>8.33</v>
      </c>
      <c r="H38" s="24">
        <v>12.5</v>
      </c>
      <c r="I38" s="23">
        <v>10</v>
      </c>
      <c r="J38" s="24">
        <v>230</v>
      </c>
      <c r="K38" s="25">
        <f t="shared" si="3"/>
        <v>399.99999999999994</v>
      </c>
      <c r="L38" s="24">
        <f t="shared" si="5"/>
        <v>7990</v>
      </c>
      <c r="M38" s="22">
        <f t="shared" si="6"/>
        <v>3680</v>
      </c>
    </row>
    <row r="39" spans="1:13" ht="20.25" customHeight="1" x14ac:dyDescent="0.25">
      <c r="A39" s="1390"/>
      <c r="B39" s="29">
        <v>17</v>
      </c>
      <c r="C39" s="810" t="s">
        <v>7</v>
      </c>
      <c r="D39" s="27" t="str">
        <v>27/02/24</v>
      </c>
      <c r="E39" s="26">
        <f t="shared" si="0"/>
        <v>7990</v>
      </c>
      <c r="F39" s="24">
        <v>139.16999999999999</v>
      </c>
      <c r="G39" s="24">
        <v>8.33</v>
      </c>
      <c r="H39" s="24">
        <v>12.5</v>
      </c>
      <c r="I39" s="23">
        <v>10</v>
      </c>
      <c r="J39" s="24">
        <v>230</v>
      </c>
      <c r="K39" s="25">
        <f t="shared" si="3"/>
        <v>399.99999999999994</v>
      </c>
      <c r="L39" s="24">
        <f t="shared" si="5"/>
        <v>7590</v>
      </c>
      <c r="M39" s="22">
        <f t="shared" si="6"/>
        <v>3910</v>
      </c>
    </row>
    <row r="40" spans="1:13" ht="20.25" customHeight="1" x14ac:dyDescent="0.25">
      <c r="A40" s="1390"/>
      <c r="B40" s="29">
        <v>18</v>
      </c>
      <c r="C40" s="810" t="s">
        <v>6</v>
      </c>
      <c r="D40" s="27" t="str">
        <v>27/02/24</v>
      </c>
      <c r="E40" s="26">
        <f t="shared" si="0"/>
        <v>7590</v>
      </c>
      <c r="F40" s="24">
        <v>139.16999999999999</v>
      </c>
      <c r="G40" s="24">
        <v>8.33</v>
      </c>
      <c r="H40" s="24">
        <v>12.5</v>
      </c>
      <c r="I40" s="23">
        <v>10</v>
      </c>
      <c r="J40" s="24">
        <v>230</v>
      </c>
      <c r="K40" s="25">
        <f t="shared" si="3"/>
        <v>399.99999999999994</v>
      </c>
      <c r="L40" s="24">
        <f t="shared" si="5"/>
        <v>7190</v>
      </c>
      <c r="M40" s="22">
        <f t="shared" si="6"/>
        <v>4140</v>
      </c>
    </row>
    <row r="41" spans="1:13" ht="20.25" customHeight="1" x14ac:dyDescent="0.25">
      <c r="A41" s="1390"/>
      <c r="B41" s="29">
        <v>19</v>
      </c>
      <c r="C41" s="810" t="s">
        <v>5</v>
      </c>
      <c r="D41" s="27" t="str">
        <v>27/02/24</v>
      </c>
      <c r="E41" s="26">
        <f t="shared" si="0"/>
        <v>7190</v>
      </c>
      <c r="F41" s="24">
        <v>139.16999999999999</v>
      </c>
      <c r="G41" s="24">
        <v>8.33</v>
      </c>
      <c r="H41" s="24">
        <v>12.5</v>
      </c>
      <c r="I41" s="23">
        <v>10</v>
      </c>
      <c r="J41" s="24">
        <v>230</v>
      </c>
      <c r="K41" s="25">
        <f t="shared" si="3"/>
        <v>399.99999999999994</v>
      </c>
      <c r="L41" s="24">
        <f t="shared" si="5"/>
        <v>6790</v>
      </c>
      <c r="M41" s="22">
        <f t="shared" si="6"/>
        <v>4370</v>
      </c>
    </row>
    <row r="42" spans="1:13" ht="20.25" customHeight="1" x14ac:dyDescent="0.25">
      <c r="A42" s="1390"/>
      <c r="B42" s="29">
        <v>20</v>
      </c>
      <c r="C42" s="810" t="s">
        <v>4</v>
      </c>
      <c r="D42" s="27" t="str">
        <v>27/02/24</v>
      </c>
      <c r="E42" s="26">
        <f t="shared" si="0"/>
        <v>6790</v>
      </c>
      <c r="F42" s="24">
        <v>139.16999999999999</v>
      </c>
      <c r="G42" s="24">
        <v>8.33</v>
      </c>
      <c r="H42" s="24">
        <v>12.5</v>
      </c>
      <c r="I42" s="23">
        <v>10</v>
      </c>
      <c r="J42" s="24">
        <v>230</v>
      </c>
      <c r="K42" s="25">
        <f t="shared" si="3"/>
        <v>399.99999999999994</v>
      </c>
      <c r="L42" s="24">
        <f t="shared" si="5"/>
        <v>6390</v>
      </c>
      <c r="M42" s="22">
        <f t="shared" si="6"/>
        <v>4600</v>
      </c>
    </row>
    <row r="43" spans="1:13" ht="20.25" customHeight="1" x14ac:dyDescent="0.25">
      <c r="A43" s="1390"/>
      <c r="B43" s="29">
        <v>21</v>
      </c>
      <c r="C43" s="810" t="s">
        <v>3</v>
      </c>
      <c r="D43" s="27" t="str">
        <v>27/02/24</v>
      </c>
      <c r="E43" s="26">
        <f t="shared" si="0"/>
        <v>6390</v>
      </c>
      <c r="F43" s="24">
        <v>139.16999999999999</v>
      </c>
      <c r="G43" s="24">
        <v>8.33</v>
      </c>
      <c r="H43" s="24">
        <v>12.5</v>
      </c>
      <c r="I43" s="23">
        <v>10</v>
      </c>
      <c r="J43" s="24">
        <v>230</v>
      </c>
      <c r="K43" s="25">
        <f t="shared" si="3"/>
        <v>399.99999999999994</v>
      </c>
      <c r="L43" s="24">
        <f t="shared" si="5"/>
        <v>5990</v>
      </c>
      <c r="M43" s="22">
        <f t="shared" si="6"/>
        <v>4830</v>
      </c>
    </row>
    <row r="44" spans="1:13" ht="20.25" customHeight="1" x14ac:dyDescent="0.25">
      <c r="A44" s="1390"/>
      <c r="B44" s="29">
        <v>22</v>
      </c>
      <c r="C44" s="810" t="s">
        <v>14</v>
      </c>
      <c r="D44" s="27" t="str">
        <v>27/02/24</v>
      </c>
      <c r="E44" s="26">
        <f t="shared" si="0"/>
        <v>5990</v>
      </c>
      <c r="F44" s="24">
        <v>139.16999999999999</v>
      </c>
      <c r="G44" s="24">
        <v>8.33</v>
      </c>
      <c r="H44" s="24">
        <v>12.5</v>
      </c>
      <c r="I44" s="23">
        <v>10</v>
      </c>
      <c r="J44" s="24">
        <v>230</v>
      </c>
      <c r="K44" s="25">
        <f t="shared" si="3"/>
        <v>399.99999999999994</v>
      </c>
      <c r="L44" s="24">
        <f t="shared" si="5"/>
        <v>5590</v>
      </c>
      <c r="M44" s="22">
        <f t="shared" si="6"/>
        <v>5060</v>
      </c>
    </row>
    <row r="45" spans="1:13" ht="20.25" customHeight="1" thickBot="1" x14ac:dyDescent="0.3">
      <c r="A45" s="1391"/>
      <c r="B45" s="21">
        <v>23</v>
      </c>
      <c r="C45" s="811" t="s">
        <v>13</v>
      </c>
      <c r="D45" s="19" t="str">
        <v>27/02/24</v>
      </c>
      <c r="E45" s="18">
        <f t="shared" si="0"/>
        <v>5590</v>
      </c>
      <c r="F45" s="16">
        <v>139.16999999999999</v>
      </c>
      <c r="G45" s="16">
        <v>8.33</v>
      </c>
      <c r="H45" s="16">
        <v>12.5</v>
      </c>
      <c r="I45" s="15">
        <v>10</v>
      </c>
      <c r="J45" s="16">
        <v>230</v>
      </c>
      <c r="K45" s="17">
        <f t="shared" si="3"/>
        <v>399.99999999999994</v>
      </c>
      <c r="L45" s="16">
        <f t="shared" si="5"/>
        <v>5190</v>
      </c>
      <c r="M45" s="14">
        <f t="shared" si="6"/>
        <v>5290</v>
      </c>
    </row>
    <row r="46" spans="1:13" ht="20.25" customHeight="1" x14ac:dyDescent="0.25">
      <c r="A46" s="1389">
        <v>2026</v>
      </c>
      <c r="B46" s="37">
        <v>24</v>
      </c>
      <c r="C46" s="809" t="s">
        <v>12</v>
      </c>
      <c r="D46" s="35" t="str">
        <v>27/02/24</v>
      </c>
      <c r="E46" s="34">
        <f t="shared" si="0"/>
        <v>5190</v>
      </c>
      <c r="F46" s="32">
        <v>139.16999999999999</v>
      </c>
      <c r="G46" s="32">
        <v>8.33</v>
      </c>
      <c r="H46" s="32">
        <v>12.5</v>
      </c>
      <c r="I46" s="31">
        <v>10</v>
      </c>
      <c r="J46" s="32">
        <v>230</v>
      </c>
      <c r="K46" s="33">
        <f t="shared" si="3"/>
        <v>399.99999999999994</v>
      </c>
      <c r="L46" s="32">
        <f t="shared" si="5"/>
        <v>4790</v>
      </c>
      <c r="M46" s="30">
        <f t="shared" si="6"/>
        <v>5520</v>
      </c>
    </row>
    <row r="47" spans="1:13" ht="20.25" customHeight="1" x14ac:dyDescent="0.25">
      <c r="A47" s="1390"/>
      <c r="B47" s="29">
        <v>25</v>
      </c>
      <c r="C47" s="810" t="s">
        <v>11</v>
      </c>
      <c r="D47" s="27" t="str">
        <v>27/02/24</v>
      </c>
      <c r="E47" s="26">
        <f t="shared" si="0"/>
        <v>4790</v>
      </c>
      <c r="F47" s="24">
        <v>139.16999999999999</v>
      </c>
      <c r="G47" s="24">
        <v>8.33</v>
      </c>
      <c r="H47" s="24">
        <v>12.5</v>
      </c>
      <c r="I47" s="23">
        <v>10</v>
      </c>
      <c r="J47" s="24">
        <v>230</v>
      </c>
      <c r="K47" s="25">
        <f t="shared" si="3"/>
        <v>399.99999999999994</v>
      </c>
      <c r="L47" s="24">
        <f t="shared" si="5"/>
        <v>4390</v>
      </c>
      <c r="M47" s="22">
        <f t="shared" si="6"/>
        <v>5750</v>
      </c>
    </row>
    <row r="48" spans="1:13" ht="20.25" customHeight="1" x14ac:dyDescent="0.25">
      <c r="A48" s="1390"/>
      <c r="B48" s="29">
        <v>26</v>
      </c>
      <c r="C48" s="810" t="s">
        <v>10</v>
      </c>
      <c r="D48" s="27" t="str">
        <v>27/02/24</v>
      </c>
      <c r="E48" s="26">
        <f t="shared" si="0"/>
        <v>4390</v>
      </c>
      <c r="F48" s="24">
        <v>139.16999999999999</v>
      </c>
      <c r="G48" s="24">
        <v>8.33</v>
      </c>
      <c r="H48" s="24">
        <v>12.5</v>
      </c>
      <c r="I48" s="23">
        <v>10</v>
      </c>
      <c r="J48" s="24">
        <v>230</v>
      </c>
      <c r="K48" s="25">
        <f t="shared" si="3"/>
        <v>399.99999999999994</v>
      </c>
      <c r="L48" s="24">
        <f t="shared" si="5"/>
        <v>3990</v>
      </c>
      <c r="M48" s="22">
        <f t="shared" si="6"/>
        <v>5980</v>
      </c>
    </row>
    <row r="49" spans="1:13" ht="20.25" customHeight="1" x14ac:dyDescent="0.25">
      <c r="A49" s="1390"/>
      <c r="B49" s="29">
        <v>27</v>
      </c>
      <c r="C49" s="810" t="s">
        <v>9</v>
      </c>
      <c r="D49" s="27" t="str">
        <v>27/02/24</v>
      </c>
      <c r="E49" s="26">
        <f t="shared" si="0"/>
        <v>3990</v>
      </c>
      <c r="F49" s="24">
        <v>139.16999999999999</v>
      </c>
      <c r="G49" s="24">
        <v>8.33</v>
      </c>
      <c r="H49" s="24">
        <v>12.5</v>
      </c>
      <c r="I49" s="23">
        <v>10</v>
      </c>
      <c r="J49" s="24">
        <v>230</v>
      </c>
      <c r="K49" s="25">
        <f t="shared" si="3"/>
        <v>399.99999999999994</v>
      </c>
      <c r="L49" s="24">
        <f t="shared" si="5"/>
        <v>3590</v>
      </c>
      <c r="M49" s="22">
        <f t="shared" si="6"/>
        <v>6210</v>
      </c>
    </row>
    <row r="50" spans="1:13" ht="20.25" customHeight="1" x14ac:dyDescent="0.25">
      <c r="A50" s="1390"/>
      <c r="B50" s="29">
        <v>28</v>
      </c>
      <c r="C50" s="810" t="s">
        <v>8</v>
      </c>
      <c r="D50" s="27" t="str">
        <v>27/02/24</v>
      </c>
      <c r="E50" s="26">
        <f t="shared" si="0"/>
        <v>3590</v>
      </c>
      <c r="F50" s="24">
        <v>139.16999999999999</v>
      </c>
      <c r="G50" s="24">
        <v>8.33</v>
      </c>
      <c r="H50" s="24">
        <v>12.5</v>
      </c>
      <c r="I50" s="23">
        <v>10</v>
      </c>
      <c r="J50" s="24">
        <v>230</v>
      </c>
      <c r="K50" s="25">
        <f t="shared" si="3"/>
        <v>399.99999999999994</v>
      </c>
      <c r="L50" s="24">
        <f t="shared" si="5"/>
        <v>3190</v>
      </c>
      <c r="M50" s="22">
        <f t="shared" si="6"/>
        <v>6440</v>
      </c>
    </row>
    <row r="51" spans="1:13" ht="20.25" customHeight="1" x14ac:dyDescent="0.25">
      <c r="A51" s="1390"/>
      <c r="B51" s="29">
        <v>29</v>
      </c>
      <c r="C51" s="810" t="s">
        <v>7</v>
      </c>
      <c r="D51" s="27" t="str">
        <v>27/02/24</v>
      </c>
      <c r="E51" s="26">
        <f t="shared" si="0"/>
        <v>3190</v>
      </c>
      <c r="F51" s="24">
        <v>139.16999999999999</v>
      </c>
      <c r="G51" s="24">
        <v>8.33</v>
      </c>
      <c r="H51" s="24">
        <v>12.5</v>
      </c>
      <c r="I51" s="23">
        <v>10</v>
      </c>
      <c r="J51" s="24">
        <v>230</v>
      </c>
      <c r="K51" s="25">
        <f t="shared" si="3"/>
        <v>399.99999999999994</v>
      </c>
      <c r="L51" s="24">
        <f t="shared" si="5"/>
        <v>2790</v>
      </c>
      <c r="M51" s="22">
        <f t="shared" si="6"/>
        <v>6670</v>
      </c>
    </row>
    <row r="52" spans="1:13" ht="20.25" customHeight="1" x14ac:dyDescent="0.25">
      <c r="A52" s="1390"/>
      <c r="B52" s="29">
        <v>30</v>
      </c>
      <c r="C52" s="810" t="s">
        <v>6</v>
      </c>
      <c r="D52" s="27" t="str">
        <v>27/02/24</v>
      </c>
      <c r="E52" s="26">
        <f t="shared" si="0"/>
        <v>2790</v>
      </c>
      <c r="F52" s="24">
        <v>139.16999999999999</v>
      </c>
      <c r="G52" s="24">
        <v>8.33</v>
      </c>
      <c r="H52" s="24">
        <v>12.5</v>
      </c>
      <c r="I52" s="23">
        <v>10</v>
      </c>
      <c r="J52" s="24">
        <v>230</v>
      </c>
      <c r="K52" s="25">
        <f t="shared" si="3"/>
        <v>399.99999999999994</v>
      </c>
      <c r="L52" s="24">
        <f t="shared" si="5"/>
        <v>2390</v>
      </c>
      <c r="M52" s="22">
        <f t="shared" si="6"/>
        <v>6900</v>
      </c>
    </row>
    <row r="53" spans="1:13" ht="20.25" customHeight="1" x14ac:dyDescent="0.25">
      <c r="A53" s="1390"/>
      <c r="B53" s="29">
        <v>31</v>
      </c>
      <c r="C53" s="810" t="s">
        <v>5</v>
      </c>
      <c r="D53" s="27" t="str">
        <v>27/02/24</v>
      </c>
      <c r="E53" s="26">
        <f t="shared" si="0"/>
        <v>2390</v>
      </c>
      <c r="F53" s="24">
        <v>139.16999999999999</v>
      </c>
      <c r="G53" s="24">
        <v>8.33</v>
      </c>
      <c r="H53" s="24">
        <v>12.5</v>
      </c>
      <c r="I53" s="23">
        <v>10</v>
      </c>
      <c r="J53" s="24">
        <v>230</v>
      </c>
      <c r="K53" s="25">
        <f t="shared" si="3"/>
        <v>399.99999999999994</v>
      </c>
      <c r="L53" s="24">
        <f t="shared" si="5"/>
        <v>1990</v>
      </c>
      <c r="M53" s="22">
        <f t="shared" si="6"/>
        <v>7130</v>
      </c>
    </row>
    <row r="54" spans="1:13" ht="20.25" customHeight="1" x14ac:dyDescent="0.25">
      <c r="A54" s="1390"/>
      <c r="B54" s="29">
        <v>32</v>
      </c>
      <c r="C54" s="810" t="s">
        <v>4</v>
      </c>
      <c r="D54" s="27" t="str">
        <v>27/02/24</v>
      </c>
      <c r="E54" s="26">
        <f t="shared" si="0"/>
        <v>1990</v>
      </c>
      <c r="F54" s="24">
        <v>139.16999999999999</v>
      </c>
      <c r="G54" s="24">
        <v>8.33</v>
      </c>
      <c r="H54" s="24">
        <v>12.5</v>
      </c>
      <c r="I54" s="23">
        <v>10</v>
      </c>
      <c r="J54" s="24">
        <v>230</v>
      </c>
      <c r="K54" s="25">
        <f t="shared" si="3"/>
        <v>399.99999999999994</v>
      </c>
      <c r="L54" s="24">
        <f t="shared" si="5"/>
        <v>1590</v>
      </c>
      <c r="M54" s="22">
        <f t="shared" si="6"/>
        <v>7360</v>
      </c>
    </row>
    <row r="55" spans="1:13" ht="20.25" customHeight="1" x14ac:dyDescent="0.25">
      <c r="A55" s="1390"/>
      <c r="B55" s="29">
        <v>33</v>
      </c>
      <c r="C55" s="810" t="s">
        <v>3</v>
      </c>
      <c r="D55" s="27" t="str">
        <v>27/02/24</v>
      </c>
      <c r="E55" s="26">
        <f t="shared" si="0"/>
        <v>1590</v>
      </c>
      <c r="F55" s="24">
        <v>139.16999999999999</v>
      </c>
      <c r="G55" s="24">
        <v>8.33</v>
      </c>
      <c r="H55" s="24">
        <v>12.5</v>
      </c>
      <c r="I55" s="23">
        <v>10</v>
      </c>
      <c r="J55" s="24">
        <v>230</v>
      </c>
      <c r="K55" s="25">
        <f t="shared" si="3"/>
        <v>399.99999999999994</v>
      </c>
      <c r="L55" s="24">
        <f t="shared" si="5"/>
        <v>1190</v>
      </c>
      <c r="M55" s="22">
        <f t="shared" si="6"/>
        <v>7590</v>
      </c>
    </row>
    <row r="56" spans="1:13" ht="20.25" customHeight="1" x14ac:dyDescent="0.25">
      <c r="A56" s="1390"/>
      <c r="B56" s="29">
        <v>34</v>
      </c>
      <c r="C56" s="810" t="s">
        <v>14</v>
      </c>
      <c r="D56" s="27" t="str">
        <v>27/02/24</v>
      </c>
      <c r="E56" s="26">
        <f t="shared" si="0"/>
        <v>1190</v>
      </c>
      <c r="F56" s="24">
        <v>139.16999999999999</v>
      </c>
      <c r="G56" s="24">
        <v>8.33</v>
      </c>
      <c r="H56" s="24">
        <v>12.5</v>
      </c>
      <c r="I56" s="23">
        <v>10</v>
      </c>
      <c r="J56" s="24">
        <v>230</v>
      </c>
      <c r="K56" s="25">
        <f t="shared" si="3"/>
        <v>399.99999999999994</v>
      </c>
      <c r="L56" s="24">
        <f t="shared" si="5"/>
        <v>790</v>
      </c>
      <c r="M56" s="22">
        <f t="shared" si="6"/>
        <v>7820</v>
      </c>
    </row>
    <row r="57" spans="1:13" ht="20.25" customHeight="1" thickBot="1" x14ac:dyDescent="0.3">
      <c r="A57" s="1391"/>
      <c r="B57" s="21">
        <v>35</v>
      </c>
      <c r="C57" s="811" t="s">
        <v>13</v>
      </c>
      <c r="D57" s="19" t="str">
        <v>27/02/24</v>
      </c>
      <c r="E57" s="18">
        <f t="shared" si="0"/>
        <v>790</v>
      </c>
      <c r="F57" s="16">
        <v>139.16999999999999</v>
      </c>
      <c r="G57" s="16">
        <v>8.33</v>
      </c>
      <c r="H57" s="16">
        <v>12.5</v>
      </c>
      <c r="I57" s="15">
        <v>10</v>
      </c>
      <c r="J57" s="16">
        <v>230</v>
      </c>
      <c r="K57" s="17">
        <f t="shared" si="3"/>
        <v>399.99999999999994</v>
      </c>
      <c r="L57" s="16">
        <f t="shared" si="5"/>
        <v>390.00000000000006</v>
      </c>
      <c r="M57" s="14">
        <f t="shared" si="6"/>
        <v>8050</v>
      </c>
    </row>
    <row r="58" spans="1:13" ht="20.25" customHeight="1" thickBot="1" x14ac:dyDescent="0.3">
      <c r="A58" s="92">
        <v>2027</v>
      </c>
      <c r="B58" s="91">
        <v>36</v>
      </c>
      <c r="C58" s="90" t="s">
        <v>12</v>
      </c>
      <c r="D58" s="89" t="str">
        <v>27/02/24</v>
      </c>
      <c r="E58" s="88">
        <f t="shared" si="0"/>
        <v>390.00000000000006</v>
      </c>
      <c r="F58" s="86">
        <v>139.05000000000001</v>
      </c>
      <c r="G58" s="86">
        <v>8.4499999999999993</v>
      </c>
      <c r="H58" s="86">
        <v>12.5</v>
      </c>
      <c r="I58" s="85">
        <v>10</v>
      </c>
      <c r="J58" s="86">
        <v>230</v>
      </c>
      <c r="K58" s="87">
        <f t="shared" si="3"/>
        <v>400</v>
      </c>
      <c r="L58" s="86">
        <f t="shared" si="5"/>
        <v>-9.9999999999999538</v>
      </c>
      <c r="M58" s="84">
        <f t="shared" si="6"/>
        <v>8280</v>
      </c>
    </row>
    <row r="59" spans="1:13" x14ac:dyDescent="0.25">
      <c r="D59" s="68"/>
      <c r="E59" s="68"/>
      <c r="F59" s="67">
        <f t="shared" ref="F59:I59" si="7">SUM(F23:F58)</f>
        <v>5010.0000000000018</v>
      </c>
      <c r="G59" s="67">
        <f t="shared" si="7"/>
        <v>300.00000000000011</v>
      </c>
      <c r="H59" s="67">
        <f t="shared" si="7"/>
        <v>450</v>
      </c>
      <c r="I59" s="67">
        <f t="shared" si="7"/>
        <v>360</v>
      </c>
      <c r="J59" s="67">
        <f>SUM(J23:J58)</f>
        <v>8280</v>
      </c>
    </row>
    <row r="60" spans="1:13" x14ac:dyDescent="0.25">
      <c r="D60" s="1420" t="s">
        <v>2</v>
      </c>
      <c r="E60" s="1420"/>
      <c r="F60" s="79">
        <v>0</v>
      </c>
      <c r="G60" s="79">
        <v>0</v>
      </c>
      <c r="H60" s="79">
        <v>0</v>
      </c>
      <c r="I60" s="79">
        <v>0</v>
      </c>
      <c r="J60" s="79">
        <v>0</v>
      </c>
    </row>
    <row r="61" spans="1:13" x14ac:dyDescent="0.25">
      <c r="D61" s="1421" t="s">
        <v>1</v>
      </c>
      <c r="E61" s="1421"/>
      <c r="F61" s="78">
        <f>SUM(F59-F60)</f>
        <v>5010.0000000000018</v>
      </c>
      <c r="G61" s="78">
        <f>SUM(G59-G60)</f>
        <v>300.00000000000011</v>
      </c>
      <c r="H61" s="78">
        <f>SUM(H59-H60)</f>
        <v>450</v>
      </c>
      <c r="I61" s="78">
        <f t="shared" ref="I61:J61" si="8">SUM(I59-I60)</f>
        <v>360</v>
      </c>
      <c r="J61" s="78">
        <f t="shared" si="8"/>
        <v>8280</v>
      </c>
    </row>
    <row r="63" spans="1:13" ht="15.75" x14ac:dyDescent="0.25">
      <c r="C63" s="76"/>
      <c r="D63" s="1435" t="s">
        <v>42</v>
      </c>
      <c r="E63" s="1435"/>
      <c r="F63" s="1423">
        <f>SUM(F61:J61)</f>
        <v>14400.000000000002</v>
      </c>
      <c r="G63" s="1423"/>
      <c r="H63" s="1423"/>
      <c r="I63" s="485"/>
    </row>
    <row r="64" spans="1:13" ht="16.5" thickBot="1" x14ac:dyDescent="0.3">
      <c r="C64" s="76"/>
      <c r="D64" s="1435" t="s">
        <v>41</v>
      </c>
      <c r="E64" s="1435"/>
      <c r="F64" s="1436">
        <v>-10</v>
      </c>
      <c r="G64" s="1436"/>
      <c r="H64" s="1436"/>
      <c r="I64" s="485"/>
    </row>
    <row r="65" spans="3:9" ht="17.25" thickTop="1" thickBot="1" x14ac:dyDescent="0.3">
      <c r="C65" s="1415" t="s">
        <v>0</v>
      </c>
      <c r="D65" s="1415"/>
      <c r="E65" s="1416"/>
      <c r="F65" s="1417">
        <f>SUM(F63:I64)</f>
        <v>14390.000000000002</v>
      </c>
      <c r="G65" s="1418"/>
      <c r="H65" s="1419"/>
      <c r="I65" s="486"/>
    </row>
    <row r="66" spans="3:9" ht="15.75" thickTop="1" x14ac:dyDescent="0.25"/>
  </sheetData>
  <mergeCells count="30">
    <mergeCell ref="A8:M8"/>
    <mergeCell ref="A11:B11"/>
    <mergeCell ref="A12:B12"/>
    <mergeCell ref="A13:B13"/>
    <mergeCell ref="A15:B15"/>
    <mergeCell ref="M21:M22"/>
    <mergeCell ref="A17:B17"/>
    <mergeCell ref="E18:F18"/>
    <mergeCell ref="E19:F19"/>
    <mergeCell ref="A21:A22"/>
    <mergeCell ref="B21:B22"/>
    <mergeCell ref="C21:C22"/>
    <mergeCell ref="D21:D22"/>
    <mergeCell ref="E21:E22"/>
    <mergeCell ref="F21:F22"/>
    <mergeCell ref="A23:A33"/>
    <mergeCell ref="G21:I21"/>
    <mergeCell ref="J21:J22"/>
    <mergeCell ref="K21:K22"/>
    <mergeCell ref="L21:L22"/>
    <mergeCell ref="A34:A45"/>
    <mergeCell ref="D60:E60"/>
    <mergeCell ref="D61:E61"/>
    <mergeCell ref="D63:E63"/>
    <mergeCell ref="F63:H63"/>
    <mergeCell ref="D64:E64"/>
    <mergeCell ref="F64:H64"/>
    <mergeCell ref="C65:E65"/>
    <mergeCell ref="F65:H65"/>
    <mergeCell ref="A46:A57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62"/>
  <sheetViews>
    <sheetView topLeftCell="A40" zoomScaleNormal="100" workbookViewId="0">
      <selection activeCell="J59" sqref="J59"/>
    </sheetView>
  </sheetViews>
  <sheetFormatPr defaultRowHeight="15" x14ac:dyDescent="0.25"/>
  <cols>
    <col min="3" max="3" width="12.140625" bestFit="1" customWidth="1"/>
    <col min="5" max="11" width="10" customWidth="1"/>
    <col min="12" max="12" width="10.85546875" customWidth="1"/>
    <col min="13" max="13" width="12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87</v>
      </c>
    </row>
    <row r="4" spans="1:13" ht="12.6" customHeight="1" x14ac:dyDescent="0.35">
      <c r="A4" s="62"/>
    </row>
    <row r="5" spans="1:13" ht="17.25" x14ac:dyDescent="0.3">
      <c r="A5" s="500" t="s">
        <v>305</v>
      </c>
    </row>
    <row r="6" spans="1:13" ht="17.25" x14ac:dyDescent="0.3">
      <c r="A6" s="500" t="s">
        <v>306</v>
      </c>
    </row>
    <row r="8" spans="1:13" ht="20.25" customHeight="1" x14ac:dyDescent="0.25">
      <c r="A8" s="1425" t="s">
        <v>86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75"/>
      <c r="E9" s="71"/>
      <c r="F9" s="51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36</v>
      </c>
      <c r="B10" s="60"/>
      <c r="C10" s="59"/>
      <c r="D10" s="75"/>
      <c r="E10" s="71"/>
      <c r="F10" s="51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5000</v>
      </c>
      <c r="D11" s="75"/>
      <c r="E11" s="71"/>
      <c r="F11" s="51"/>
      <c r="K11" s="48"/>
      <c r="L11" s="48"/>
      <c r="M11" s="48"/>
    </row>
    <row r="12" spans="1:13" ht="20.25" customHeight="1" x14ac:dyDescent="0.25">
      <c r="A12" s="1426" t="s">
        <v>31</v>
      </c>
      <c r="B12" s="1426"/>
      <c r="C12" s="54">
        <v>5400</v>
      </c>
      <c r="D12" s="52" t="s">
        <v>30</v>
      </c>
      <c r="E12" s="71"/>
      <c r="F12" s="51"/>
      <c r="K12" s="48"/>
      <c r="L12" s="48"/>
      <c r="M12" s="48"/>
    </row>
    <row r="13" spans="1:13" ht="20.25" customHeight="1" x14ac:dyDescent="0.25">
      <c r="A13" s="1546" t="s">
        <v>29</v>
      </c>
      <c r="B13" s="1546"/>
      <c r="C13" s="50">
        <f>SUM(C11:C12)</f>
        <v>10400</v>
      </c>
      <c r="D13" s="75"/>
      <c r="E13" s="71"/>
      <c r="F13" s="51"/>
      <c r="K13" s="48"/>
      <c r="L13" s="48"/>
      <c r="M13" s="48"/>
    </row>
    <row r="14" spans="1:13" ht="27.75" customHeight="1" x14ac:dyDescent="0.25">
      <c r="A14" s="1427" t="s">
        <v>28</v>
      </c>
      <c r="B14" s="1427"/>
      <c r="C14" s="54">
        <v>360</v>
      </c>
      <c r="K14" s="48"/>
      <c r="L14" s="48"/>
      <c r="M14" s="48"/>
    </row>
    <row r="15" spans="1:13" ht="16.5" customHeight="1" x14ac:dyDescent="0.25">
      <c r="A15" s="1546" t="s">
        <v>33</v>
      </c>
      <c r="B15" s="1546"/>
      <c r="C15" s="54">
        <v>300</v>
      </c>
      <c r="D15" s="1437" t="s">
        <v>58</v>
      </c>
      <c r="E15" s="1437"/>
      <c r="F15" s="1437"/>
      <c r="K15" s="48"/>
      <c r="L15" s="48"/>
      <c r="M15" s="48"/>
    </row>
    <row r="16" spans="1:13" ht="20.25" customHeight="1" thickBot="1" x14ac:dyDescent="0.3">
      <c r="A16" s="47"/>
      <c r="B16" s="46"/>
      <c r="C16" s="45">
        <f>SUM(C13:C15)</f>
        <v>11060</v>
      </c>
      <c r="D16" s="1441">
        <f>C16/36+1</f>
        <v>308.22222222222223</v>
      </c>
      <c r="E16" s="1441"/>
      <c r="F16" s="1441"/>
      <c r="G16" s="58"/>
      <c r="H16" s="58"/>
      <c r="I16" s="48"/>
      <c r="J16" s="48"/>
      <c r="K16" s="48"/>
      <c r="L16" s="48"/>
      <c r="M16" s="48"/>
    </row>
    <row r="17" spans="1:13" ht="16.5" thickTop="1" thickBot="1" x14ac:dyDescent="0.3"/>
    <row r="18" spans="1:13" ht="30.75" customHeight="1" x14ac:dyDescent="0.25">
      <c r="A18" s="160" t="s">
        <v>26</v>
      </c>
      <c r="B18" s="159" t="s">
        <v>25</v>
      </c>
      <c r="C18" s="1392" t="s">
        <v>24</v>
      </c>
      <c r="D18" s="1392"/>
      <c r="E18" s="158" t="s">
        <v>23</v>
      </c>
      <c r="F18" s="157" t="s">
        <v>22</v>
      </c>
      <c r="G18" s="156" t="s">
        <v>21</v>
      </c>
      <c r="H18" s="156" t="s">
        <v>20</v>
      </c>
      <c r="I18" s="157" t="s">
        <v>19</v>
      </c>
      <c r="J18" s="158" t="s">
        <v>18</v>
      </c>
      <c r="K18" s="157" t="s">
        <v>17</v>
      </c>
      <c r="L18" s="156" t="s">
        <v>16</v>
      </c>
      <c r="M18" s="155" t="s">
        <v>15</v>
      </c>
    </row>
    <row r="19" spans="1:13" ht="20.25" customHeight="1" x14ac:dyDescent="0.25">
      <c r="A19" s="1390">
        <v>2020</v>
      </c>
      <c r="B19" s="29">
        <v>1</v>
      </c>
      <c r="C19" s="1544" t="s">
        <v>4</v>
      </c>
      <c r="D19" s="1544"/>
      <c r="E19" s="27" t="str">
        <f t="array" ref="E19:E54">TRANSPOSE('[1]2020-2021'!$F$20:$AO$20)</f>
        <v>07/10/20</v>
      </c>
      <c r="F19" s="26">
        <f>C13+C15</f>
        <v>10700</v>
      </c>
      <c r="G19" s="24">
        <v>139.5</v>
      </c>
      <c r="H19" s="24">
        <v>8.5</v>
      </c>
      <c r="I19" s="24">
        <v>150</v>
      </c>
      <c r="J19" s="25">
        <f t="shared" ref="J19:J54" si="0">G19+I19+H19+L19</f>
        <v>308</v>
      </c>
      <c r="K19" s="24">
        <f t="shared" ref="K19:K54" si="1">F19-I19-H19-G19</f>
        <v>10402</v>
      </c>
      <c r="L19" s="24">
        <v>10</v>
      </c>
      <c r="M19" s="22">
        <f>I19</f>
        <v>150</v>
      </c>
    </row>
    <row r="20" spans="1:13" ht="20.25" customHeight="1" x14ac:dyDescent="0.25">
      <c r="A20" s="1390"/>
      <c r="B20" s="29">
        <v>2</v>
      </c>
      <c r="C20" s="1544" t="s">
        <v>3</v>
      </c>
      <c r="D20" s="1544"/>
      <c r="E20" s="27" t="str">
        <v>07/11/20</v>
      </c>
      <c r="F20" s="26">
        <f t="shared" ref="F20:F54" si="2">K19</f>
        <v>10402</v>
      </c>
      <c r="G20" s="24">
        <v>139.5</v>
      </c>
      <c r="H20" s="24">
        <v>8.5</v>
      </c>
      <c r="I20" s="24">
        <v>150</v>
      </c>
      <c r="J20" s="25">
        <f t="shared" si="0"/>
        <v>308</v>
      </c>
      <c r="K20" s="24">
        <f t="shared" si="1"/>
        <v>10104</v>
      </c>
      <c r="L20" s="24">
        <v>10</v>
      </c>
      <c r="M20" s="22">
        <f t="shared" ref="M20:M54" si="3">M19+I20</f>
        <v>300</v>
      </c>
    </row>
    <row r="21" spans="1:13" ht="20.25" customHeight="1" x14ac:dyDescent="0.25">
      <c r="A21" s="1390"/>
      <c r="B21" s="29">
        <v>3</v>
      </c>
      <c r="C21" s="1544" t="s">
        <v>14</v>
      </c>
      <c r="D21" s="1544"/>
      <c r="E21" s="27" t="str">
        <v>10/12/20</v>
      </c>
      <c r="F21" s="26">
        <f t="shared" si="2"/>
        <v>10104</v>
      </c>
      <c r="G21" s="24">
        <v>139.5</v>
      </c>
      <c r="H21" s="24">
        <v>8.5</v>
      </c>
      <c r="I21" s="24">
        <v>150</v>
      </c>
      <c r="J21" s="25">
        <f t="shared" si="0"/>
        <v>308</v>
      </c>
      <c r="K21" s="24">
        <f t="shared" si="1"/>
        <v>9806</v>
      </c>
      <c r="L21" s="24">
        <v>10</v>
      </c>
      <c r="M21" s="22">
        <f t="shared" si="3"/>
        <v>450</v>
      </c>
    </row>
    <row r="22" spans="1:13" ht="20.25" customHeight="1" thickBot="1" x14ac:dyDescent="0.3">
      <c r="A22" s="1391"/>
      <c r="B22" s="21">
        <v>4</v>
      </c>
      <c r="C22" s="1545" t="s">
        <v>13</v>
      </c>
      <c r="D22" s="1545"/>
      <c r="E22" s="19" t="str">
        <v>15/01/21</v>
      </c>
      <c r="F22" s="18">
        <f t="shared" si="2"/>
        <v>9806</v>
      </c>
      <c r="G22" s="16">
        <v>139.5</v>
      </c>
      <c r="H22" s="16">
        <v>8.5</v>
      </c>
      <c r="I22" s="16">
        <v>150</v>
      </c>
      <c r="J22" s="17">
        <f t="shared" si="0"/>
        <v>308</v>
      </c>
      <c r="K22" s="16">
        <f t="shared" si="1"/>
        <v>9508</v>
      </c>
      <c r="L22" s="16">
        <v>10</v>
      </c>
      <c r="M22" s="14">
        <f t="shared" si="3"/>
        <v>600</v>
      </c>
    </row>
    <row r="23" spans="1:13" ht="20.25" customHeight="1" x14ac:dyDescent="0.25">
      <c r="A23" s="1389">
        <v>2021</v>
      </c>
      <c r="B23" s="37">
        <v>5</v>
      </c>
      <c r="C23" s="1543" t="s">
        <v>12</v>
      </c>
      <c r="D23" s="1543"/>
      <c r="E23" s="35" t="str">
        <v>18/02/21</v>
      </c>
      <c r="F23" s="34">
        <f t="shared" si="2"/>
        <v>9508</v>
      </c>
      <c r="G23" s="32">
        <v>139.5</v>
      </c>
      <c r="H23" s="32">
        <v>8.5</v>
      </c>
      <c r="I23" s="32">
        <v>150</v>
      </c>
      <c r="J23" s="33">
        <f t="shared" si="0"/>
        <v>308</v>
      </c>
      <c r="K23" s="32">
        <f t="shared" si="1"/>
        <v>9210</v>
      </c>
      <c r="L23" s="32">
        <v>10</v>
      </c>
      <c r="M23" s="30">
        <f t="shared" si="3"/>
        <v>750</v>
      </c>
    </row>
    <row r="24" spans="1:13" ht="20.25" customHeight="1" x14ac:dyDescent="0.25">
      <c r="A24" s="1390"/>
      <c r="B24" s="29">
        <v>6</v>
      </c>
      <c r="C24" s="1544" t="s">
        <v>11</v>
      </c>
      <c r="D24" s="1544"/>
      <c r="E24" s="27" t="str">
        <v>09/03/21</v>
      </c>
      <c r="F24" s="26">
        <f t="shared" si="2"/>
        <v>9210</v>
      </c>
      <c r="G24" s="24">
        <v>139.5</v>
      </c>
      <c r="H24" s="24">
        <v>8.5</v>
      </c>
      <c r="I24" s="24">
        <v>150</v>
      </c>
      <c r="J24" s="25">
        <f t="shared" si="0"/>
        <v>308</v>
      </c>
      <c r="K24" s="24">
        <f t="shared" si="1"/>
        <v>8912</v>
      </c>
      <c r="L24" s="24">
        <v>10</v>
      </c>
      <c r="M24" s="22">
        <f t="shared" si="3"/>
        <v>900</v>
      </c>
    </row>
    <row r="25" spans="1:13" ht="20.25" customHeight="1" x14ac:dyDescent="0.25">
      <c r="A25" s="1390"/>
      <c r="B25" s="29">
        <v>7</v>
      </c>
      <c r="C25" s="1544" t="s">
        <v>10</v>
      </c>
      <c r="D25" s="1544"/>
      <c r="E25" s="27" t="str">
        <v>09/04/21</v>
      </c>
      <c r="F25" s="26">
        <f t="shared" si="2"/>
        <v>8912</v>
      </c>
      <c r="G25" s="24">
        <v>139.5</v>
      </c>
      <c r="H25" s="24">
        <v>8.5</v>
      </c>
      <c r="I25" s="24">
        <v>150</v>
      </c>
      <c r="J25" s="25">
        <f t="shared" si="0"/>
        <v>308</v>
      </c>
      <c r="K25" s="24">
        <f t="shared" si="1"/>
        <v>8614</v>
      </c>
      <c r="L25" s="24">
        <v>10</v>
      </c>
      <c r="M25" s="22">
        <f t="shared" si="3"/>
        <v>1050</v>
      </c>
    </row>
    <row r="26" spans="1:13" ht="20.25" customHeight="1" x14ac:dyDescent="0.25">
      <c r="A26" s="1390"/>
      <c r="B26" s="29">
        <v>8</v>
      </c>
      <c r="C26" s="1544" t="s">
        <v>9</v>
      </c>
      <c r="D26" s="1544"/>
      <c r="E26" s="27" t="str">
        <v>10/06/21</v>
      </c>
      <c r="F26" s="26">
        <f t="shared" si="2"/>
        <v>8614</v>
      </c>
      <c r="G26" s="24">
        <v>139.5</v>
      </c>
      <c r="H26" s="24">
        <v>8.5</v>
      </c>
      <c r="I26" s="24">
        <v>150</v>
      </c>
      <c r="J26" s="25">
        <f t="shared" si="0"/>
        <v>308</v>
      </c>
      <c r="K26" s="24">
        <f t="shared" si="1"/>
        <v>8316</v>
      </c>
      <c r="L26" s="24">
        <v>10</v>
      </c>
      <c r="M26" s="22">
        <f t="shared" si="3"/>
        <v>1200</v>
      </c>
    </row>
    <row r="27" spans="1:13" ht="20.25" customHeight="1" x14ac:dyDescent="0.25">
      <c r="A27" s="1390"/>
      <c r="B27" s="29">
        <v>9</v>
      </c>
      <c r="C27" s="1544" t="s">
        <v>8</v>
      </c>
      <c r="D27" s="1544"/>
      <c r="E27" s="27" t="str">
        <v>10/06/21</v>
      </c>
      <c r="F27" s="26">
        <f t="shared" si="2"/>
        <v>8316</v>
      </c>
      <c r="G27" s="24">
        <v>139.5</v>
      </c>
      <c r="H27" s="24">
        <v>8.5</v>
      </c>
      <c r="I27" s="24">
        <v>150</v>
      </c>
      <c r="J27" s="25">
        <f t="shared" si="0"/>
        <v>308</v>
      </c>
      <c r="K27" s="24">
        <f t="shared" si="1"/>
        <v>8018</v>
      </c>
      <c r="L27" s="24">
        <v>10</v>
      </c>
      <c r="M27" s="22">
        <f t="shared" si="3"/>
        <v>1350</v>
      </c>
    </row>
    <row r="28" spans="1:13" ht="20.25" customHeight="1" x14ac:dyDescent="0.25">
      <c r="A28" s="1390"/>
      <c r="B28" s="29">
        <v>10</v>
      </c>
      <c r="C28" s="1544" t="s">
        <v>7</v>
      </c>
      <c r="D28" s="1544"/>
      <c r="E28" s="27" t="str">
        <v>06/08/21</v>
      </c>
      <c r="F28" s="26">
        <f t="shared" si="2"/>
        <v>8018</v>
      </c>
      <c r="G28" s="24">
        <v>139.5</v>
      </c>
      <c r="H28" s="24">
        <v>8.5</v>
      </c>
      <c r="I28" s="24">
        <v>150</v>
      </c>
      <c r="J28" s="25">
        <f t="shared" si="0"/>
        <v>308</v>
      </c>
      <c r="K28" s="24">
        <f t="shared" si="1"/>
        <v>7720</v>
      </c>
      <c r="L28" s="24">
        <v>10</v>
      </c>
      <c r="M28" s="22">
        <f t="shared" si="3"/>
        <v>1500</v>
      </c>
    </row>
    <row r="29" spans="1:13" ht="20.25" customHeight="1" x14ac:dyDescent="0.25">
      <c r="A29" s="1390"/>
      <c r="B29" s="29">
        <v>11</v>
      </c>
      <c r="C29" s="1544" t="s">
        <v>6</v>
      </c>
      <c r="D29" s="1544"/>
      <c r="E29" s="27" t="str">
        <v>06/08/21</v>
      </c>
      <c r="F29" s="26">
        <f t="shared" si="2"/>
        <v>7720</v>
      </c>
      <c r="G29" s="24">
        <v>139.5</v>
      </c>
      <c r="H29" s="24">
        <v>8.5</v>
      </c>
      <c r="I29" s="24">
        <v>150</v>
      </c>
      <c r="J29" s="25">
        <f t="shared" si="0"/>
        <v>308</v>
      </c>
      <c r="K29" s="24">
        <f t="shared" si="1"/>
        <v>7422</v>
      </c>
      <c r="L29" s="24">
        <v>10</v>
      </c>
      <c r="M29" s="22">
        <f t="shared" si="3"/>
        <v>1650</v>
      </c>
    </row>
    <row r="30" spans="1:13" ht="20.25" customHeight="1" x14ac:dyDescent="0.25">
      <c r="A30" s="1390"/>
      <c r="B30" s="29">
        <v>12</v>
      </c>
      <c r="C30" s="1544" t="s">
        <v>5</v>
      </c>
      <c r="D30" s="1544"/>
      <c r="E30" s="27" t="str">
        <v>06/09/21</v>
      </c>
      <c r="F30" s="26">
        <f t="shared" si="2"/>
        <v>7422</v>
      </c>
      <c r="G30" s="24">
        <v>139.5</v>
      </c>
      <c r="H30" s="24">
        <v>8.5</v>
      </c>
      <c r="I30" s="24">
        <v>150</v>
      </c>
      <c r="J30" s="25">
        <f t="shared" si="0"/>
        <v>308</v>
      </c>
      <c r="K30" s="24">
        <f t="shared" si="1"/>
        <v>7124</v>
      </c>
      <c r="L30" s="24">
        <v>10</v>
      </c>
      <c r="M30" s="22">
        <f t="shared" si="3"/>
        <v>1800</v>
      </c>
    </row>
    <row r="31" spans="1:13" ht="20.25" customHeight="1" x14ac:dyDescent="0.25">
      <c r="A31" s="1390"/>
      <c r="B31" s="29">
        <v>13</v>
      </c>
      <c r="C31" s="1544" t="s">
        <v>4</v>
      </c>
      <c r="D31" s="1544"/>
      <c r="E31" s="27" t="str">
        <v>07/10/21</v>
      </c>
      <c r="F31" s="26">
        <f t="shared" si="2"/>
        <v>7124</v>
      </c>
      <c r="G31" s="24">
        <v>139.5</v>
      </c>
      <c r="H31" s="24">
        <v>8.5</v>
      </c>
      <c r="I31" s="24">
        <v>150</v>
      </c>
      <c r="J31" s="25">
        <f t="shared" si="0"/>
        <v>308</v>
      </c>
      <c r="K31" s="24">
        <f t="shared" si="1"/>
        <v>6826</v>
      </c>
      <c r="L31" s="24">
        <v>10</v>
      </c>
      <c r="M31" s="22">
        <f t="shared" si="3"/>
        <v>1950</v>
      </c>
    </row>
    <row r="32" spans="1:13" ht="20.25" customHeight="1" x14ac:dyDescent="0.25">
      <c r="A32" s="1390"/>
      <c r="B32" s="29">
        <v>14</v>
      </c>
      <c r="C32" s="1544" t="s">
        <v>3</v>
      </c>
      <c r="D32" s="1544"/>
      <c r="E32" s="27" t="str">
        <v>08/11/21</v>
      </c>
      <c r="F32" s="26">
        <f t="shared" si="2"/>
        <v>6826</v>
      </c>
      <c r="G32" s="24">
        <v>139.5</v>
      </c>
      <c r="H32" s="24">
        <v>8.5</v>
      </c>
      <c r="I32" s="24">
        <v>150</v>
      </c>
      <c r="J32" s="25">
        <f t="shared" si="0"/>
        <v>308</v>
      </c>
      <c r="K32" s="24">
        <f t="shared" si="1"/>
        <v>6528</v>
      </c>
      <c r="L32" s="24">
        <v>10</v>
      </c>
      <c r="M32" s="22">
        <f t="shared" si="3"/>
        <v>2100</v>
      </c>
    </row>
    <row r="33" spans="1:13" ht="20.25" customHeight="1" x14ac:dyDescent="0.25">
      <c r="A33" s="1390"/>
      <c r="B33" s="29">
        <v>15</v>
      </c>
      <c r="C33" s="1544" t="s">
        <v>14</v>
      </c>
      <c r="D33" s="1544"/>
      <c r="E33" s="27" t="str">
        <v>07/12/21</v>
      </c>
      <c r="F33" s="26">
        <f t="shared" si="2"/>
        <v>6528</v>
      </c>
      <c r="G33" s="24">
        <v>139.5</v>
      </c>
      <c r="H33" s="24">
        <v>8.5</v>
      </c>
      <c r="I33" s="24">
        <v>150</v>
      </c>
      <c r="J33" s="25">
        <f t="shared" si="0"/>
        <v>308</v>
      </c>
      <c r="K33" s="24">
        <f t="shared" si="1"/>
        <v>6230</v>
      </c>
      <c r="L33" s="24">
        <v>10</v>
      </c>
      <c r="M33" s="22">
        <f t="shared" si="3"/>
        <v>2250</v>
      </c>
    </row>
    <row r="34" spans="1:13" ht="20.25" customHeight="1" thickBot="1" x14ac:dyDescent="0.3">
      <c r="A34" s="1391"/>
      <c r="B34" s="21">
        <v>16</v>
      </c>
      <c r="C34" s="1545" t="s">
        <v>13</v>
      </c>
      <c r="D34" s="1545"/>
      <c r="E34" s="19" t="str">
        <v>21/04/22</v>
      </c>
      <c r="F34" s="18">
        <f t="shared" si="2"/>
        <v>6230</v>
      </c>
      <c r="G34" s="16">
        <v>139.5</v>
      </c>
      <c r="H34" s="16">
        <v>8.5</v>
      </c>
      <c r="I34" s="16">
        <v>150</v>
      </c>
      <c r="J34" s="17">
        <f t="shared" si="0"/>
        <v>308</v>
      </c>
      <c r="K34" s="16">
        <f t="shared" si="1"/>
        <v>5932</v>
      </c>
      <c r="L34" s="16">
        <v>10</v>
      </c>
      <c r="M34" s="14">
        <f t="shared" si="3"/>
        <v>2400</v>
      </c>
    </row>
    <row r="35" spans="1:13" ht="20.25" customHeight="1" x14ac:dyDescent="0.25">
      <c r="A35" s="1389">
        <v>2022</v>
      </c>
      <c r="B35" s="37">
        <v>17</v>
      </c>
      <c r="C35" s="1543" t="s">
        <v>12</v>
      </c>
      <c r="D35" s="1543"/>
      <c r="E35" s="35" t="str">
        <v>21/04/22</v>
      </c>
      <c r="F35" s="34">
        <f t="shared" si="2"/>
        <v>5932</v>
      </c>
      <c r="G35" s="32">
        <v>139.5</v>
      </c>
      <c r="H35" s="32">
        <v>8.5</v>
      </c>
      <c r="I35" s="32">
        <v>150</v>
      </c>
      <c r="J35" s="33">
        <f t="shared" si="0"/>
        <v>308</v>
      </c>
      <c r="K35" s="32">
        <f t="shared" si="1"/>
        <v>5634</v>
      </c>
      <c r="L35" s="32">
        <v>10</v>
      </c>
      <c r="M35" s="30">
        <f t="shared" si="3"/>
        <v>2550</v>
      </c>
    </row>
    <row r="36" spans="1:13" ht="20.25" customHeight="1" x14ac:dyDescent="0.25">
      <c r="A36" s="1390"/>
      <c r="B36" s="29">
        <v>18</v>
      </c>
      <c r="C36" s="1544" t="s">
        <v>11</v>
      </c>
      <c r="D36" s="1544"/>
      <c r="E36" s="27" t="str">
        <v>21/04/22</v>
      </c>
      <c r="F36" s="26">
        <f t="shared" si="2"/>
        <v>5634</v>
      </c>
      <c r="G36" s="24">
        <v>139.5</v>
      </c>
      <c r="H36" s="24">
        <v>8.5</v>
      </c>
      <c r="I36" s="24">
        <v>150</v>
      </c>
      <c r="J36" s="25">
        <f t="shared" si="0"/>
        <v>308</v>
      </c>
      <c r="K36" s="24">
        <f t="shared" si="1"/>
        <v>5336</v>
      </c>
      <c r="L36" s="24">
        <v>10</v>
      </c>
      <c r="M36" s="22">
        <f t="shared" si="3"/>
        <v>2700</v>
      </c>
    </row>
    <row r="37" spans="1:13" ht="20.25" customHeight="1" x14ac:dyDescent="0.25">
      <c r="A37" s="1390"/>
      <c r="B37" s="29">
        <v>19</v>
      </c>
      <c r="C37" s="1544" t="s">
        <v>10</v>
      </c>
      <c r="D37" s="1544"/>
      <c r="E37" s="27" t="str">
        <v>21/04/22</v>
      </c>
      <c r="F37" s="26">
        <f t="shared" si="2"/>
        <v>5336</v>
      </c>
      <c r="G37" s="24">
        <v>139.5</v>
      </c>
      <c r="H37" s="24">
        <v>8.5</v>
      </c>
      <c r="I37" s="24">
        <v>150</v>
      </c>
      <c r="J37" s="25">
        <f t="shared" si="0"/>
        <v>308</v>
      </c>
      <c r="K37" s="24">
        <f t="shared" si="1"/>
        <v>5038</v>
      </c>
      <c r="L37" s="24">
        <v>10</v>
      </c>
      <c r="M37" s="22">
        <f t="shared" si="3"/>
        <v>2850</v>
      </c>
    </row>
    <row r="38" spans="1:13" ht="20.25" customHeight="1" x14ac:dyDescent="0.25">
      <c r="A38" s="1390"/>
      <c r="B38" s="29">
        <v>20</v>
      </c>
      <c r="C38" s="1544" t="s">
        <v>9</v>
      </c>
      <c r="D38" s="1544"/>
      <c r="E38" s="27" t="str">
        <v>21/04/22</v>
      </c>
      <c r="F38" s="26">
        <f t="shared" si="2"/>
        <v>5038</v>
      </c>
      <c r="G38" s="24">
        <v>139.5</v>
      </c>
      <c r="H38" s="24">
        <v>8.5</v>
      </c>
      <c r="I38" s="24">
        <v>150</v>
      </c>
      <c r="J38" s="25">
        <f t="shared" si="0"/>
        <v>308</v>
      </c>
      <c r="K38" s="24">
        <f t="shared" si="1"/>
        <v>4740</v>
      </c>
      <c r="L38" s="24">
        <v>10</v>
      </c>
      <c r="M38" s="22">
        <f t="shared" si="3"/>
        <v>3000</v>
      </c>
    </row>
    <row r="39" spans="1:13" ht="20.25" customHeight="1" x14ac:dyDescent="0.25">
      <c r="A39" s="1390"/>
      <c r="B39" s="29">
        <v>21</v>
      </c>
      <c r="C39" s="1544" t="s">
        <v>8</v>
      </c>
      <c r="D39" s="1544"/>
      <c r="E39" s="27" t="str">
        <v/>
      </c>
      <c r="F39" s="26">
        <f t="shared" si="2"/>
        <v>4740</v>
      </c>
      <c r="G39" s="24">
        <v>139.5</v>
      </c>
      <c r="H39" s="24">
        <v>8.5</v>
      </c>
      <c r="I39" s="24">
        <v>150</v>
      </c>
      <c r="J39" s="25">
        <f t="shared" si="0"/>
        <v>308</v>
      </c>
      <c r="K39" s="24">
        <f t="shared" si="1"/>
        <v>4442</v>
      </c>
      <c r="L39" s="24">
        <v>10</v>
      </c>
      <c r="M39" s="22">
        <f t="shared" si="3"/>
        <v>3150</v>
      </c>
    </row>
    <row r="40" spans="1:13" ht="20.25" customHeight="1" x14ac:dyDescent="0.25">
      <c r="A40" s="1390"/>
      <c r="B40" s="29">
        <v>22</v>
      </c>
      <c r="C40" s="1544" t="s">
        <v>7</v>
      </c>
      <c r="D40" s="1544"/>
      <c r="E40" s="27" t="str">
        <v/>
      </c>
      <c r="F40" s="26">
        <f t="shared" si="2"/>
        <v>4442</v>
      </c>
      <c r="G40" s="24">
        <v>139.5</v>
      </c>
      <c r="H40" s="24">
        <v>8.5</v>
      </c>
      <c r="I40" s="24">
        <v>150</v>
      </c>
      <c r="J40" s="25">
        <f t="shared" si="0"/>
        <v>308</v>
      </c>
      <c r="K40" s="24">
        <f t="shared" si="1"/>
        <v>4144</v>
      </c>
      <c r="L40" s="24">
        <v>10</v>
      </c>
      <c r="M40" s="22">
        <f t="shared" si="3"/>
        <v>3300</v>
      </c>
    </row>
    <row r="41" spans="1:13" ht="20.25" customHeight="1" x14ac:dyDescent="0.25">
      <c r="A41" s="1390"/>
      <c r="B41" s="29">
        <v>23</v>
      </c>
      <c r="C41" s="1544" t="s">
        <v>6</v>
      </c>
      <c r="D41" s="1544"/>
      <c r="E41" s="27" t="str">
        <v/>
      </c>
      <c r="F41" s="26">
        <f t="shared" si="2"/>
        <v>4144</v>
      </c>
      <c r="G41" s="24">
        <v>139.5</v>
      </c>
      <c r="H41" s="24">
        <v>8.5</v>
      </c>
      <c r="I41" s="24">
        <v>150</v>
      </c>
      <c r="J41" s="25">
        <f t="shared" si="0"/>
        <v>308</v>
      </c>
      <c r="K41" s="24">
        <f t="shared" si="1"/>
        <v>3846</v>
      </c>
      <c r="L41" s="24">
        <v>10</v>
      </c>
      <c r="M41" s="22">
        <f t="shared" si="3"/>
        <v>3450</v>
      </c>
    </row>
    <row r="42" spans="1:13" ht="20.25" customHeight="1" x14ac:dyDescent="0.25">
      <c r="A42" s="1390"/>
      <c r="B42" s="29">
        <v>24</v>
      </c>
      <c r="C42" s="1544" t="s">
        <v>5</v>
      </c>
      <c r="D42" s="1544"/>
      <c r="E42" s="27" t="str">
        <v/>
      </c>
      <c r="F42" s="26">
        <f t="shared" si="2"/>
        <v>3846</v>
      </c>
      <c r="G42" s="24">
        <v>139.5</v>
      </c>
      <c r="H42" s="24">
        <v>8.5</v>
      </c>
      <c r="I42" s="24">
        <v>150</v>
      </c>
      <c r="J42" s="25">
        <f t="shared" si="0"/>
        <v>308</v>
      </c>
      <c r="K42" s="24">
        <f t="shared" si="1"/>
        <v>3548</v>
      </c>
      <c r="L42" s="24">
        <v>10</v>
      </c>
      <c r="M42" s="22">
        <f t="shared" si="3"/>
        <v>3600</v>
      </c>
    </row>
    <row r="43" spans="1:13" ht="20.25" customHeight="1" x14ac:dyDescent="0.25">
      <c r="A43" s="1390"/>
      <c r="B43" s="29">
        <v>25</v>
      </c>
      <c r="C43" s="1544" t="s">
        <v>4</v>
      </c>
      <c r="D43" s="1544"/>
      <c r="E43" s="27" t="str">
        <v/>
      </c>
      <c r="F43" s="26">
        <f t="shared" si="2"/>
        <v>3548</v>
      </c>
      <c r="G43" s="24">
        <v>139.5</v>
      </c>
      <c r="H43" s="24">
        <v>8.5</v>
      </c>
      <c r="I43" s="24">
        <v>150</v>
      </c>
      <c r="J43" s="25">
        <f t="shared" si="0"/>
        <v>308</v>
      </c>
      <c r="K43" s="24">
        <f t="shared" si="1"/>
        <v>3250</v>
      </c>
      <c r="L43" s="24">
        <v>10</v>
      </c>
      <c r="M43" s="22">
        <f t="shared" si="3"/>
        <v>3750</v>
      </c>
    </row>
    <row r="44" spans="1:13" ht="20.25" customHeight="1" x14ac:dyDescent="0.25">
      <c r="A44" s="1390"/>
      <c r="B44" s="29">
        <v>26</v>
      </c>
      <c r="C44" s="1544" t="s">
        <v>3</v>
      </c>
      <c r="D44" s="1544"/>
      <c r="E44" s="27" t="str">
        <v/>
      </c>
      <c r="F44" s="26">
        <f t="shared" si="2"/>
        <v>3250</v>
      </c>
      <c r="G44" s="24">
        <v>139.5</v>
      </c>
      <c r="H44" s="24">
        <v>8.5</v>
      </c>
      <c r="I44" s="24">
        <v>150</v>
      </c>
      <c r="J44" s="25">
        <f t="shared" si="0"/>
        <v>308</v>
      </c>
      <c r="K44" s="24">
        <f t="shared" si="1"/>
        <v>2952</v>
      </c>
      <c r="L44" s="24">
        <v>10</v>
      </c>
      <c r="M44" s="22">
        <f t="shared" si="3"/>
        <v>3900</v>
      </c>
    </row>
    <row r="45" spans="1:13" ht="20.25" customHeight="1" x14ac:dyDescent="0.25">
      <c r="A45" s="1390"/>
      <c r="B45" s="29">
        <v>27</v>
      </c>
      <c r="C45" s="1544" t="s">
        <v>14</v>
      </c>
      <c r="D45" s="1544"/>
      <c r="E45" s="27" t="str">
        <v/>
      </c>
      <c r="F45" s="26">
        <f t="shared" si="2"/>
        <v>2952</v>
      </c>
      <c r="G45" s="24">
        <v>139.5</v>
      </c>
      <c r="H45" s="24">
        <v>8.5</v>
      </c>
      <c r="I45" s="24">
        <v>150</v>
      </c>
      <c r="J45" s="25">
        <f t="shared" si="0"/>
        <v>308</v>
      </c>
      <c r="K45" s="24">
        <f t="shared" si="1"/>
        <v>2654</v>
      </c>
      <c r="L45" s="24">
        <v>10</v>
      </c>
      <c r="M45" s="22">
        <f t="shared" si="3"/>
        <v>4050</v>
      </c>
    </row>
    <row r="46" spans="1:13" ht="20.25" customHeight="1" thickBot="1" x14ac:dyDescent="0.3">
      <c r="A46" s="1391"/>
      <c r="B46" s="21">
        <v>28</v>
      </c>
      <c r="C46" s="1545" t="s">
        <v>13</v>
      </c>
      <c r="D46" s="1545"/>
      <c r="E46" s="19" t="str">
        <v/>
      </c>
      <c r="F46" s="18">
        <f t="shared" si="2"/>
        <v>2654</v>
      </c>
      <c r="G46" s="16">
        <v>139.5</v>
      </c>
      <c r="H46" s="16">
        <v>8.5</v>
      </c>
      <c r="I46" s="16">
        <v>150</v>
      </c>
      <c r="J46" s="17">
        <f t="shared" si="0"/>
        <v>308</v>
      </c>
      <c r="K46" s="16">
        <f t="shared" si="1"/>
        <v>2356</v>
      </c>
      <c r="L46" s="16">
        <v>10</v>
      </c>
      <c r="M46" s="14">
        <f t="shared" si="3"/>
        <v>4200</v>
      </c>
    </row>
    <row r="47" spans="1:13" ht="20.25" customHeight="1" x14ac:dyDescent="0.25">
      <c r="A47" s="1389">
        <v>2023</v>
      </c>
      <c r="B47" s="37">
        <v>29</v>
      </c>
      <c r="C47" s="1543" t="s">
        <v>12</v>
      </c>
      <c r="D47" s="1543"/>
      <c r="E47" s="35" t="str">
        <v/>
      </c>
      <c r="F47" s="34">
        <f t="shared" si="2"/>
        <v>2356</v>
      </c>
      <c r="G47" s="32">
        <v>139.5</v>
      </c>
      <c r="H47" s="32">
        <v>8.5</v>
      </c>
      <c r="I47" s="32">
        <v>150</v>
      </c>
      <c r="J47" s="33">
        <f t="shared" si="0"/>
        <v>308</v>
      </c>
      <c r="K47" s="32">
        <f t="shared" si="1"/>
        <v>2058</v>
      </c>
      <c r="L47" s="32">
        <v>10</v>
      </c>
      <c r="M47" s="30">
        <f t="shared" si="3"/>
        <v>4350</v>
      </c>
    </row>
    <row r="48" spans="1:13" ht="20.25" customHeight="1" x14ac:dyDescent="0.25">
      <c r="A48" s="1390"/>
      <c r="B48" s="29">
        <v>30</v>
      </c>
      <c r="C48" s="1544" t="s">
        <v>11</v>
      </c>
      <c r="D48" s="1544"/>
      <c r="E48" s="27" t="str">
        <v/>
      </c>
      <c r="F48" s="26">
        <f t="shared" si="2"/>
        <v>2058</v>
      </c>
      <c r="G48" s="24">
        <v>139.5</v>
      </c>
      <c r="H48" s="24">
        <v>8.5</v>
      </c>
      <c r="I48" s="24">
        <v>150</v>
      </c>
      <c r="J48" s="25">
        <f t="shared" si="0"/>
        <v>308</v>
      </c>
      <c r="K48" s="24">
        <f t="shared" si="1"/>
        <v>1760</v>
      </c>
      <c r="L48" s="24">
        <v>10</v>
      </c>
      <c r="M48" s="22">
        <f t="shared" si="3"/>
        <v>4500</v>
      </c>
    </row>
    <row r="49" spans="1:13" ht="20.25" customHeight="1" x14ac:dyDescent="0.25">
      <c r="A49" s="1390"/>
      <c r="B49" s="29">
        <v>31</v>
      </c>
      <c r="C49" s="1544" t="s">
        <v>10</v>
      </c>
      <c r="D49" s="1544"/>
      <c r="E49" s="27" t="str">
        <v/>
      </c>
      <c r="F49" s="26">
        <f t="shared" si="2"/>
        <v>1760</v>
      </c>
      <c r="G49" s="24">
        <v>139.5</v>
      </c>
      <c r="H49" s="24">
        <v>8.5</v>
      </c>
      <c r="I49" s="24">
        <v>150</v>
      </c>
      <c r="J49" s="25">
        <f t="shared" si="0"/>
        <v>308</v>
      </c>
      <c r="K49" s="24">
        <f t="shared" si="1"/>
        <v>1462</v>
      </c>
      <c r="L49" s="24">
        <v>10</v>
      </c>
      <c r="M49" s="22">
        <f t="shared" si="3"/>
        <v>4650</v>
      </c>
    </row>
    <row r="50" spans="1:13" ht="20.25" customHeight="1" x14ac:dyDescent="0.25">
      <c r="A50" s="1390"/>
      <c r="B50" s="29">
        <v>32</v>
      </c>
      <c r="C50" s="1544" t="s">
        <v>9</v>
      </c>
      <c r="D50" s="1544"/>
      <c r="E50" s="27" t="str">
        <v/>
      </c>
      <c r="F50" s="26">
        <f t="shared" si="2"/>
        <v>1462</v>
      </c>
      <c r="G50" s="24">
        <v>139.5</v>
      </c>
      <c r="H50" s="24">
        <v>8.5</v>
      </c>
      <c r="I50" s="24">
        <v>150</v>
      </c>
      <c r="J50" s="25">
        <f t="shared" si="0"/>
        <v>308</v>
      </c>
      <c r="K50" s="24">
        <f t="shared" si="1"/>
        <v>1164</v>
      </c>
      <c r="L50" s="24">
        <v>10</v>
      </c>
      <c r="M50" s="22">
        <f t="shared" si="3"/>
        <v>4800</v>
      </c>
    </row>
    <row r="51" spans="1:13" ht="20.25" customHeight="1" x14ac:dyDescent="0.25">
      <c r="A51" s="1390"/>
      <c r="B51" s="29">
        <v>33</v>
      </c>
      <c r="C51" s="1544" t="s">
        <v>8</v>
      </c>
      <c r="D51" s="1544"/>
      <c r="E51" s="27" t="str">
        <v/>
      </c>
      <c r="F51" s="26">
        <f t="shared" si="2"/>
        <v>1164</v>
      </c>
      <c r="G51" s="24">
        <v>139.5</v>
      </c>
      <c r="H51" s="24">
        <v>8.5</v>
      </c>
      <c r="I51" s="24">
        <v>150</v>
      </c>
      <c r="J51" s="25">
        <f t="shared" si="0"/>
        <v>308</v>
      </c>
      <c r="K51" s="24">
        <f t="shared" si="1"/>
        <v>866</v>
      </c>
      <c r="L51" s="24">
        <v>10</v>
      </c>
      <c r="M51" s="22">
        <f t="shared" si="3"/>
        <v>4950</v>
      </c>
    </row>
    <row r="52" spans="1:13" ht="20.25" customHeight="1" x14ac:dyDescent="0.25">
      <c r="A52" s="1390"/>
      <c r="B52" s="29">
        <v>34</v>
      </c>
      <c r="C52" s="1544" t="s">
        <v>7</v>
      </c>
      <c r="D52" s="1544"/>
      <c r="E52" s="27" t="str">
        <v/>
      </c>
      <c r="F52" s="26">
        <f t="shared" si="2"/>
        <v>866</v>
      </c>
      <c r="G52" s="24">
        <v>139.5</v>
      </c>
      <c r="H52" s="24">
        <v>8.5</v>
      </c>
      <c r="I52" s="24">
        <v>150</v>
      </c>
      <c r="J52" s="25">
        <f t="shared" si="0"/>
        <v>308</v>
      </c>
      <c r="K52" s="24">
        <f t="shared" si="1"/>
        <v>568</v>
      </c>
      <c r="L52" s="24">
        <v>10</v>
      </c>
      <c r="M52" s="22">
        <f t="shared" si="3"/>
        <v>5100</v>
      </c>
    </row>
    <row r="53" spans="1:13" ht="20.25" customHeight="1" x14ac:dyDescent="0.25">
      <c r="A53" s="1390"/>
      <c r="B53" s="29">
        <v>35</v>
      </c>
      <c r="C53" s="1544" t="s">
        <v>6</v>
      </c>
      <c r="D53" s="1544"/>
      <c r="E53" s="27" t="str">
        <v/>
      </c>
      <c r="F53" s="26">
        <f t="shared" si="2"/>
        <v>568</v>
      </c>
      <c r="G53" s="24">
        <v>139.5</v>
      </c>
      <c r="H53" s="24">
        <v>8.5</v>
      </c>
      <c r="I53" s="24">
        <v>150</v>
      </c>
      <c r="J53" s="25">
        <f t="shared" si="0"/>
        <v>308</v>
      </c>
      <c r="K53" s="24">
        <f t="shared" si="1"/>
        <v>270</v>
      </c>
      <c r="L53" s="24">
        <v>10</v>
      </c>
      <c r="M53" s="22">
        <f t="shared" si="3"/>
        <v>5250</v>
      </c>
    </row>
    <row r="54" spans="1:13" ht="20.25" customHeight="1" thickBot="1" x14ac:dyDescent="0.3">
      <c r="A54" s="1391"/>
      <c r="B54" s="21">
        <v>36</v>
      </c>
      <c r="C54" s="1545" t="s">
        <v>5</v>
      </c>
      <c r="D54" s="1545"/>
      <c r="E54" s="19" t="str">
        <v/>
      </c>
      <c r="F54" s="18">
        <f t="shared" si="2"/>
        <v>270</v>
      </c>
      <c r="G54" s="16">
        <v>145.5</v>
      </c>
      <c r="H54" s="16">
        <v>2.5</v>
      </c>
      <c r="I54" s="16">
        <v>150</v>
      </c>
      <c r="J54" s="17">
        <f t="shared" si="0"/>
        <v>308</v>
      </c>
      <c r="K54" s="16">
        <f t="shared" si="1"/>
        <v>-28</v>
      </c>
      <c r="L54" s="16">
        <v>10</v>
      </c>
      <c r="M54" s="14">
        <f t="shared" si="3"/>
        <v>5400</v>
      </c>
    </row>
    <row r="55" spans="1:13" x14ac:dyDescent="0.25">
      <c r="G55" s="99">
        <f>SUM(G19:G54)</f>
        <v>5028</v>
      </c>
      <c r="H55" s="99">
        <f>SUM(H19:H54)</f>
        <v>300</v>
      </c>
      <c r="I55" s="99">
        <f>SUM(I19:I54)</f>
        <v>5400</v>
      </c>
      <c r="L55" s="98">
        <f>SUM(L19:L54)</f>
        <v>360</v>
      </c>
    </row>
    <row r="56" spans="1:13" x14ac:dyDescent="0.25">
      <c r="E56" s="1420" t="s">
        <v>2</v>
      </c>
      <c r="F56" s="1420"/>
      <c r="G56" s="79">
        <f>SUM(G19:G38)</f>
        <v>2790</v>
      </c>
      <c r="H56" s="79">
        <f t="shared" ref="H56:I56" si="4">SUM(H19:H38)</f>
        <v>170</v>
      </c>
      <c r="I56" s="79">
        <f t="shared" si="4"/>
        <v>3000</v>
      </c>
      <c r="L56" s="66">
        <f>SUM(L19:L38)</f>
        <v>200</v>
      </c>
    </row>
    <row r="57" spans="1:13" x14ac:dyDescent="0.25">
      <c r="E57" s="1421" t="s">
        <v>1</v>
      </c>
      <c r="F57" s="1421"/>
      <c r="G57" s="65">
        <f>SUM(G55-G56)</f>
        <v>2238</v>
      </c>
      <c r="H57" s="65">
        <f>SUM(H55-H56)</f>
        <v>130</v>
      </c>
      <c r="I57" s="65">
        <f>SUM(I55-I56)</f>
        <v>2400</v>
      </c>
      <c r="L57" s="74">
        <f>SUM(L55-L56)</f>
        <v>160</v>
      </c>
    </row>
    <row r="59" spans="1:13" ht="15.75" x14ac:dyDescent="0.25">
      <c r="D59" s="97"/>
      <c r="E59" s="1422" t="s">
        <v>42</v>
      </c>
      <c r="F59" s="1422"/>
      <c r="G59" s="1423">
        <f>SUM(G57:I57)</f>
        <v>4768</v>
      </c>
      <c r="H59" s="1423"/>
    </row>
    <row r="60" spans="1:13" ht="16.5" thickBot="1" x14ac:dyDescent="0.3">
      <c r="D60" s="97"/>
      <c r="E60" s="1422" t="s">
        <v>41</v>
      </c>
      <c r="F60" s="1422"/>
      <c r="G60" s="1436">
        <v>-28</v>
      </c>
      <c r="H60" s="1436"/>
    </row>
    <row r="61" spans="1:13" ht="17.25" thickTop="1" thickBot="1" x14ac:dyDescent="0.3">
      <c r="D61" s="1415" t="s">
        <v>0</v>
      </c>
      <c r="E61" s="1415"/>
      <c r="F61" s="1416"/>
      <c r="G61" s="1417">
        <f>SUM(G59:H60)</f>
        <v>4740</v>
      </c>
      <c r="H61" s="1419"/>
    </row>
    <row r="62" spans="1:13" ht="15.75" thickTop="1" x14ac:dyDescent="0.25"/>
  </sheetData>
  <mergeCells count="57">
    <mergeCell ref="G60:H60"/>
    <mergeCell ref="C22:D22"/>
    <mergeCell ref="D61:F61"/>
    <mergeCell ref="G61:H61"/>
    <mergeCell ref="A15:B15"/>
    <mergeCell ref="D15:F15"/>
    <mergeCell ref="C28:D28"/>
    <mergeCell ref="E56:F56"/>
    <mergeCell ref="E57:F57"/>
    <mergeCell ref="E59:F59"/>
    <mergeCell ref="G59:H59"/>
    <mergeCell ref="E60:F60"/>
    <mergeCell ref="D16:F16"/>
    <mergeCell ref="C18:D18"/>
    <mergeCell ref="C19:D19"/>
    <mergeCell ref="C20:D20"/>
    <mergeCell ref="A8:M8"/>
    <mergeCell ref="A11:B11"/>
    <mergeCell ref="A12:B12"/>
    <mergeCell ref="A13:B13"/>
    <mergeCell ref="A14:B14"/>
    <mergeCell ref="C21:D21"/>
    <mergeCell ref="C27:D27"/>
    <mergeCell ref="C32:D32"/>
    <mergeCell ref="C33:D33"/>
    <mergeCell ref="C34:D34"/>
    <mergeCell ref="C29:D29"/>
    <mergeCell ref="C30:D30"/>
    <mergeCell ref="C31:D31"/>
    <mergeCell ref="A35:A46"/>
    <mergeCell ref="C35:D35"/>
    <mergeCell ref="C36:D36"/>
    <mergeCell ref="C37:D37"/>
    <mergeCell ref="C38:D38"/>
    <mergeCell ref="C39:D39"/>
    <mergeCell ref="C40:D40"/>
    <mergeCell ref="C46:D46"/>
    <mergeCell ref="C42:D42"/>
    <mergeCell ref="C43:D43"/>
    <mergeCell ref="C44:D44"/>
    <mergeCell ref="C45:D45"/>
    <mergeCell ref="A19:A22"/>
    <mergeCell ref="A47:A54"/>
    <mergeCell ref="C47:D47"/>
    <mergeCell ref="C48:D48"/>
    <mergeCell ref="C49:D49"/>
    <mergeCell ref="C50:D50"/>
    <mergeCell ref="C51:D51"/>
    <mergeCell ref="C52:D52"/>
    <mergeCell ref="C53:D53"/>
    <mergeCell ref="C54:D54"/>
    <mergeCell ref="A23:A34"/>
    <mergeCell ref="C23:D23"/>
    <mergeCell ref="C24:D24"/>
    <mergeCell ref="C25:D25"/>
    <mergeCell ref="C26:D26"/>
    <mergeCell ref="C41:D41"/>
  </mergeCells>
  <printOptions horizontalCentered="1"/>
  <pageMargins left="0" right="0" top="0.74803149606299213" bottom="0.74803149606299213" header="0.31496062992125984" footer="0.31496062992125984"/>
  <pageSetup scale="73" pageOrder="overThenDown" orientation="portrait" r:id="rId1"/>
  <rowBreaks count="1" manualBreakCount="1">
    <brk id="34" max="11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M61"/>
  <sheetViews>
    <sheetView topLeftCell="A43" zoomScaleNormal="100" workbookViewId="0">
      <selection activeCell="F53" sqref="F53"/>
    </sheetView>
  </sheetViews>
  <sheetFormatPr defaultRowHeight="15" x14ac:dyDescent="0.25"/>
  <cols>
    <col min="3" max="3" width="12.140625" bestFit="1" customWidth="1"/>
    <col min="5" max="11" width="10" customWidth="1"/>
    <col min="12" max="12" width="10.85546875" style="161" customWidth="1"/>
    <col min="13" max="13" width="12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87</v>
      </c>
    </row>
    <row r="4" spans="1:13" ht="12.6" customHeight="1" x14ac:dyDescent="0.35">
      <c r="A4" s="62"/>
      <c r="L4" s="499"/>
    </row>
    <row r="5" spans="1:13" ht="17.25" x14ac:dyDescent="0.3">
      <c r="A5" s="500" t="s">
        <v>305</v>
      </c>
      <c r="L5" s="499"/>
    </row>
    <row r="6" spans="1:13" ht="17.25" x14ac:dyDescent="0.3">
      <c r="A6" s="500" t="s">
        <v>306</v>
      </c>
      <c r="L6" s="499"/>
    </row>
    <row r="8" spans="1:13" ht="20.25" customHeight="1" x14ac:dyDescent="0.25">
      <c r="A8" s="1425" t="s">
        <v>89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75"/>
      <c r="E9" s="71"/>
      <c r="F9" s="51"/>
      <c r="G9" s="58"/>
      <c r="H9" s="58"/>
      <c r="I9" s="48"/>
      <c r="J9" s="48"/>
      <c r="K9" s="48"/>
      <c r="L9" s="151"/>
      <c r="M9" s="48"/>
    </row>
    <row r="10" spans="1:13" ht="20.25" customHeight="1" x14ac:dyDescent="0.25">
      <c r="A10" s="61" t="s">
        <v>36</v>
      </c>
      <c r="B10" s="60"/>
      <c r="C10" s="59"/>
      <c r="D10" s="75"/>
      <c r="E10" s="71"/>
      <c r="F10" s="51"/>
      <c r="G10" s="58"/>
      <c r="H10" s="58"/>
      <c r="I10" s="48"/>
      <c r="J10" s="48"/>
      <c r="K10" s="48"/>
      <c r="L10" s="151"/>
      <c r="M10" s="48"/>
    </row>
    <row r="11" spans="1:13" ht="20.25" customHeight="1" x14ac:dyDescent="0.25">
      <c r="A11" s="1426" t="s">
        <v>35</v>
      </c>
      <c r="B11" s="1426"/>
      <c r="C11" s="54">
        <v>1000</v>
      </c>
      <c r="D11" s="75"/>
      <c r="E11" s="71"/>
      <c r="F11" s="51"/>
      <c r="K11" s="48"/>
      <c r="L11" s="151"/>
      <c r="M11" s="48"/>
    </row>
    <row r="12" spans="1:13" ht="20.25" customHeight="1" x14ac:dyDescent="0.25">
      <c r="A12" s="1426" t="s">
        <v>31</v>
      </c>
      <c r="B12" s="1426"/>
      <c r="C12" s="54">
        <v>1080</v>
      </c>
      <c r="D12" s="52" t="s">
        <v>30</v>
      </c>
      <c r="E12" s="71"/>
      <c r="F12" s="51"/>
      <c r="K12" s="48"/>
      <c r="L12" s="151"/>
      <c r="M12" s="48"/>
    </row>
    <row r="13" spans="1:13" ht="20.25" customHeight="1" x14ac:dyDescent="0.25">
      <c r="A13" s="1546" t="s">
        <v>29</v>
      </c>
      <c r="B13" s="1546"/>
      <c r="C13" s="50">
        <f>SUM(C11:C12)</f>
        <v>2080</v>
      </c>
      <c r="D13" s="75"/>
      <c r="E13" s="71"/>
      <c r="F13" s="51"/>
      <c r="K13" s="48"/>
      <c r="L13" s="151"/>
      <c r="M13" s="48"/>
    </row>
    <row r="14" spans="1:13" ht="16.5" customHeight="1" x14ac:dyDescent="0.25">
      <c r="A14" s="1546" t="s">
        <v>33</v>
      </c>
      <c r="B14" s="1546"/>
      <c r="C14" s="54">
        <v>60</v>
      </c>
      <c r="D14" s="1437" t="s">
        <v>58</v>
      </c>
      <c r="E14" s="1437"/>
      <c r="F14" s="1437"/>
      <c r="K14" s="48"/>
      <c r="L14" s="151"/>
      <c r="M14" s="48"/>
    </row>
    <row r="15" spans="1:13" ht="20.25" customHeight="1" thickBot="1" x14ac:dyDescent="0.3">
      <c r="A15" s="47"/>
      <c r="B15" s="46"/>
      <c r="C15" s="45">
        <f>SUM(C13:C14)</f>
        <v>2140</v>
      </c>
      <c r="D15" s="1441">
        <f>C15/36+1</f>
        <v>60.444444444444443</v>
      </c>
      <c r="E15" s="1441"/>
      <c r="F15" s="1441"/>
      <c r="G15" s="58"/>
      <c r="H15" s="58"/>
      <c r="I15" s="48"/>
      <c r="J15" s="48"/>
      <c r="K15" s="48"/>
      <c r="L15" s="151"/>
      <c r="M15" s="48"/>
    </row>
    <row r="16" spans="1:13" ht="16.5" thickTop="1" thickBot="1" x14ac:dyDescent="0.3"/>
    <row r="17" spans="1:13" ht="30.75" customHeight="1" thickBot="1" x14ac:dyDescent="0.3">
      <c r="A17" s="43" t="s">
        <v>26</v>
      </c>
      <c r="B17" s="42" t="s">
        <v>25</v>
      </c>
      <c r="C17" s="1492" t="s">
        <v>24</v>
      </c>
      <c r="D17" s="1492"/>
      <c r="E17" s="41" t="s">
        <v>23</v>
      </c>
      <c r="F17" s="40" t="s">
        <v>22</v>
      </c>
      <c r="G17" s="39" t="s">
        <v>21</v>
      </c>
      <c r="H17" s="39" t="s">
        <v>20</v>
      </c>
      <c r="I17" s="40" t="s">
        <v>19</v>
      </c>
      <c r="J17" s="41" t="s">
        <v>18</v>
      </c>
      <c r="K17" s="40" t="s">
        <v>17</v>
      </c>
      <c r="L17" s="39" t="s">
        <v>16</v>
      </c>
      <c r="M17" s="38" t="s">
        <v>15</v>
      </c>
    </row>
    <row r="18" spans="1:13" ht="20.25" customHeight="1" x14ac:dyDescent="0.25">
      <c r="A18" s="1389">
        <v>2020</v>
      </c>
      <c r="B18" s="37">
        <v>1</v>
      </c>
      <c r="C18" s="1543" t="s">
        <v>3</v>
      </c>
      <c r="D18" s="1543"/>
      <c r="E18" s="35" t="str">
        <f t="array" ref="E18:E53">TRANSPOSE('[1]2020-2021'!$F$26:$AO$26)</f>
        <v>07/10/20</v>
      </c>
      <c r="F18" s="34">
        <f>C15</f>
        <v>2140</v>
      </c>
      <c r="G18" s="32">
        <v>28.3</v>
      </c>
      <c r="H18" s="32">
        <v>1.7</v>
      </c>
      <c r="I18" s="32">
        <v>30</v>
      </c>
      <c r="J18" s="33">
        <f t="shared" ref="J18:J53" si="0">G18+I18+H18</f>
        <v>60</v>
      </c>
      <c r="K18" s="32">
        <f t="shared" ref="K18:K53" si="1">F18-H18-I18-G18</f>
        <v>2080</v>
      </c>
      <c r="L18" s="164" t="s">
        <v>88</v>
      </c>
      <c r="M18" s="30">
        <f>I18</f>
        <v>30</v>
      </c>
    </row>
    <row r="19" spans="1:13" ht="20.25" customHeight="1" x14ac:dyDescent="0.25">
      <c r="A19" s="1390"/>
      <c r="B19" s="29">
        <v>2</v>
      </c>
      <c r="C19" s="1544" t="s">
        <v>14</v>
      </c>
      <c r="D19" s="1544"/>
      <c r="E19" s="27" t="str">
        <v>07/11/20</v>
      </c>
      <c r="F19" s="26">
        <f t="shared" ref="F19:F53" si="2">K18</f>
        <v>2080</v>
      </c>
      <c r="G19" s="24">
        <v>28.3</v>
      </c>
      <c r="H19" s="24">
        <v>1.7</v>
      </c>
      <c r="I19" s="24">
        <v>30</v>
      </c>
      <c r="J19" s="25">
        <f t="shared" si="0"/>
        <v>60</v>
      </c>
      <c r="K19" s="24">
        <f t="shared" si="1"/>
        <v>2020.0000000000002</v>
      </c>
      <c r="L19" s="163" t="s">
        <v>88</v>
      </c>
      <c r="M19" s="22">
        <f t="shared" ref="M19:M53" si="3">I19+M18</f>
        <v>60</v>
      </c>
    </row>
    <row r="20" spans="1:13" ht="20.25" customHeight="1" thickBot="1" x14ac:dyDescent="0.3">
      <c r="A20" s="1391"/>
      <c r="B20" s="21">
        <v>3</v>
      </c>
      <c r="C20" s="1545" t="s">
        <v>13</v>
      </c>
      <c r="D20" s="1545"/>
      <c r="E20" s="19" t="str">
        <v>10/12/20</v>
      </c>
      <c r="F20" s="18">
        <f t="shared" si="2"/>
        <v>2020.0000000000002</v>
      </c>
      <c r="G20" s="16">
        <v>28.3</v>
      </c>
      <c r="H20" s="16">
        <v>1.7</v>
      </c>
      <c r="I20" s="16">
        <v>30</v>
      </c>
      <c r="J20" s="17">
        <f t="shared" si="0"/>
        <v>60</v>
      </c>
      <c r="K20" s="16">
        <f t="shared" si="1"/>
        <v>1960.0000000000002</v>
      </c>
      <c r="L20" s="162" t="s">
        <v>88</v>
      </c>
      <c r="M20" s="14">
        <f t="shared" si="3"/>
        <v>90</v>
      </c>
    </row>
    <row r="21" spans="1:13" ht="20.25" customHeight="1" x14ac:dyDescent="0.25">
      <c r="A21" s="1389">
        <v>2021</v>
      </c>
      <c r="B21" s="37">
        <v>4</v>
      </c>
      <c r="C21" s="1543" t="s">
        <v>12</v>
      </c>
      <c r="D21" s="1543"/>
      <c r="E21" s="35" t="str">
        <v>15/01/21</v>
      </c>
      <c r="F21" s="34">
        <f t="shared" si="2"/>
        <v>1960.0000000000002</v>
      </c>
      <c r="G21" s="32">
        <v>28.3</v>
      </c>
      <c r="H21" s="32">
        <v>1.7</v>
      </c>
      <c r="I21" s="32">
        <v>30</v>
      </c>
      <c r="J21" s="33">
        <f t="shared" si="0"/>
        <v>60</v>
      </c>
      <c r="K21" s="32">
        <f t="shared" si="1"/>
        <v>1900.0000000000002</v>
      </c>
      <c r="L21" s="164" t="s">
        <v>88</v>
      </c>
      <c r="M21" s="30">
        <f t="shared" si="3"/>
        <v>120</v>
      </c>
    </row>
    <row r="22" spans="1:13" ht="20.25" customHeight="1" x14ac:dyDescent="0.25">
      <c r="A22" s="1390"/>
      <c r="B22" s="29">
        <v>5</v>
      </c>
      <c r="C22" s="1544" t="s">
        <v>11</v>
      </c>
      <c r="D22" s="1544"/>
      <c r="E22" s="27" t="str">
        <v>18/02/21</v>
      </c>
      <c r="F22" s="26">
        <f t="shared" si="2"/>
        <v>1900.0000000000002</v>
      </c>
      <c r="G22" s="24">
        <v>28.3</v>
      </c>
      <c r="H22" s="24">
        <v>1.7</v>
      </c>
      <c r="I22" s="24">
        <v>30</v>
      </c>
      <c r="J22" s="25">
        <f t="shared" si="0"/>
        <v>60</v>
      </c>
      <c r="K22" s="24">
        <f t="shared" si="1"/>
        <v>1840.0000000000002</v>
      </c>
      <c r="L22" s="163" t="s">
        <v>88</v>
      </c>
      <c r="M22" s="22">
        <f t="shared" si="3"/>
        <v>150</v>
      </c>
    </row>
    <row r="23" spans="1:13" ht="20.25" customHeight="1" x14ac:dyDescent="0.25">
      <c r="A23" s="1390"/>
      <c r="B23" s="29">
        <v>6</v>
      </c>
      <c r="C23" s="1544" t="s">
        <v>10</v>
      </c>
      <c r="D23" s="1544"/>
      <c r="E23" s="27" t="str">
        <v>09/03/21</v>
      </c>
      <c r="F23" s="26">
        <f t="shared" si="2"/>
        <v>1840.0000000000002</v>
      </c>
      <c r="G23" s="24">
        <v>28.3</v>
      </c>
      <c r="H23" s="24">
        <v>1.7</v>
      </c>
      <c r="I23" s="24">
        <v>30</v>
      </c>
      <c r="J23" s="25">
        <f t="shared" si="0"/>
        <v>60</v>
      </c>
      <c r="K23" s="24">
        <f t="shared" si="1"/>
        <v>1780.0000000000002</v>
      </c>
      <c r="L23" s="163" t="s">
        <v>88</v>
      </c>
      <c r="M23" s="22">
        <f t="shared" si="3"/>
        <v>180</v>
      </c>
    </row>
    <row r="24" spans="1:13" ht="20.25" customHeight="1" x14ac:dyDescent="0.25">
      <c r="A24" s="1390"/>
      <c r="B24" s="29">
        <v>7</v>
      </c>
      <c r="C24" s="1544" t="s">
        <v>9</v>
      </c>
      <c r="D24" s="1544"/>
      <c r="E24" s="27" t="str">
        <v>09/04/21</v>
      </c>
      <c r="F24" s="26">
        <f t="shared" si="2"/>
        <v>1780.0000000000002</v>
      </c>
      <c r="G24" s="24">
        <v>28.3</v>
      </c>
      <c r="H24" s="24">
        <v>1.7</v>
      </c>
      <c r="I24" s="24">
        <v>30</v>
      </c>
      <c r="J24" s="25">
        <f t="shared" si="0"/>
        <v>60</v>
      </c>
      <c r="K24" s="24">
        <f t="shared" si="1"/>
        <v>1720.0000000000002</v>
      </c>
      <c r="L24" s="163" t="s">
        <v>88</v>
      </c>
      <c r="M24" s="22">
        <f t="shared" si="3"/>
        <v>210</v>
      </c>
    </row>
    <row r="25" spans="1:13" ht="20.25" customHeight="1" x14ac:dyDescent="0.25">
      <c r="A25" s="1390"/>
      <c r="B25" s="29">
        <v>8</v>
      </c>
      <c r="C25" s="1544" t="s">
        <v>8</v>
      </c>
      <c r="D25" s="1544"/>
      <c r="E25" s="27" t="str">
        <v>10/06/21</v>
      </c>
      <c r="F25" s="26">
        <f t="shared" si="2"/>
        <v>1720.0000000000002</v>
      </c>
      <c r="G25" s="24">
        <v>28.3</v>
      </c>
      <c r="H25" s="24">
        <v>1.7</v>
      </c>
      <c r="I25" s="24">
        <v>30</v>
      </c>
      <c r="J25" s="25">
        <f t="shared" si="0"/>
        <v>60</v>
      </c>
      <c r="K25" s="24">
        <f t="shared" si="1"/>
        <v>1660.0000000000002</v>
      </c>
      <c r="L25" s="163" t="s">
        <v>88</v>
      </c>
      <c r="M25" s="22">
        <f t="shared" si="3"/>
        <v>240</v>
      </c>
    </row>
    <row r="26" spans="1:13" ht="20.25" customHeight="1" x14ac:dyDescent="0.25">
      <c r="A26" s="1390"/>
      <c r="B26" s="29">
        <v>9</v>
      </c>
      <c r="C26" s="1544" t="s">
        <v>7</v>
      </c>
      <c r="D26" s="1544"/>
      <c r="E26" s="27" t="str">
        <v>10/06/21</v>
      </c>
      <c r="F26" s="26">
        <f t="shared" si="2"/>
        <v>1660.0000000000002</v>
      </c>
      <c r="G26" s="24">
        <v>28.3</v>
      </c>
      <c r="H26" s="24">
        <v>1.7</v>
      </c>
      <c r="I26" s="24">
        <v>30</v>
      </c>
      <c r="J26" s="25">
        <f t="shared" si="0"/>
        <v>60</v>
      </c>
      <c r="K26" s="24">
        <f t="shared" si="1"/>
        <v>1600.0000000000002</v>
      </c>
      <c r="L26" s="163" t="s">
        <v>88</v>
      </c>
      <c r="M26" s="22">
        <f t="shared" si="3"/>
        <v>270</v>
      </c>
    </row>
    <row r="27" spans="1:13" ht="20.25" customHeight="1" x14ac:dyDescent="0.25">
      <c r="A27" s="1390"/>
      <c r="B27" s="29">
        <v>10</v>
      </c>
      <c r="C27" s="1544" t="s">
        <v>6</v>
      </c>
      <c r="D27" s="1544"/>
      <c r="E27" s="27" t="str">
        <v>06/08/21</v>
      </c>
      <c r="F27" s="26">
        <f t="shared" si="2"/>
        <v>1600.0000000000002</v>
      </c>
      <c r="G27" s="24">
        <v>28.3</v>
      </c>
      <c r="H27" s="24">
        <v>1.7</v>
      </c>
      <c r="I27" s="24">
        <v>30</v>
      </c>
      <c r="J27" s="25">
        <f t="shared" si="0"/>
        <v>60</v>
      </c>
      <c r="K27" s="24">
        <f t="shared" si="1"/>
        <v>1540.0000000000002</v>
      </c>
      <c r="L27" s="163" t="s">
        <v>88</v>
      </c>
      <c r="M27" s="22">
        <f t="shared" si="3"/>
        <v>300</v>
      </c>
    </row>
    <row r="28" spans="1:13" ht="20.25" customHeight="1" x14ac:dyDescent="0.25">
      <c r="A28" s="1390"/>
      <c r="B28" s="29">
        <v>11</v>
      </c>
      <c r="C28" s="1544" t="s">
        <v>5</v>
      </c>
      <c r="D28" s="1544"/>
      <c r="E28" s="27" t="str">
        <v>06/08/21</v>
      </c>
      <c r="F28" s="26">
        <f t="shared" si="2"/>
        <v>1540.0000000000002</v>
      </c>
      <c r="G28" s="24">
        <v>28.3</v>
      </c>
      <c r="H28" s="24">
        <v>1.7</v>
      </c>
      <c r="I28" s="24">
        <v>30</v>
      </c>
      <c r="J28" s="25">
        <f t="shared" si="0"/>
        <v>60</v>
      </c>
      <c r="K28" s="24">
        <f t="shared" si="1"/>
        <v>1480.0000000000002</v>
      </c>
      <c r="L28" s="163" t="s">
        <v>88</v>
      </c>
      <c r="M28" s="22">
        <f t="shared" si="3"/>
        <v>330</v>
      </c>
    </row>
    <row r="29" spans="1:13" ht="20.25" customHeight="1" x14ac:dyDescent="0.25">
      <c r="A29" s="1390"/>
      <c r="B29" s="29">
        <v>12</v>
      </c>
      <c r="C29" s="1544" t="s">
        <v>4</v>
      </c>
      <c r="D29" s="1544"/>
      <c r="E29" s="27" t="str">
        <v>06/09/21</v>
      </c>
      <c r="F29" s="26">
        <f t="shared" si="2"/>
        <v>1480.0000000000002</v>
      </c>
      <c r="G29" s="24">
        <v>28.3</v>
      </c>
      <c r="H29" s="24">
        <v>1.7</v>
      </c>
      <c r="I29" s="24">
        <v>30</v>
      </c>
      <c r="J29" s="25">
        <f t="shared" si="0"/>
        <v>60</v>
      </c>
      <c r="K29" s="24">
        <f t="shared" si="1"/>
        <v>1420.0000000000002</v>
      </c>
      <c r="L29" s="163" t="s">
        <v>88</v>
      </c>
      <c r="M29" s="22">
        <f t="shared" si="3"/>
        <v>360</v>
      </c>
    </row>
    <row r="30" spans="1:13" ht="20.25" customHeight="1" x14ac:dyDescent="0.25">
      <c r="A30" s="1390"/>
      <c r="B30" s="29">
        <v>13</v>
      </c>
      <c r="C30" s="1544" t="s">
        <v>3</v>
      </c>
      <c r="D30" s="1544"/>
      <c r="E30" s="27" t="str">
        <v>07/10/21</v>
      </c>
      <c r="F30" s="26">
        <f t="shared" si="2"/>
        <v>1420.0000000000002</v>
      </c>
      <c r="G30" s="24">
        <v>28.3</v>
      </c>
      <c r="H30" s="24">
        <v>1.7</v>
      </c>
      <c r="I30" s="24">
        <v>30</v>
      </c>
      <c r="J30" s="25">
        <f t="shared" si="0"/>
        <v>60</v>
      </c>
      <c r="K30" s="24">
        <f t="shared" si="1"/>
        <v>1360.0000000000002</v>
      </c>
      <c r="L30" s="163" t="s">
        <v>88</v>
      </c>
      <c r="M30" s="22">
        <f t="shared" si="3"/>
        <v>390</v>
      </c>
    </row>
    <row r="31" spans="1:13" ht="20.25" customHeight="1" x14ac:dyDescent="0.25">
      <c r="A31" s="1390"/>
      <c r="B31" s="29">
        <v>14</v>
      </c>
      <c r="C31" s="1544" t="s">
        <v>14</v>
      </c>
      <c r="D31" s="1544"/>
      <c r="E31" s="27" t="str">
        <v>08/11/21</v>
      </c>
      <c r="F31" s="26">
        <f t="shared" si="2"/>
        <v>1360.0000000000002</v>
      </c>
      <c r="G31" s="24">
        <v>28.3</v>
      </c>
      <c r="H31" s="24">
        <v>1.7</v>
      </c>
      <c r="I31" s="24">
        <v>30</v>
      </c>
      <c r="J31" s="25">
        <f t="shared" si="0"/>
        <v>60</v>
      </c>
      <c r="K31" s="24">
        <f t="shared" si="1"/>
        <v>1300.0000000000002</v>
      </c>
      <c r="L31" s="163" t="s">
        <v>88</v>
      </c>
      <c r="M31" s="22">
        <f t="shared" si="3"/>
        <v>420</v>
      </c>
    </row>
    <row r="32" spans="1:13" ht="20.25" customHeight="1" thickBot="1" x14ac:dyDescent="0.3">
      <c r="A32" s="1391"/>
      <c r="B32" s="21">
        <v>15</v>
      </c>
      <c r="C32" s="1545" t="s">
        <v>13</v>
      </c>
      <c r="D32" s="1545"/>
      <c r="E32" s="19" t="str">
        <v>07/12/21</v>
      </c>
      <c r="F32" s="18">
        <f t="shared" si="2"/>
        <v>1300.0000000000002</v>
      </c>
      <c r="G32" s="16">
        <v>28.3</v>
      </c>
      <c r="H32" s="16">
        <v>1.7</v>
      </c>
      <c r="I32" s="16">
        <v>30</v>
      </c>
      <c r="J32" s="17">
        <f t="shared" si="0"/>
        <v>60</v>
      </c>
      <c r="K32" s="16">
        <f t="shared" si="1"/>
        <v>1240.0000000000002</v>
      </c>
      <c r="L32" s="162" t="s">
        <v>88</v>
      </c>
      <c r="M32" s="14">
        <f t="shared" si="3"/>
        <v>450</v>
      </c>
    </row>
    <row r="33" spans="1:13" ht="20.25" customHeight="1" x14ac:dyDescent="0.25">
      <c r="A33" s="1389">
        <v>2022</v>
      </c>
      <c r="B33" s="37">
        <v>16</v>
      </c>
      <c r="C33" s="1543" t="s">
        <v>12</v>
      </c>
      <c r="D33" s="1543"/>
      <c r="E33" s="35" t="str">
        <v>21/04/22</v>
      </c>
      <c r="F33" s="34">
        <f t="shared" si="2"/>
        <v>1240.0000000000002</v>
      </c>
      <c r="G33" s="32">
        <v>28.3</v>
      </c>
      <c r="H33" s="32">
        <v>1.7</v>
      </c>
      <c r="I33" s="32">
        <v>30</v>
      </c>
      <c r="J33" s="33">
        <f t="shared" si="0"/>
        <v>60</v>
      </c>
      <c r="K33" s="32">
        <f t="shared" si="1"/>
        <v>1180.0000000000002</v>
      </c>
      <c r="L33" s="164" t="s">
        <v>88</v>
      </c>
      <c r="M33" s="30">
        <f t="shared" si="3"/>
        <v>480</v>
      </c>
    </row>
    <row r="34" spans="1:13" ht="20.25" customHeight="1" x14ac:dyDescent="0.25">
      <c r="A34" s="1390"/>
      <c r="B34" s="29">
        <v>17</v>
      </c>
      <c r="C34" s="1544" t="s">
        <v>11</v>
      </c>
      <c r="D34" s="1544"/>
      <c r="E34" s="27" t="str">
        <v>21/04/22</v>
      </c>
      <c r="F34" s="26">
        <f t="shared" si="2"/>
        <v>1180.0000000000002</v>
      </c>
      <c r="G34" s="24">
        <v>28.3</v>
      </c>
      <c r="H34" s="24">
        <v>1.7</v>
      </c>
      <c r="I34" s="24">
        <v>30</v>
      </c>
      <c r="J34" s="25">
        <f t="shared" si="0"/>
        <v>60</v>
      </c>
      <c r="K34" s="24">
        <f t="shared" si="1"/>
        <v>1120.0000000000002</v>
      </c>
      <c r="L34" s="163" t="s">
        <v>88</v>
      </c>
      <c r="M34" s="22">
        <f t="shared" si="3"/>
        <v>510</v>
      </c>
    </row>
    <row r="35" spans="1:13" ht="20.25" customHeight="1" x14ac:dyDescent="0.25">
      <c r="A35" s="1390"/>
      <c r="B35" s="29">
        <v>18</v>
      </c>
      <c r="C35" s="1544" t="s">
        <v>10</v>
      </c>
      <c r="D35" s="1544"/>
      <c r="E35" s="27" t="str">
        <v>21/04/22</v>
      </c>
      <c r="F35" s="26">
        <f t="shared" si="2"/>
        <v>1120.0000000000002</v>
      </c>
      <c r="G35" s="24">
        <v>28.3</v>
      </c>
      <c r="H35" s="24">
        <v>1.7</v>
      </c>
      <c r="I35" s="24">
        <v>30</v>
      </c>
      <c r="J35" s="25">
        <f t="shared" si="0"/>
        <v>60</v>
      </c>
      <c r="K35" s="24">
        <f t="shared" si="1"/>
        <v>1060.0000000000002</v>
      </c>
      <c r="L35" s="163" t="s">
        <v>88</v>
      </c>
      <c r="M35" s="22">
        <f t="shared" si="3"/>
        <v>540</v>
      </c>
    </row>
    <row r="36" spans="1:13" ht="20.25" customHeight="1" x14ac:dyDescent="0.25">
      <c r="A36" s="1390"/>
      <c r="B36" s="29">
        <v>19</v>
      </c>
      <c r="C36" s="1544" t="s">
        <v>9</v>
      </c>
      <c r="D36" s="1544"/>
      <c r="E36" s="27" t="str">
        <v>21/04/22</v>
      </c>
      <c r="F36" s="26">
        <f t="shared" si="2"/>
        <v>1060.0000000000002</v>
      </c>
      <c r="G36" s="24">
        <v>28.3</v>
      </c>
      <c r="H36" s="24">
        <v>1.7</v>
      </c>
      <c r="I36" s="24">
        <v>30</v>
      </c>
      <c r="J36" s="25">
        <f t="shared" si="0"/>
        <v>60</v>
      </c>
      <c r="K36" s="24">
        <f t="shared" si="1"/>
        <v>1000.0000000000002</v>
      </c>
      <c r="L36" s="163" t="s">
        <v>88</v>
      </c>
      <c r="M36" s="22">
        <f t="shared" si="3"/>
        <v>570</v>
      </c>
    </row>
    <row r="37" spans="1:13" ht="20.25" customHeight="1" x14ac:dyDescent="0.25">
      <c r="A37" s="1390"/>
      <c r="B37" s="29">
        <v>20</v>
      </c>
      <c r="C37" s="1544" t="s">
        <v>8</v>
      </c>
      <c r="D37" s="1544"/>
      <c r="E37" s="27" t="str">
        <v>21/04/22</v>
      </c>
      <c r="F37" s="26">
        <f t="shared" si="2"/>
        <v>1000.0000000000002</v>
      </c>
      <c r="G37" s="24">
        <v>28.3</v>
      </c>
      <c r="H37" s="24">
        <v>1.7</v>
      </c>
      <c r="I37" s="24">
        <v>30</v>
      </c>
      <c r="J37" s="25">
        <f t="shared" si="0"/>
        <v>60</v>
      </c>
      <c r="K37" s="24">
        <f t="shared" si="1"/>
        <v>940.00000000000023</v>
      </c>
      <c r="L37" s="163" t="s">
        <v>88</v>
      </c>
      <c r="M37" s="22">
        <f t="shared" si="3"/>
        <v>600</v>
      </c>
    </row>
    <row r="38" spans="1:13" ht="20.25" customHeight="1" x14ac:dyDescent="0.25">
      <c r="A38" s="1390"/>
      <c r="B38" s="29">
        <v>21</v>
      </c>
      <c r="C38" s="1544" t="s">
        <v>7</v>
      </c>
      <c r="D38" s="1544"/>
      <c r="E38" s="27" t="str">
        <v/>
      </c>
      <c r="F38" s="26">
        <f t="shared" si="2"/>
        <v>940.00000000000023</v>
      </c>
      <c r="G38" s="24">
        <v>28.3</v>
      </c>
      <c r="H38" s="24">
        <v>1.7</v>
      </c>
      <c r="I38" s="24">
        <v>30</v>
      </c>
      <c r="J38" s="25">
        <f t="shared" si="0"/>
        <v>60</v>
      </c>
      <c r="K38" s="24">
        <f t="shared" si="1"/>
        <v>880.00000000000023</v>
      </c>
      <c r="L38" s="163" t="s">
        <v>88</v>
      </c>
      <c r="M38" s="22">
        <f t="shared" si="3"/>
        <v>630</v>
      </c>
    </row>
    <row r="39" spans="1:13" ht="20.25" customHeight="1" x14ac:dyDescent="0.25">
      <c r="A39" s="1390"/>
      <c r="B39" s="29">
        <v>22</v>
      </c>
      <c r="C39" s="1544" t="s">
        <v>6</v>
      </c>
      <c r="D39" s="1544"/>
      <c r="E39" s="27" t="str">
        <v/>
      </c>
      <c r="F39" s="26">
        <f t="shared" si="2"/>
        <v>880.00000000000023</v>
      </c>
      <c r="G39" s="24">
        <v>28.3</v>
      </c>
      <c r="H39" s="24">
        <v>1.7</v>
      </c>
      <c r="I39" s="24">
        <v>30</v>
      </c>
      <c r="J39" s="25">
        <f t="shared" si="0"/>
        <v>60</v>
      </c>
      <c r="K39" s="24">
        <f t="shared" si="1"/>
        <v>820.00000000000023</v>
      </c>
      <c r="L39" s="163" t="s">
        <v>88</v>
      </c>
      <c r="M39" s="22">
        <f t="shared" si="3"/>
        <v>660</v>
      </c>
    </row>
    <row r="40" spans="1:13" ht="20.25" customHeight="1" x14ac:dyDescent="0.25">
      <c r="A40" s="1390"/>
      <c r="B40" s="29">
        <v>23</v>
      </c>
      <c r="C40" s="1544" t="s">
        <v>5</v>
      </c>
      <c r="D40" s="1544"/>
      <c r="E40" s="27" t="str">
        <v/>
      </c>
      <c r="F40" s="26">
        <f t="shared" si="2"/>
        <v>820.00000000000023</v>
      </c>
      <c r="G40" s="24">
        <v>28.3</v>
      </c>
      <c r="H40" s="24">
        <v>1.7</v>
      </c>
      <c r="I40" s="24">
        <v>30</v>
      </c>
      <c r="J40" s="25">
        <f t="shared" si="0"/>
        <v>60</v>
      </c>
      <c r="K40" s="24">
        <f t="shared" si="1"/>
        <v>760.00000000000023</v>
      </c>
      <c r="L40" s="163" t="s">
        <v>88</v>
      </c>
      <c r="M40" s="22">
        <f t="shared" si="3"/>
        <v>690</v>
      </c>
    </row>
    <row r="41" spans="1:13" ht="20.25" customHeight="1" x14ac:dyDescent="0.25">
      <c r="A41" s="1390"/>
      <c r="B41" s="29">
        <v>24</v>
      </c>
      <c r="C41" s="1544" t="s">
        <v>4</v>
      </c>
      <c r="D41" s="1544"/>
      <c r="E41" s="27" t="str">
        <v/>
      </c>
      <c r="F41" s="26">
        <f t="shared" si="2"/>
        <v>760.00000000000023</v>
      </c>
      <c r="G41" s="24">
        <v>28.3</v>
      </c>
      <c r="H41" s="24">
        <v>1.7</v>
      </c>
      <c r="I41" s="24">
        <v>30</v>
      </c>
      <c r="J41" s="25">
        <f t="shared" si="0"/>
        <v>60</v>
      </c>
      <c r="K41" s="24">
        <f t="shared" si="1"/>
        <v>700.00000000000023</v>
      </c>
      <c r="L41" s="163" t="s">
        <v>88</v>
      </c>
      <c r="M41" s="22">
        <f t="shared" si="3"/>
        <v>720</v>
      </c>
    </row>
    <row r="42" spans="1:13" ht="20.25" customHeight="1" x14ac:dyDescent="0.25">
      <c r="A42" s="1390"/>
      <c r="B42" s="29">
        <v>25</v>
      </c>
      <c r="C42" s="1544" t="s">
        <v>3</v>
      </c>
      <c r="D42" s="1544"/>
      <c r="E42" s="27" t="str">
        <v/>
      </c>
      <c r="F42" s="26">
        <f t="shared" si="2"/>
        <v>700.00000000000023</v>
      </c>
      <c r="G42" s="24">
        <v>28.3</v>
      </c>
      <c r="H42" s="24">
        <v>1.7</v>
      </c>
      <c r="I42" s="24">
        <v>30</v>
      </c>
      <c r="J42" s="25">
        <f t="shared" si="0"/>
        <v>60</v>
      </c>
      <c r="K42" s="24">
        <f t="shared" si="1"/>
        <v>640.00000000000023</v>
      </c>
      <c r="L42" s="163" t="s">
        <v>88</v>
      </c>
      <c r="M42" s="22">
        <f t="shared" si="3"/>
        <v>750</v>
      </c>
    </row>
    <row r="43" spans="1:13" ht="20.25" customHeight="1" x14ac:dyDescent="0.25">
      <c r="A43" s="1390"/>
      <c r="B43" s="29">
        <v>26</v>
      </c>
      <c r="C43" s="1544" t="s">
        <v>14</v>
      </c>
      <c r="D43" s="1544"/>
      <c r="E43" s="27" t="str">
        <v/>
      </c>
      <c r="F43" s="26">
        <f t="shared" si="2"/>
        <v>640.00000000000023</v>
      </c>
      <c r="G43" s="24">
        <v>28.3</v>
      </c>
      <c r="H43" s="24">
        <v>1.7</v>
      </c>
      <c r="I43" s="24">
        <v>30</v>
      </c>
      <c r="J43" s="25">
        <f t="shared" si="0"/>
        <v>60</v>
      </c>
      <c r="K43" s="24">
        <f t="shared" si="1"/>
        <v>580.00000000000023</v>
      </c>
      <c r="L43" s="163" t="s">
        <v>88</v>
      </c>
      <c r="M43" s="22">
        <f t="shared" si="3"/>
        <v>780</v>
      </c>
    </row>
    <row r="44" spans="1:13" ht="20.25" customHeight="1" thickBot="1" x14ac:dyDescent="0.3">
      <c r="A44" s="1391"/>
      <c r="B44" s="21">
        <v>27</v>
      </c>
      <c r="C44" s="1545" t="s">
        <v>13</v>
      </c>
      <c r="D44" s="1545"/>
      <c r="E44" s="19" t="str">
        <v/>
      </c>
      <c r="F44" s="18">
        <f t="shared" si="2"/>
        <v>580.00000000000023</v>
      </c>
      <c r="G44" s="16">
        <v>28.3</v>
      </c>
      <c r="H44" s="16">
        <v>1.7</v>
      </c>
      <c r="I44" s="16">
        <v>30</v>
      </c>
      <c r="J44" s="17">
        <f t="shared" si="0"/>
        <v>60</v>
      </c>
      <c r="K44" s="16">
        <f t="shared" si="1"/>
        <v>520.00000000000023</v>
      </c>
      <c r="L44" s="162" t="s">
        <v>88</v>
      </c>
      <c r="M44" s="14">
        <f t="shared" si="3"/>
        <v>810</v>
      </c>
    </row>
    <row r="45" spans="1:13" ht="20.25" customHeight="1" x14ac:dyDescent="0.25">
      <c r="A45" s="1389">
        <v>2023</v>
      </c>
      <c r="B45" s="37">
        <v>28</v>
      </c>
      <c r="C45" s="1543" t="s">
        <v>12</v>
      </c>
      <c r="D45" s="1543"/>
      <c r="E45" s="35" t="str">
        <v/>
      </c>
      <c r="F45" s="34">
        <f t="shared" si="2"/>
        <v>520.00000000000023</v>
      </c>
      <c r="G45" s="32">
        <v>28.3</v>
      </c>
      <c r="H45" s="32">
        <v>1.7</v>
      </c>
      <c r="I45" s="32">
        <v>30</v>
      </c>
      <c r="J45" s="33">
        <f t="shared" si="0"/>
        <v>60</v>
      </c>
      <c r="K45" s="32">
        <f t="shared" si="1"/>
        <v>460.00000000000017</v>
      </c>
      <c r="L45" s="164" t="s">
        <v>88</v>
      </c>
      <c r="M45" s="30">
        <f t="shared" si="3"/>
        <v>840</v>
      </c>
    </row>
    <row r="46" spans="1:13" ht="20.25" customHeight="1" x14ac:dyDescent="0.25">
      <c r="A46" s="1390"/>
      <c r="B46" s="29">
        <v>29</v>
      </c>
      <c r="C46" s="1544" t="s">
        <v>11</v>
      </c>
      <c r="D46" s="1544"/>
      <c r="E46" s="27" t="str">
        <v/>
      </c>
      <c r="F46" s="26">
        <f t="shared" si="2"/>
        <v>460.00000000000017</v>
      </c>
      <c r="G46" s="24">
        <v>28.3</v>
      </c>
      <c r="H46" s="24">
        <v>1.7</v>
      </c>
      <c r="I46" s="24">
        <v>30</v>
      </c>
      <c r="J46" s="25">
        <f t="shared" si="0"/>
        <v>60</v>
      </c>
      <c r="K46" s="24">
        <f t="shared" si="1"/>
        <v>400.00000000000017</v>
      </c>
      <c r="L46" s="163" t="s">
        <v>88</v>
      </c>
      <c r="M46" s="22">
        <f t="shared" si="3"/>
        <v>870</v>
      </c>
    </row>
    <row r="47" spans="1:13" ht="20.25" customHeight="1" x14ac:dyDescent="0.25">
      <c r="A47" s="1390"/>
      <c r="B47" s="29">
        <v>30</v>
      </c>
      <c r="C47" s="1544" t="s">
        <v>10</v>
      </c>
      <c r="D47" s="1544"/>
      <c r="E47" s="27" t="str">
        <v/>
      </c>
      <c r="F47" s="26">
        <f t="shared" si="2"/>
        <v>400.00000000000017</v>
      </c>
      <c r="G47" s="24">
        <v>28.3</v>
      </c>
      <c r="H47" s="24">
        <v>1.7</v>
      </c>
      <c r="I47" s="24">
        <v>30</v>
      </c>
      <c r="J47" s="25">
        <f t="shared" si="0"/>
        <v>60</v>
      </c>
      <c r="K47" s="24">
        <f t="shared" si="1"/>
        <v>340.00000000000017</v>
      </c>
      <c r="L47" s="163" t="s">
        <v>88</v>
      </c>
      <c r="M47" s="22">
        <f t="shared" si="3"/>
        <v>900</v>
      </c>
    </row>
    <row r="48" spans="1:13" ht="20.25" customHeight="1" x14ac:dyDescent="0.25">
      <c r="A48" s="1390"/>
      <c r="B48" s="29">
        <v>31</v>
      </c>
      <c r="C48" s="1544" t="s">
        <v>9</v>
      </c>
      <c r="D48" s="1544"/>
      <c r="E48" s="27" t="str">
        <v/>
      </c>
      <c r="F48" s="26">
        <f t="shared" si="2"/>
        <v>340.00000000000017</v>
      </c>
      <c r="G48" s="24">
        <v>28.3</v>
      </c>
      <c r="H48" s="24">
        <v>1.7</v>
      </c>
      <c r="I48" s="24">
        <v>30</v>
      </c>
      <c r="J48" s="25">
        <f t="shared" si="0"/>
        <v>60</v>
      </c>
      <c r="K48" s="24">
        <f t="shared" si="1"/>
        <v>280.00000000000017</v>
      </c>
      <c r="L48" s="163" t="s">
        <v>88</v>
      </c>
      <c r="M48" s="22">
        <f t="shared" si="3"/>
        <v>930</v>
      </c>
    </row>
    <row r="49" spans="1:13" ht="20.25" customHeight="1" x14ac:dyDescent="0.25">
      <c r="A49" s="1390"/>
      <c r="B49" s="29">
        <v>32</v>
      </c>
      <c r="C49" s="1544" t="s">
        <v>8</v>
      </c>
      <c r="D49" s="1544"/>
      <c r="E49" s="27" t="str">
        <v/>
      </c>
      <c r="F49" s="26">
        <f t="shared" si="2"/>
        <v>280.00000000000017</v>
      </c>
      <c r="G49" s="24">
        <v>28.3</v>
      </c>
      <c r="H49" s="24">
        <v>1.7</v>
      </c>
      <c r="I49" s="24">
        <v>30</v>
      </c>
      <c r="J49" s="25">
        <f t="shared" si="0"/>
        <v>60</v>
      </c>
      <c r="K49" s="24">
        <f t="shared" si="1"/>
        <v>220.00000000000017</v>
      </c>
      <c r="L49" s="163" t="s">
        <v>88</v>
      </c>
      <c r="M49" s="22">
        <f t="shared" si="3"/>
        <v>960</v>
      </c>
    </row>
    <row r="50" spans="1:13" ht="20.25" customHeight="1" x14ac:dyDescent="0.25">
      <c r="A50" s="1390"/>
      <c r="B50" s="29">
        <v>33</v>
      </c>
      <c r="C50" s="1544" t="s">
        <v>7</v>
      </c>
      <c r="D50" s="1544"/>
      <c r="E50" s="27" t="str">
        <v/>
      </c>
      <c r="F50" s="26">
        <f t="shared" si="2"/>
        <v>220.00000000000017</v>
      </c>
      <c r="G50" s="24">
        <v>28.3</v>
      </c>
      <c r="H50" s="24">
        <v>1.7</v>
      </c>
      <c r="I50" s="24">
        <v>30</v>
      </c>
      <c r="J50" s="25">
        <f t="shared" si="0"/>
        <v>60</v>
      </c>
      <c r="K50" s="24">
        <f t="shared" si="1"/>
        <v>160.00000000000017</v>
      </c>
      <c r="L50" s="163" t="s">
        <v>88</v>
      </c>
      <c r="M50" s="22">
        <f t="shared" si="3"/>
        <v>990</v>
      </c>
    </row>
    <row r="51" spans="1:13" ht="20.25" customHeight="1" x14ac:dyDescent="0.25">
      <c r="A51" s="1390"/>
      <c r="B51" s="29">
        <v>34</v>
      </c>
      <c r="C51" s="1544" t="s">
        <v>6</v>
      </c>
      <c r="D51" s="1544"/>
      <c r="E51" s="27" t="str">
        <v/>
      </c>
      <c r="F51" s="26">
        <f t="shared" si="2"/>
        <v>160.00000000000017</v>
      </c>
      <c r="G51" s="24">
        <v>28.3</v>
      </c>
      <c r="H51" s="24">
        <v>1.7</v>
      </c>
      <c r="I51" s="24">
        <v>30</v>
      </c>
      <c r="J51" s="25">
        <f t="shared" si="0"/>
        <v>60</v>
      </c>
      <c r="K51" s="24">
        <f t="shared" si="1"/>
        <v>100.00000000000018</v>
      </c>
      <c r="L51" s="163" t="s">
        <v>88</v>
      </c>
      <c r="M51" s="22">
        <f t="shared" si="3"/>
        <v>1020</v>
      </c>
    </row>
    <row r="52" spans="1:13" ht="20.25" customHeight="1" x14ac:dyDescent="0.25">
      <c r="A52" s="1390"/>
      <c r="B52" s="29">
        <v>35</v>
      </c>
      <c r="C52" s="1544" t="s">
        <v>5</v>
      </c>
      <c r="D52" s="1544"/>
      <c r="E52" s="27" t="str">
        <v/>
      </c>
      <c r="F52" s="26">
        <f t="shared" si="2"/>
        <v>100.00000000000018</v>
      </c>
      <c r="G52" s="24">
        <v>28.3</v>
      </c>
      <c r="H52" s="24">
        <v>1.7</v>
      </c>
      <c r="I52" s="24">
        <v>30</v>
      </c>
      <c r="J52" s="25">
        <f t="shared" si="0"/>
        <v>60</v>
      </c>
      <c r="K52" s="24">
        <f t="shared" si="1"/>
        <v>40.000000000000185</v>
      </c>
      <c r="L52" s="163" t="s">
        <v>88</v>
      </c>
      <c r="M52" s="22">
        <f t="shared" si="3"/>
        <v>1050</v>
      </c>
    </row>
    <row r="53" spans="1:13" ht="20.25" customHeight="1" thickBot="1" x14ac:dyDescent="0.3">
      <c r="A53" s="1391"/>
      <c r="B53" s="21">
        <v>36</v>
      </c>
      <c r="C53" s="1545" t="s">
        <v>4</v>
      </c>
      <c r="D53" s="1545"/>
      <c r="E53" s="19" t="str">
        <v/>
      </c>
      <c r="F53" s="18">
        <f t="shared" si="2"/>
        <v>40.000000000000185</v>
      </c>
      <c r="G53" s="16">
        <v>29.5</v>
      </c>
      <c r="H53" s="16">
        <v>0.5</v>
      </c>
      <c r="I53" s="16">
        <v>30</v>
      </c>
      <c r="J53" s="17">
        <f t="shared" si="0"/>
        <v>60</v>
      </c>
      <c r="K53" s="16">
        <f t="shared" si="1"/>
        <v>-19.999999999999815</v>
      </c>
      <c r="L53" s="162" t="s">
        <v>88</v>
      </c>
      <c r="M53" s="14">
        <f t="shared" si="3"/>
        <v>1080</v>
      </c>
    </row>
    <row r="54" spans="1:13" x14ac:dyDescent="0.25">
      <c r="G54" s="99">
        <f>SUM(G18:G53)</f>
        <v>1019.9999999999994</v>
      </c>
      <c r="H54" s="99">
        <f>SUM(H18:H53)</f>
        <v>60.000000000000036</v>
      </c>
      <c r="I54" s="99">
        <f>SUM(I18:I53)</f>
        <v>1080</v>
      </c>
    </row>
    <row r="55" spans="1:13" x14ac:dyDescent="0.25">
      <c r="E55" s="1420" t="s">
        <v>2</v>
      </c>
      <c r="F55" s="1420"/>
      <c r="G55" s="79">
        <f>SUM(G18:G37)</f>
        <v>566.00000000000011</v>
      </c>
      <c r="H55" s="79">
        <f t="shared" ref="H55:I55" si="4">SUM(H18:H37)</f>
        <v>33.999999999999993</v>
      </c>
      <c r="I55" s="79">
        <f t="shared" si="4"/>
        <v>600</v>
      </c>
    </row>
    <row r="56" spans="1:13" x14ac:dyDescent="0.25">
      <c r="E56" s="1421" t="s">
        <v>1</v>
      </c>
      <c r="F56" s="1421"/>
      <c r="G56" s="65">
        <f>SUM(G54-G55)</f>
        <v>453.99999999999932</v>
      </c>
      <c r="H56" s="65">
        <f>SUM(H54-H55)</f>
        <v>26.000000000000043</v>
      </c>
      <c r="I56" s="65">
        <f>SUM(I54-I55)</f>
        <v>480</v>
      </c>
    </row>
    <row r="58" spans="1:13" ht="15.75" x14ac:dyDescent="0.25">
      <c r="D58" s="97"/>
      <c r="E58" s="1422" t="s">
        <v>42</v>
      </c>
      <c r="F58" s="1422"/>
      <c r="G58" s="1423">
        <f>SUM(G56:I56)</f>
        <v>959.99999999999932</v>
      </c>
      <c r="H58" s="1423"/>
    </row>
    <row r="59" spans="1:13" ht="16.5" thickBot="1" x14ac:dyDescent="0.3">
      <c r="D59" s="97"/>
      <c r="E59" s="1422" t="s">
        <v>41</v>
      </c>
      <c r="F59" s="1422"/>
      <c r="G59" s="1436">
        <v>-20</v>
      </c>
      <c r="H59" s="1436"/>
    </row>
    <row r="60" spans="1:13" ht="17.25" thickTop="1" thickBot="1" x14ac:dyDescent="0.3">
      <c r="D60" s="1415" t="s">
        <v>0</v>
      </c>
      <c r="E60" s="1415"/>
      <c r="F60" s="1416"/>
      <c r="G60" s="1417">
        <f>SUM(G58:H59)</f>
        <v>939.99999999999932</v>
      </c>
      <c r="H60" s="1419"/>
    </row>
    <row r="61" spans="1:13" ht="15.75" thickTop="1" x14ac:dyDescent="0.25"/>
  </sheetData>
  <mergeCells count="56">
    <mergeCell ref="D60:F60"/>
    <mergeCell ref="G60:H60"/>
    <mergeCell ref="A8:M8"/>
    <mergeCell ref="A11:B11"/>
    <mergeCell ref="A12:B12"/>
    <mergeCell ref="A13:B13"/>
    <mergeCell ref="A14:B14"/>
    <mergeCell ref="D14:F14"/>
    <mergeCell ref="D15:F15"/>
    <mergeCell ref="C17:D17"/>
    <mergeCell ref="E55:F55"/>
    <mergeCell ref="E56:F56"/>
    <mergeCell ref="E58:F58"/>
    <mergeCell ref="G58:H58"/>
    <mergeCell ref="E59:F59"/>
    <mergeCell ref="G59:H59"/>
    <mergeCell ref="A18:A20"/>
    <mergeCell ref="C18:D18"/>
    <mergeCell ref="C19:D19"/>
    <mergeCell ref="C20:D20"/>
    <mergeCell ref="C25:D25"/>
    <mergeCell ref="A21:A32"/>
    <mergeCell ref="C21:D21"/>
    <mergeCell ref="C22:D22"/>
    <mergeCell ref="C23:D23"/>
    <mergeCell ref="C24:D24"/>
    <mergeCell ref="C27:D27"/>
    <mergeCell ref="C28:D28"/>
    <mergeCell ref="C26:D26"/>
    <mergeCell ref="C29:D29"/>
    <mergeCell ref="C30:D30"/>
    <mergeCell ref="C31:D31"/>
    <mergeCell ref="A33:A44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A45:A53"/>
    <mergeCell ref="C45:D45"/>
    <mergeCell ref="C46:D46"/>
    <mergeCell ref="C47:D47"/>
    <mergeCell ref="C48:D48"/>
    <mergeCell ref="C49:D49"/>
    <mergeCell ref="C50:D50"/>
    <mergeCell ref="C51:D51"/>
    <mergeCell ref="C52:D52"/>
    <mergeCell ref="C32:D32"/>
    <mergeCell ref="C42:D42"/>
    <mergeCell ref="C43:D43"/>
    <mergeCell ref="C44:D44"/>
    <mergeCell ref="C53:D53"/>
  </mergeCells>
  <printOptions horizontalCentered="1"/>
  <pageMargins left="0" right="0" top="0.74803149606299213" bottom="0.74803149606299213" header="0.31496062992125984" footer="0.31496062992125984"/>
  <pageSetup scale="78" pageOrder="overThenDown" orientation="portrait" r:id="rId1"/>
  <rowBreaks count="1" manualBreakCount="1">
    <brk id="32" max="11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S78"/>
  <sheetViews>
    <sheetView topLeftCell="A37" zoomScale="90" zoomScaleNormal="90" workbookViewId="0">
      <selection activeCell="G42" sqref="G42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  <col min="15" max="15" width="10.5703125" customWidth="1"/>
    <col min="19" max="19" width="10.5703125" customWidth="1"/>
  </cols>
  <sheetData>
    <row r="1" spans="1:13" ht="21" x14ac:dyDescent="0.35">
      <c r="A1" s="63" t="s">
        <v>40</v>
      </c>
    </row>
    <row r="3" spans="1:13" ht="21" x14ac:dyDescent="0.35">
      <c r="A3" s="62" t="s">
        <v>933</v>
      </c>
    </row>
    <row r="4" spans="1:13" ht="12.6" customHeight="1" x14ac:dyDescent="0.35">
      <c r="A4" s="62"/>
    </row>
    <row r="5" spans="1:13" ht="17.25" x14ac:dyDescent="0.3">
      <c r="A5" s="500" t="s">
        <v>934</v>
      </c>
    </row>
    <row r="6" spans="1:13" ht="17.25" x14ac:dyDescent="0.3">
      <c r="A6" s="500" t="s">
        <v>935</v>
      </c>
    </row>
    <row r="8" spans="1:13" ht="20.25" customHeight="1" x14ac:dyDescent="0.25">
      <c r="A8" s="1425" t="s">
        <v>936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824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60</v>
      </c>
      <c r="B10" s="60"/>
      <c r="C10" s="59"/>
      <c r="D10" s="824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5000</v>
      </c>
      <c r="D11" s="824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300</v>
      </c>
      <c r="D12" s="487" t="s">
        <v>238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450</v>
      </c>
      <c r="D13" s="330" t="s">
        <v>32</v>
      </c>
      <c r="E13" s="51"/>
      <c r="I13" s="48"/>
      <c r="L13" s="48"/>
      <c r="M13" s="48"/>
    </row>
    <row r="14" spans="1:13" ht="20.25" customHeight="1" x14ac:dyDescent="0.25">
      <c r="A14" s="822"/>
      <c r="B14" s="822"/>
      <c r="C14" s="50">
        <f>SUM(C11:C13)</f>
        <v>5750</v>
      </c>
      <c r="E14" s="51"/>
      <c r="I14" s="48"/>
      <c r="L14" s="48"/>
      <c r="M14" s="48"/>
    </row>
    <row r="15" spans="1:13" ht="20.25" customHeight="1" x14ac:dyDescent="0.25">
      <c r="A15" s="1426" t="s">
        <v>31</v>
      </c>
      <c r="B15" s="1426"/>
      <c r="C15" s="189">
        <v>7176</v>
      </c>
      <c r="D15" s="52" t="s">
        <v>938</v>
      </c>
      <c r="E15" s="51"/>
      <c r="I15" s="48"/>
      <c r="L15" s="48"/>
      <c r="M15" s="48"/>
    </row>
    <row r="16" spans="1:13" ht="20.25" customHeight="1" x14ac:dyDescent="0.25">
      <c r="A16" s="822"/>
      <c r="B16" s="822"/>
      <c r="C16" s="50">
        <f>SUM(C14:C15)</f>
        <v>12926</v>
      </c>
      <c r="D16" s="52"/>
      <c r="E16" s="51"/>
      <c r="I16" s="48"/>
      <c r="L16" s="48"/>
      <c r="M16" s="48"/>
    </row>
    <row r="17" spans="1:19" ht="20.25" customHeight="1" x14ac:dyDescent="0.25">
      <c r="A17" s="1426" t="s">
        <v>937</v>
      </c>
      <c r="B17" s="1426"/>
      <c r="C17" s="49">
        <v>480</v>
      </c>
      <c r="D17" s="52"/>
      <c r="E17" s="51"/>
      <c r="I17" s="48"/>
      <c r="L17" s="48"/>
      <c r="M17" s="48"/>
    </row>
    <row r="18" spans="1:19" ht="20.25" customHeight="1" thickBot="1" x14ac:dyDescent="0.3">
      <c r="A18" s="360"/>
      <c r="B18" s="360"/>
      <c r="C18" s="45">
        <f>SUM(C16:C17)</f>
        <v>13406</v>
      </c>
      <c r="E18" s="1428" t="s">
        <v>27</v>
      </c>
      <c r="F18" s="1428"/>
      <c r="G18" s="96"/>
      <c r="I18" s="48"/>
      <c r="L18" s="48"/>
      <c r="M18" s="48"/>
    </row>
    <row r="19" spans="1:19" ht="16.5" thickTop="1" x14ac:dyDescent="0.25">
      <c r="E19" s="1443">
        <f>C18/48+1</f>
        <v>280.29166666666669</v>
      </c>
      <c r="F19" s="1443"/>
      <c r="G19" s="94"/>
    </row>
    <row r="20" spans="1:19" s="93" customFormat="1" ht="15" customHeight="1" thickBot="1" x14ac:dyDescent="0.3">
      <c r="D20" s="95"/>
      <c r="E20" s="95"/>
      <c r="F20" s="94"/>
      <c r="G20" s="94"/>
    </row>
    <row r="21" spans="1:19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  <c r="O21" s="1408" t="s">
        <v>21</v>
      </c>
      <c r="P21" s="1402" t="s">
        <v>20</v>
      </c>
      <c r="Q21" s="1403"/>
      <c r="R21" s="1404"/>
      <c r="S21" s="1392" t="s">
        <v>19</v>
      </c>
    </row>
    <row r="22" spans="1:19" ht="35.25" customHeight="1" thickBot="1" x14ac:dyDescent="0.3">
      <c r="A22" s="1431"/>
      <c r="B22" s="1433"/>
      <c r="C22" s="1393"/>
      <c r="D22" s="1401"/>
      <c r="E22" s="1393"/>
      <c r="F22" s="1434"/>
      <c r="G22" s="823" t="s">
        <v>597</v>
      </c>
      <c r="H22" s="823" t="s">
        <v>20</v>
      </c>
      <c r="I22" s="823" t="s">
        <v>16</v>
      </c>
      <c r="J22" s="1393"/>
      <c r="K22" s="1401"/>
      <c r="L22" s="1393"/>
      <c r="M22" s="1395"/>
      <c r="O22" s="1434"/>
      <c r="P22" s="1293" t="s">
        <v>597</v>
      </c>
      <c r="Q22" s="1293" t="s">
        <v>20</v>
      </c>
      <c r="R22" s="1293" t="s">
        <v>16</v>
      </c>
      <c r="S22" s="1393"/>
    </row>
    <row r="23" spans="1:19" ht="20.25" customHeight="1" x14ac:dyDescent="0.25">
      <c r="A23" s="1389">
        <v>2024</v>
      </c>
      <c r="B23" s="37">
        <v>1</v>
      </c>
      <c r="C23" s="827" t="s">
        <v>9</v>
      </c>
      <c r="D23" s="35" t="str">
        <f t="array" ref="D23:D70">TRANSPOSE('[1]2023-2024'!$F$195:$BA$195)</f>
        <v>25/04/24</v>
      </c>
      <c r="E23" s="34">
        <f>C18</f>
        <v>13406</v>
      </c>
      <c r="F23" s="32">
        <v>104.87</v>
      </c>
      <c r="G23" s="32">
        <v>6.25</v>
      </c>
      <c r="H23" s="32">
        <v>9.3800000000000008</v>
      </c>
      <c r="I23" s="31">
        <v>10</v>
      </c>
      <c r="J23" s="32">
        <v>149.5</v>
      </c>
      <c r="K23" s="33">
        <f>F23+J23+H23+I23+G23</f>
        <v>280</v>
      </c>
      <c r="L23" s="32">
        <f>E23-J23-H23-F23-I23-G23</f>
        <v>13126</v>
      </c>
      <c r="M23" s="30">
        <f>J23</f>
        <v>149.5</v>
      </c>
      <c r="O23" s="1294" t="s">
        <v>88</v>
      </c>
      <c r="P23" s="37" t="s">
        <v>88</v>
      </c>
      <c r="Q23" s="37" t="s">
        <v>88</v>
      </c>
      <c r="R23" s="37" t="s">
        <v>88</v>
      </c>
      <c r="S23" s="444" t="s">
        <v>88</v>
      </c>
    </row>
    <row r="24" spans="1:19" ht="20.25" customHeight="1" x14ac:dyDescent="0.25">
      <c r="A24" s="1390"/>
      <c r="B24" s="29">
        <v>2</v>
      </c>
      <c r="C24" s="826" t="s">
        <v>8</v>
      </c>
      <c r="D24" s="83" t="str">
        <v>24/05/24</v>
      </c>
      <c r="E24" s="26">
        <f t="shared" ref="E24:E70" si="0">L23</f>
        <v>13126</v>
      </c>
      <c r="F24" s="24">
        <v>104.87</v>
      </c>
      <c r="G24" s="24">
        <v>6.25</v>
      </c>
      <c r="H24" s="24">
        <v>9.3800000000000008</v>
      </c>
      <c r="I24" s="23">
        <v>10</v>
      </c>
      <c r="J24" s="24">
        <v>149.5</v>
      </c>
      <c r="K24" s="25">
        <f t="shared" ref="K24:K70" si="1">F24+J24+H24+I24+G24</f>
        <v>280</v>
      </c>
      <c r="L24" s="24">
        <f t="shared" ref="L24:L70" si="2">E24-J24-H24-F24-I24-G24</f>
        <v>12846</v>
      </c>
      <c r="M24" s="22">
        <f>M23+J24</f>
        <v>299</v>
      </c>
      <c r="O24" s="1295" t="s">
        <v>88</v>
      </c>
      <c r="P24" s="29" t="s">
        <v>88</v>
      </c>
      <c r="Q24" s="29" t="s">
        <v>88</v>
      </c>
      <c r="R24" s="29" t="s">
        <v>88</v>
      </c>
      <c r="S24" s="442" t="s">
        <v>88</v>
      </c>
    </row>
    <row r="25" spans="1:19" ht="20.25" customHeight="1" x14ac:dyDescent="0.25">
      <c r="A25" s="1390"/>
      <c r="B25" s="29">
        <v>3</v>
      </c>
      <c r="C25" s="826" t="s">
        <v>7</v>
      </c>
      <c r="D25" s="27" t="str">
        <v>13/06/24</v>
      </c>
      <c r="E25" s="26">
        <f t="shared" si="0"/>
        <v>12846</v>
      </c>
      <c r="F25" s="24">
        <v>104.87</v>
      </c>
      <c r="G25" s="24">
        <v>6.25</v>
      </c>
      <c r="H25" s="24">
        <v>9.3800000000000008</v>
      </c>
      <c r="I25" s="23">
        <v>10</v>
      </c>
      <c r="J25" s="24">
        <v>149.5</v>
      </c>
      <c r="K25" s="25">
        <f t="shared" si="1"/>
        <v>280</v>
      </c>
      <c r="L25" s="24">
        <f t="shared" si="2"/>
        <v>12566</v>
      </c>
      <c r="M25" s="22">
        <f>M24+J25</f>
        <v>448.5</v>
      </c>
      <c r="O25" s="1295" t="s">
        <v>88</v>
      </c>
      <c r="P25" s="29" t="s">
        <v>88</v>
      </c>
      <c r="Q25" s="29" t="s">
        <v>88</v>
      </c>
      <c r="R25" s="29" t="s">
        <v>88</v>
      </c>
      <c r="S25" s="442" t="s">
        <v>88</v>
      </c>
    </row>
    <row r="26" spans="1:19" ht="20.25" customHeight="1" x14ac:dyDescent="0.25">
      <c r="A26" s="1390"/>
      <c r="B26" s="29">
        <v>4</v>
      </c>
      <c r="C26" s="826" t="s">
        <v>6</v>
      </c>
      <c r="D26" s="27" t="str">
        <v>19/07/24</v>
      </c>
      <c r="E26" s="26">
        <f t="shared" si="0"/>
        <v>12566</v>
      </c>
      <c r="F26" s="24">
        <v>104.87</v>
      </c>
      <c r="G26" s="24">
        <v>6.25</v>
      </c>
      <c r="H26" s="24">
        <v>9.3800000000000008</v>
      </c>
      <c r="I26" s="23">
        <v>10</v>
      </c>
      <c r="J26" s="24">
        <v>149.5</v>
      </c>
      <c r="K26" s="25">
        <f t="shared" si="1"/>
        <v>280</v>
      </c>
      <c r="L26" s="24">
        <f t="shared" si="2"/>
        <v>12286</v>
      </c>
      <c r="M26" s="22">
        <f>M25+J26</f>
        <v>598</v>
      </c>
      <c r="O26" s="1295" t="s">
        <v>88</v>
      </c>
      <c r="P26" s="29" t="s">
        <v>88</v>
      </c>
      <c r="Q26" s="29" t="s">
        <v>88</v>
      </c>
      <c r="R26" s="29" t="s">
        <v>88</v>
      </c>
      <c r="S26" s="442" t="s">
        <v>88</v>
      </c>
    </row>
    <row r="27" spans="1:19" ht="20.25" customHeight="1" x14ac:dyDescent="0.25">
      <c r="A27" s="1390"/>
      <c r="B27" s="29">
        <v>5</v>
      </c>
      <c r="C27" s="826" t="s">
        <v>5</v>
      </c>
      <c r="D27" s="27" t="str">
        <v>23/08/24</v>
      </c>
      <c r="E27" s="26">
        <f t="shared" si="0"/>
        <v>12286</v>
      </c>
      <c r="F27" s="24">
        <v>104.87</v>
      </c>
      <c r="G27" s="24">
        <v>6.25</v>
      </c>
      <c r="H27" s="24">
        <v>9.3800000000000008</v>
      </c>
      <c r="I27" s="23">
        <v>10</v>
      </c>
      <c r="J27" s="24">
        <v>149.5</v>
      </c>
      <c r="K27" s="25">
        <f t="shared" si="1"/>
        <v>280</v>
      </c>
      <c r="L27" s="24">
        <f t="shared" si="2"/>
        <v>12006</v>
      </c>
      <c r="M27" s="22">
        <f>M26+J27</f>
        <v>747.5</v>
      </c>
      <c r="O27" s="1295" t="s">
        <v>88</v>
      </c>
      <c r="P27" s="29" t="s">
        <v>88</v>
      </c>
      <c r="Q27" s="29" t="s">
        <v>88</v>
      </c>
      <c r="R27" s="29" t="s">
        <v>88</v>
      </c>
      <c r="S27" s="442" t="s">
        <v>88</v>
      </c>
    </row>
    <row r="28" spans="1:19" ht="20.25" customHeight="1" x14ac:dyDescent="0.25">
      <c r="A28" s="1390"/>
      <c r="B28" s="29">
        <v>6</v>
      </c>
      <c r="C28" s="826" t="s">
        <v>4</v>
      </c>
      <c r="D28" s="27" t="str">
        <v>25/09/24</v>
      </c>
      <c r="E28" s="26">
        <f t="shared" si="0"/>
        <v>12006</v>
      </c>
      <c r="F28" s="24">
        <v>104.87</v>
      </c>
      <c r="G28" s="24">
        <v>6.25</v>
      </c>
      <c r="H28" s="24">
        <v>9.3800000000000008</v>
      </c>
      <c r="I28" s="23">
        <v>10</v>
      </c>
      <c r="J28" s="24">
        <v>149.5</v>
      </c>
      <c r="K28" s="25">
        <f t="shared" si="1"/>
        <v>280</v>
      </c>
      <c r="L28" s="24">
        <f t="shared" si="2"/>
        <v>11726</v>
      </c>
      <c r="M28" s="22">
        <f>M27+J28</f>
        <v>897</v>
      </c>
      <c r="O28" s="1295" t="s">
        <v>88</v>
      </c>
      <c r="P28" s="29" t="s">
        <v>88</v>
      </c>
      <c r="Q28" s="29" t="s">
        <v>88</v>
      </c>
      <c r="R28" s="29" t="s">
        <v>88</v>
      </c>
      <c r="S28" s="442" t="s">
        <v>88</v>
      </c>
    </row>
    <row r="29" spans="1:19" ht="20.25" customHeight="1" x14ac:dyDescent="0.25">
      <c r="A29" s="1390"/>
      <c r="B29" s="29">
        <v>7</v>
      </c>
      <c r="C29" s="826" t="s">
        <v>3</v>
      </c>
      <c r="D29" s="27" t="str">
        <v>24/10/24</v>
      </c>
      <c r="E29" s="26">
        <f t="shared" si="0"/>
        <v>11726</v>
      </c>
      <c r="F29" s="24">
        <v>104.87</v>
      </c>
      <c r="G29" s="24">
        <v>6.25</v>
      </c>
      <c r="H29" s="24">
        <v>9.3800000000000008</v>
      </c>
      <c r="I29" s="23">
        <v>10</v>
      </c>
      <c r="J29" s="24">
        <v>149.5</v>
      </c>
      <c r="K29" s="25">
        <f t="shared" si="1"/>
        <v>280</v>
      </c>
      <c r="L29" s="24">
        <f t="shared" si="2"/>
        <v>11446</v>
      </c>
      <c r="M29" s="22">
        <f t="shared" ref="M29:M70" si="3">M28+J29</f>
        <v>1046.5</v>
      </c>
      <c r="O29" s="1295" t="s">
        <v>88</v>
      </c>
      <c r="P29" s="29" t="s">
        <v>88</v>
      </c>
      <c r="Q29" s="29" t="s">
        <v>88</v>
      </c>
      <c r="R29" s="29" t="s">
        <v>88</v>
      </c>
      <c r="S29" s="442" t="s">
        <v>88</v>
      </c>
    </row>
    <row r="30" spans="1:19" ht="20.25" customHeight="1" x14ac:dyDescent="0.25">
      <c r="A30" s="1390"/>
      <c r="B30" s="29">
        <v>8</v>
      </c>
      <c r="C30" s="826" t="s">
        <v>14</v>
      </c>
      <c r="D30" s="27" t="str">
        <v>25/11/24</v>
      </c>
      <c r="E30" s="26">
        <f t="shared" si="0"/>
        <v>11446</v>
      </c>
      <c r="F30" s="24">
        <v>104.87</v>
      </c>
      <c r="G30" s="24">
        <v>6.25</v>
      </c>
      <c r="H30" s="24">
        <v>9.3800000000000008</v>
      </c>
      <c r="I30" s="23">
        <v>10</v>
      </c>
      <c r="J30" s="24">
        <v>149.5</v>
      </c>
      <c r="K30" s="25">
        <f t="shared" si="1"/>
        <v>280</v>
      </c>
      <c r="L30" s="24">
        <f t="shared" si="2"/>
        <v>11166</v>
      </c>
      <c r="M30" s="22">
        <f t="shared" si="3"/>
        <v>1196</v>
      </c>
      <c r="O30" s="1295" t="s">
        <v>88</v>
      </c>
      <c r="P30" s="29" t="s">
        <v>88</v>
      </c>
      <c r="Q30" s="29" t="s">
        <v>88</v>
      </c>
      <c r="R30" s="29" t="s">
        <v>88</v>
      </c>
      <c r="S30" s="442" t="s">
        <v>88</v>
      </c>
    </row>
    <row r="31" spans="1:19" ht="20.25" customHeight="1" thickBot="1" x14ac:dyDescent="0.3">
      <c r="A31" s="1391"/>
      <c r="B31" s="21">
        <v>9</v>
      </c>
      <c r="C31" s="825" t="s">
        <v>13</v>
      </c>
      <c r="D31" s="19" t="str">
        <v>19/12/24</v>
      </c>
      <c r="E31" s="18">
        <f t="shared" si="0"/>
        <v>11166</v>
      </c>
      <c r="F31" s="16">
        <v>104.87</v>
      </c>
      <c r="G31" s="16">
        <v>6.25</v>
      </c>
      <c r="H31" s="16">
        <v>9.3800000000000008</v>
      </c>
      <c r="I31" s="15">
        <v>10</v>
      </c>
      <c r="J31" s="16">
        <v>149.5</v>
      </c>
      <c r="K31" s="17">
        <f t="shared" ref="K31:K50" si="4">F31+J31+H31+I31+G31</f>
        <v>280</v>
      </c>
      <c r="L31" s="16">
        <f t="shared" ref="L31:L50" si="5">E31-J31-H31-F31-I31-G31</f>
        <v>10886</v>
      </c>
      <c r="M31" s="14">
        <f t="shared" si="3"/>
        <v>1345.5</v>
      </c>
      <c r="O31" s="1295" t="s">
        <v>88</v>
      </c>
      <c r="P31" s="29" t="s">
        <v>88</v>
      </c>
      <c r="Q31" s="29" t="s">
        <v>88</v>
      </c>
      <c r="R31" s="29" t="s">
        <v>88</v>
      </c>
      <c r="S31" s="442" t="s">
        <v>88</v>
      </c>
    </row>
    <row r="32" spans="1:19" ht="20.25" customHeight="1" x14ac:dyDescent="0.25">
      <c r="A32" s="1389">
        <v>2025</v>
      </c>
      <c r="B32" s="37">
        <v>10</v>
      </c>
      <c r="C32" s="827" t="s">
        <v>12</v>
      </c>
      <c r="D32" s="35" t="str">
        <v>22/01/25</v>
      </c>
      <c r="E32" s="34">
        <f t="shared" si="0"/>
        <v>10886</v>
      </c>
      <c r="F32" s="32">
        <v>104.87</v>
      </c>
      <c r="G32" s="32">
        <v>6.25</v>
      </c>
      <c r="H32" s="32">
        <v>9.3800000000000008</v>
      </c>
      <c r="I32" s="31">
        <v>10</v>
      </c>
      <c r="J32" s="32">
        <v>149.5</v>
      </c>
      <c r="K32" s="33">
        <f t="shared" si="4"/>
        <v>280</v>
      </c>
      <c r="L32" s="32">
        <f t="shared" si="5"/>
        <v>10606</v>
      </c>
      <c r="M32" s="30">
        <f t="shared" ref="M32:M50" si="6">M31+J32</f>
        <v>1495</v>
      </c>
      <c r="O32" s="1295" t="s">
        <v>88</v>
      </c>
      <c r="P32" s="29" t="s">
        <v>88</v>
      </c>
      <c r="Q32" s="29" t="s">
        <v>88</v>
      </c>
      <c r="R32" s="29" t="s">
        <v>88</v>
      </c>
      <c r="S32" s="442" t="s">
        <v>88</v>
      </c>
    </row>
    <row r="33" spans="1:19" ht="20.25" customHeight="1" x14ac:dyDescent="0.25">
      <c r="A33" s="1390"/>
      <c r="B33" s="29">
        <v>11</v>
      </c>
      <c r="C33" s="826" t="s">
        <v>11</v>
      </c>
      <c r="D33" s="27" t="str">
        <v>25/02/25</v>
      </c>
      <c r="E33" s="26">
        <f t="shared" si="0"/>
        <v>10606</v>
      </c>
      <c r="F33" s="24">
        <v>104.87</v>
      </c>
      <c r="G33" s="24">
        <v>6.25</v>
      </c>
      <c r="H33" s="24">
        <v>9.3800000000000008</v>
      </c>
      <c r="I33" s="23">
        <v>10</v>
      </c>
      <c r="J33" s="24">
        <v>149.5</v>
      </c>
      <c r="K33" s="25">
        <f t="shared" si="4"/>
        <v>280</v>
      </c>
      <c r="L33" s="24">
        <f t="shared" si="5"/>
        <v>10326</v>
      </c>
      <c r="M33" s="22">
        <f t="shared" si="6"/>
        <v>1644.5</v>
      </c>
      <c r="O33" s="1295" t="s">
        <v>88</v>
      </c>
      <c r="P33" s="29" t="s">
        <v>88</v>
      </c>
      <c r="Q33" s="29" t="s">
        <v>88</v>
      </c>
      <c r="R33" s="29" t="s">
        <v>88</v>
      </c>
      <c r="S33" s="442" t="s">
        <v>88</v>
      </c>
    </row>
    <row r="34" spans="1:19" ht="20.25" customHeight="1" x14ac:dyDescent="0.25">
      <c r="A34" s="1390"/>
      <c r="B34" s="29">
        <v>12</v>
      </c>
      <c r="C34" s="826" t="s">
        <v>10</v>
      </c>
      <c r="D34" s="27" t="str">
        <v>24/03/25</v>
      </c>
      <c r="E34" s="26">
        <f t="shared" si="0"/>
        <v>10326</v>
      </c>
      <c r="F34" s="24">
        <v>104.87</v>
      </c>
      <c r="G34" s="24">
        <v>6.25</v>
      </c>
      <c r="H34" s="24">
        <v>9.3800000000000008</v>
      </c>
      <c r="I34" s="23">
        <v>10</v>
      </c>
      <c r="J34" s="24">
        <v>149.5</v>
      </c>
      <c r="K34" s="25">
        <f t="shared" si="4"/>
        <v>280</v>
      </c>
      <c r="L34" s="24">
        <f t="shared" si="5"/>
        <v>10046</v>
      </c>
      <c r="M34" s="22">
        <f t="shared" si="6"/>
        <v>1794</v>
      </c>
      <c r="O34" s="1295" t="s">
        <v>88</v>
      </c>
      <c r="P34" s="29" t="s">
        <v>88</v>
      </c>
      <c r="Q34" s="29" t="s">
        <v>88</v>
      </c>
      <c r="R34" s="29" t="s">
        <v>88</v>
      </c>
      <c r="S34" s="442" t="s">
        <v>88</v>
      </c>
    </row>
    <row r="35" spans="1:19" ht="20.25" customHeight="1" x14ac:dyDescent="0.25">
      <c r="A35" s="1390"/>
      <c r="B35" s="29">
        <v>13</v>
      </c>
      <c r="C35" s="826" t="s">
        <v>9</v>
      </c>
      <c r="D35" s="27" t="str">
        <v>24/04/25</v>
      </c>
      <c r="E35" s="26">
        <f t="shared" si="0"/>
        <v>10046</v>
      </c>
      <c r="F35" s="24">
        <v>104.87</v>
      </c>
      <c r="G35" s="24">
        <v>6.25</v>
      </c>
      <c r="H35" s="24">
        <v>9.3800000000000008</v>
      </c>
      <c r="I35" s="23">
        <v>10</v>
      </c>
      <c r="J35" s="24">
        <v>149.5</v>
      </c>
      <c r="K35" s="25">
        <f t="shared" si="4"/>
        <v>280</v>
      </c>
      <c r="L35" s="24">
        <f t="shared" si="5"/>
        <v>9766</v>
      </c>
      <c r="M35" s="22">
        <f t="shared" si="6"/>
        <v>1943.5</v>
      </c>
      <c r="O35" s="1295" t="s">
        <v>88</v>
      </c>
      <c r="P35" s="29" t="s">
        <v>88</v>
      </c>
      <c r="Q35" s="29" t="s">
        <v>88</v>
      </c>
      <c r="R35" s="29" t="s">
        <v>88</v>
      </c>
      <c r="S35" s="442" t="s">
        <v>88</v>
      </c>
    </row>
    <row r="36" spans="1:19" ht="20.25" customHeight="1" x14ac:dyDescent="0.25">
      <c r="A36" s="1390"/>
      <c r="B36" s="29">
        <v>14</v>
      </c>
      <c r="C36" s="826" t="s">
        <v>8</v>
      </c>
      <c r="D36" s="27" t="str">
        <v>22/05/25</v>
      </c>
      <c r="E36" s="26">
        <f t="shared" si="0"/>
        <v>9766</v>
      </c>
      <c r="F36" s="24">
        <v>104.87</v>
      </c>
      <c r="G36" s="24">
        <v>6.25</v>
      </c>
      <c r="H36" s="24">
        <v>9.3800000000000008</v>
      </c>
      <c r="I36" s="23">
        <v>10</v>
      </c>
      <c r="J36" s="24">
        <v>149.5</v>
      </c>
      <c r="K36" s="25">
        <f t="shared" si="4"/>
        <v>280</v>
      </c>
      <c r="L36" s="24">
        <f t="shared" si="5"/>
        <v>9486</v>
      </c>
      <c r="M36" s="22">
        <f t="shared" si="6"/>
        <v>2093</v>
      </c>
      <c r="O36" s="1295" t="s">
        <v>88</v>
      </c>
      <c r="P36" s="29" t="s">
        <v>88</v>
      </c>
      <c r="Q36" s="29" t="s">
        <v>88</v>
      </c>
      <c r="R36" s="29" t="s">
        <v>88</v>
      </c>
      <c r="S36" s="442" t="s">
        <v>88</v>
      </c>
    </row>
    <row r="37" spans="1:19" ht="20.25" customHeight="1" x14ac:dyDescent="0.25">
      <c r="A37" s="1390"/>
      <c r="B37" s="29">
        <v>15</v>
      </c>
      <c r="C37" s="826" t="s">
        <v>7</v>
      </c>
      <c r="D37" s="27" t="str">
        <v>25/06/25</v>
      </c>
      <c r="E37" s="26">
        <f t="shared" si="0"/>
        <v>9486</v>
      </c>
      <c r="F37" s="24">
        <v>104.87</v>
      </c>
      <c r="G37" s="24">
        <v>6.25</v>
      </c>
      <c r="H37" s="24">
        <v>9.3800000000000008</v>
      </c>
      <c r="I37" s="23">
        <v>10</v>
      </c>
      <c r="J37" s="24">
        <v>149.5</v>
      </c>
      <c r="K37" s="25">
        <f t="shared" si="4"/>
        <v>280</v>
      </c>
      <c r="L37" s="24">
        <f t="shared" si="5"/>
        <v>9206</v>
      </c>
      <c r="M37" s="22">
        <f t="shared" si="6"/>
        <v>2242.5</v>
      </c>
      <c r="O37" s="1295" t="s">
        <v>88</v>
      </c>
      <c r="P37" s="29" t="s">
        <v>88</v>
      </c>
      <c r="Q37" s="29" t="s">
        <v>88</v>
      </c>
      <c r="R37" s="29" t="s">
        <v>88</v>
      </c>
      <c r="S37" s="442" t="s">
        <v>88</v>
      </c>
    </row>
    <row r="38" spans="1:19" ht="20.25" customHeight="1" x14ac:dyDescent="0.25">
      <c r="A38" s="1390"/>
      <c r="B38" s="29">
        <v>16</v>
      </c>
      <c r="C38" s="826" t="s">
        <v>6</v>
      </c>
      <c r="D38" s="27" t="str">
        <v>29/08/25</v>
      </c>
      <c r="E38" s="26">
        <f t="shared" si="0"/>
        <v>9206</v>
      </c>
      <c r="F38" s="24">
        <v>104.87</v>
      </c>
      <c r="G38" s="24">
        <v>6.25</v>
      </c>
      <c r="H38" s="24">
        <v>9.3800000000000008</v>
      </c>
      <c r="I38" s="23">
        <v>10</v>
      </c>
      <c r="J38" s="24">
        <v>149.5</v>
      </c>
      <c r="K38" s="25">
        <f t="shared" si="4"/>
        <v>280</v>
      </c>
      <c r="L38" s="24">
        <f t="shared" si="5"/>
        <v>8926</v>
      </c>
      <c r="M38" s="22">
        <f t="shared" si="6"/>
        <v>2392</v>
      </c>
      <c r="O38" s="1295" t="s">
        <v>88</v>
      </c>
      <c r="P38" s="29" t="s">
        <v>88</v>
      </c>
      <c r="Q38" s="29" t="s">
        <v>88</v>
      </c>
      <c r="R38" s="29" t="s">
        <v>88</v>
      </c>
      <c r="S38" s="442" t="s">
        <v>88</v>
      </c>
    </row>
    <row r="39" spans="1:19" ht="20.25" customHeight="1" x14ac:dyDescent="0.25">
      <c r="A39" s="1390"/>
      <c r="B39" s="29">
        <v>17</v>
      </c>
      <c r="C39" s="826" t="s">
        <v>5</v>
      </c>
      <c r="D39" s="27" t="str">
        <v>25/09/25</v>
      </c>
      <c r="E39" s="26">
        <f t="shared" si="0"/>
        <v>8926</v>
      </c>
      <c r="F39" s="24">
        <v>104.87</v>
      </c>
      <c r="G39" s="24">
        <v>6.25</v>
      </c>
      <c r="H39" s="24">
        <v>9.3800000000000008</v>
      </c>
      <c r="I39" s="23">
        <v>10</v>
      </c>
      <c r="J39" s="24">
        <v>149.5</v>
      </c>
      <c r="K39" s="25">
        <f t="shared" si="4"/>
        <v>280</v>
      </c>
      <c r="L39" s="24">
        <f t="shared" si="5"/>
        <v>8646</v>
      </c>
      <c r="M39" s="22">
        <f t="shared" si="6"/>
        <v>2541.5</v>
      </c>
      <c r="O39" s="1295" t="s">
        <v>88</v>
      </c>
      <c r="P39" s="29" t="s">
        <v>88</v>
      </c>
      <c r="Q39" s="29" t="s">
        <v>88</v>
      </c>
      <c r="R39" s="29" t="s">
        <v>88</v>
      </c>
      <c r="S39" s="442" t="s">
        <v>88</v>
      </c>
    </row>
    <row r="40" spans="1:19" ht="20.25" customHeight="1" x14ac:dyDescent="0.25">
      <c r="A40" s="1390"/>
      <c r="B40" s="29">
        <v>18</v>
      </c>
      <c r="C40" s="826" t="s">
        <v>4</v>
      </c>
      <c r="D40" s="27" t="str">
        <v>17/10/25</v>
      </c>
      <c r="E40" s="26">
        <f t="shared" si="0"/>
        <v>8646</v>
      </c>
      <c r="F40" s="24">
        <v>104.87</v>
      </c>
      <c r="G40" s="24">
        <v>6.25</v>
      </c>
      <c r="H40" s="24">
        <v>9.3800000000000008</v>
      </c>
      <c r="I40" s="23">
        <v>10</v>
      </c>
      <c r="J40" s="24">
        <v>149.5</v>
      </c>
      <c r="K40" s="25">
        <f t="shared" si="4"/>
        <v>280</v>
      </c>
      <c r="L40" s="24">
        <f t="shared" si="5"/>
        <v>8366</v>
      </c>
      <c r="M40" s="22">
        <f t="shared" si="6"/>
        <v>2691</v>
      </c>
      <c r="O40" s="1295" t="s">
        <v>88</v>
      </c>
      <c r="P40" s="29" t="s">
        <v>88</v>
      </c>
      <c r="Q40" s="29" t="s">
        <v>88</v>
      </c>
      <c r="R40" s="29" t="s">
        <v>88</v>
      </c>
      <c r="S40" s="442" t="s">
        <v>88</v>
      </c>
    </row>
    <row r="41" spans="1:19" ht="61.5" customHeight="1" x14ac:dyDescent="0.25">
      <c r="A41" s="1390"/>
      <c r="B41" s="29">
        <v>19</v>
      </c>
      <c r="C41" s="826" t="s">
        <v>3</v>
      </c>
      <c r="D41" s="83" t="str">
        <v>17/10/25
-rm9
20/11/25
-rm271</v>
      </c>
      <c r="E41" s="26">
        <f t="shared" si="0"/>
        <v>8366</v>
      </c>
      <c r="F41" s="24">
        <v>104.87</v>
      </c>
      <c r="G41" s="24">
        <v>6.25</v>
      </c>
      <c r="H41" s="24">
        <v>9.3800000000000008</v>
      </c>
      <c r="I41" s="23">
        <v>10</v>
      </c>
      <c r="J41" s="24">
        <v>149.5</v>
      </c>
      <c r="K41" s="25">
        <f t="shared" si="4"/>
        <v>280</v>
      </c>
      <c r="L41" s="24">
        <f t="shared" si="5"/>
        <v>8086.0000000000009</v>
      </c>
      <c r="M41" s="22">
        <f t="shared" si="6"/>
        <v>2840.5</v>
      </c>
      <c r="O41" s="617" t="s">
        <v>1969</v>
      </c>
      <c r="P41" s="618" t="s">
        <v>1970</v>
      </c>
      <c r="Q41" s="618" t="s">
        <v>1971</v>
      </c>
      <c r="R41" s="618" t="s">
        <v>1972</v>
      </c>
      <c r="S41" s="619" t="s">
        <v>1973</v>
      </c>
    </row>
    <row r="42" spans="1:19" ht="60" x14ac:dyDescent="0.25">
      <c r="A42" s="1390"/>
      <c r="B42" s="29">
        <v>20</v>
      </c>
      <c r="C42" s="826" t="s">
        <v>14</v>
      </c>
      <c r="D42" s="83" t="str">
        <v>20/11/25
-rm18
18/12/25
-rm262</v>
      </c>
      <c r="E42" s="26">
        <f t="shared" si="0"/>
        <v>8086.0000000000009</v>
      </c>
      <c r="F42" s="24">
        <v>104.87</v>
      </c>
      <c r="G42" s="24">
        <v>6.25</v>
      </c>
      <c r="H42" s="24">
        <v>9.3800000000000008</v>
      </c>
      <c r="I42" s="23">
        <v>10</v>
      </c>
      <c r="J42" s="24">
        <v>149.5</v>
      </c>
      <c r="K42" s="25">
        <f t="shared" si="4"/>
        <v>280</v>
      </c>
      <c r="L42" s="24">
        <f t="shared" si="5"/>
        <v>7806.0000000000009</v>
      </c>
      <c r="M42" s="22">
        <f t="shared" si="6"/>
        <v>2990</v>
      </c>
      <c r="O42" s="617" t="s">
        <v>2033</v>
      </c>
      <c r="P42" s="618" t="s">
        <v>2034</v>
      </c>
      <c r="Q42" s="618" t="s">
        <v>2035</v>
      </c>
      <c r="R42" s="618" t="s">
        <v>2036</v>
      </c>
      <c r="S42" s="619" t="s">
        <v>2037</v>
      </c>
    </row>
    <row r="43" spans="1:19" ht="72.75" customHeight="1" thickBot="1" x14ac:dyDescent="0.3">
      <c r="A43" s="1391"/>
      <c r="B43" s="21">
        <v>21</v>
      </c>
      <c r="C43" s="825" t="s">
        <v>13</v>
      </c>
      <c r="D43" s="248" t="str">
        <v>18/12/25
-rm27
22/01/26
-rm253</v>
      </c>
      <c r="E43" s="18">
        <f t="shared" si="0"/>
        <v>7806.0000000000009</v>
      </c>
      <c r="F43" s="16">
        <v>104.87</v>
      </c>
      <c r="G43" s="16">
        <v>6.25</v>
      </c>
      <c r="H43" s="16">
        <v>9.3800000000000008</v>
      </c>
      <c r="I43" s="15">
        <v>10</v>
      </c>
      <c r="J43" s="16">
        <v>149.5</v>
      </c>
      <c r="K43" s="17">
        <f t="shared" si="4"/>
        <v>280</v>
      </c>
      <c r="L43" s="16">
        <f t="shared" si="5"/>
        <v>7526.0000000000009</v>
      </c>
      <c r="M43" s="14">
        <f t="shared" si="6"/>
        <v>3139.5</v>
      </c>
      <c r="O43" s="617" t="s">
        <v>2103</v>
      </c>
      <c r="P43" s="618" t="s">
        <v>2104</v>
      </c>
      <c r="Q43" s="618" t="s">
        <v>2105</v>
      </c>
      <c r="R43" s="618" t="s">
        <v>2106</v>
      </c>
      <c r="S43" s="619" t="s">
        <v>2107</v>
      </c>
    </row>
    <row r="44" spans="1:19" ht="62.25" customHeight="1" x14ac:dyDescent="0.25">
      <c r="A44" s="1389">
        <v>2026</v>
      </c>
      <c r="B44" s="37">
        <v>22</v>
      </c>
      <c r="C44" s="827" t="s">
        <v>12</v>
      </c>
      <c r="D44" s="258" t="str">
        <v>22/01/26
-rm37
12/02/26
-rm243</v>
      </c>
      <c r="E44" s="34">
        <f t="shared" si="0"/>
        <v>7526.0000000000009</v>
      </c>
      <c r="F44" s="32">
        <v>104.87</v>
      </c>
      <c r="G44" s="32">
        <v>6.25</v>
      </c>
      <c r="H44" s="32">
        <v>9.3800000000000008</v>
      </c>
      <c r="I44" s="31">
        <v>10</v>
      </c>
      <c r="J44" s="32">
        <v>149.5</v>
      </c>
      <c r="K44" s="33">
        <f t="shared" si="4"/>
        <v>280</v>
      </c>
      <c r="L44" s="32">
        <f t="shared" si="5"/>
        <v>7246.0000000000009</v>
      </c>
      <c r="M44" s="30">
        <f t="shared" si="6"/>
        <v>3289</v>
      </c>
      <c r="O44" s="617" t="s">
        <v>2139</v>
      </c>
      <c r="P44" s="618" t="s">
        <v>2140</v>
      </c>
      <c r="Q44" s="618" t="s">
        <v>2140</v>
      </c>
      <c r="R44" s="618" t="s">
        <v>2140</v>
      </c>
      <c r="S44" s="619" t="s">
        <v>2140</v>
      </c>
    </row>
    <row r="45" spans="1:19" ht="60" x14ac:dyDescent="0.25">
      <c r="A45" s="1390"/>
      <c r="B45" s="29">
        <v>23</v>
      </c>
      <c r="C45" s="826" t="s">
        <v>11</v>
      </c>
      <c r="D45" s="83" t="str">
        <v>12/02/26
-rm46
13/03/26
-rm234</v>
      </c>
      <c r="E45" s="26">
        <f t="shared" si="0"/>
        <v>7246.0000000000009</v>
      </c>
      <c r="F45" s="24">
        <v>104.87</v>
      </c>
      <c r="G45" s="24">
        <v>6.25</v>
      </c>
      <c r="H45" s="24">
        <v>9.3800000000000008</v>
      </c>
      <c r="I45" s="23">
        <v>10</v>
      </c>
      <c r="J45" s="24">
        <v>149.5</v>
      </c>
      <c r="K45" s="25">
        <f t="shared" si="4"/>
        <v>280</v>
      </c>
      <c r="L45" s="24">
        <f t="shared" si="5"/>
        <v>6966.0000000000009</v>
      </c>
      <c r="M45" s="22">
        <f t="shared" si="6"/>
        <v>3438.5</v>
      </c>
      <c r="O45" s="617" t="s">
        <v>2164</v>
      </c>
      <c r="P45" s="618" t="s">
        <v>2164</v>
      </c>
      <c r="Q45" s="618" t="s">
        <v>2164</v>
      </c>
      <c r="R45" s="618" t="s">
        <v>2164</v>
      </c>
      <c r="S45" s="619" t="s">
        <v>2163</v>
      </c>
    </row>
    <row r="46" spans="1:19" ht="30" x14ac:dyDescent="0.25">
      <c r="A46" s="1390"/>
      <c r="B46" s="29">
        <v>24</v>
      </c>
      <c r="C46" s="826" t="s">
        <v>10</v>
      </c>
      <c r="D46" s="83" t="str">
        <v>13/03/26
-rm55</v>
      </c>
      <c r="E46" s="26">
        <f t="shared" si="0"/>
        <v>6966.0000000000009</v>
      </c>
      <c r="F46" s="24">
        <v>104.87</v>
      </c>
      <c r="G46" s="24">
        <v>6.25</v>
      </c>
      <c r="H46" s="24">
        <v>9.3800000000000008</v>
      </c>
      <c r="I46" s="23">
        <v>10</v>
      </c>
      <c r="J46" s="24">
        <v>149.5</v>
      </c>
      <c r="K46" s="25">
        <f t="shared" si="4"/>
        <v>280</v>
      </c>
      <c r="L46" s="24">
        <f t="shared" si="5"/>
        <v>6686.0000000000009</v>
      </c>
      <c r="M46" s="22">
        <f t="shared" si="6"/>
        <v>3588</v>
      </c>
      <c r="S46" s="619" t="s">
        <v>2165</v>
      </c>
    </row>
    <row r="47" spans="1:19" ht="20.25" customHeight="1" x14ac:dyDescent="0.25">
      <c r="A47" s="1390"/>
      <c r="B47" s="29">
        <v>25</v>
      </c>
      <c r="C47" s="826" t="s">
        <v>9</v>
      </c>
      <c r="D47" s="27" t="str">
        <v/>
      </c>
      <c r="E47" s="26">
        <f t="shared" si="0"/>
        <v>6686.0000000000009</v>
      </c>
      <c r="F47" s="24">
        <v>104.87</v>
      </c>
      <c r="G47" s="24">
        <v>6.25</v>
      </c>
      <c r="H47" s="24">
        <v>9.3800000000000008</v>
      </c>
      <c r="I47" s="23">
        <v>10</v>
      </c>
      <c r="J47" s="24">
        <v>149.5</v>
      </c>
      <c r="K47" s="25">
        <f t="shared" si="4"/>
        <v>280</v>
      </c>
      <c r="L47" s="24">
        <f t="shared" si="5"/>
        <v>6406.0000000000009</v>
      </c>
      <c r="M47" s="22">
        <f t="shared" si="6"/>
        <v>3737.5</v>
      </c>
    </row>
    <row r="48" spans="1:19" ht="20.25" customHeight="1" x14ac:dyDescent="0.25">
      <c r="A48" s="1390"/>
      <c r="B48" s="29">
        <v>26</v>
      </c>
      <c r="C48" s="826" t="s">
        <v>8</v>
      </c>
      <c r="D48" s="27" t="str">
        <v/>
      </c>
      <c r="E48" s="26">
        <f t="shared" si="0"/>
        <v>6406.0000000000009</v>
      </c>
      <c r="F48" s="24">
        <v>104.87</v>
      </c>
      <c r="G48" s="24">
        <v>6.25</v>
      </c>
      <c r="H48" s="24">
        <v>9.3800000000000008</v>
      </c>
      <c r="I48" s="23">
        <v>10</v>
      </c>
      <c r="J48" s="24">
        <v>149.5</v>
      </c>
      <c r="K48" s="25">
        <f t="shared" si="4"/>
        <v>280</v>
      </c>
      <c r="L48" s="24">
        <f t="shared" si="5"/>
        <v>6126.0000000000009</v>
      </c>
      <c r="M48" s="22">
        <f t="shared" si="6"/>
        <v>3887</v>
      </c>
    </row>
    <row r="49" spans="1:13" ht="20.25" customHeight="1" x14ac:dyDescent="0.25">
      <c r="A49" s="1390"/>
      <c r="B49" s="29">
        <v>27</v>
      </c>
      <c r="C49" s="826" t="s">
        <v>7</v>
      </c>
      <c r="D49" s="27" t="str">
        <v/>
      </c>
      <c r="E49" s="26">
        <f t="shared" si="0"/>
        <v>6126.0000000000009</v>
      </c>
      <c r="F49" s="24">
        <v>104.87</v>
      </c>
      <c r="G49" s="24">
        <v>6.25</v>
      </c>
      <c r="H49" s="24">
        <v>9.3800000000000008</v>
      </c>
      <c r="I49" s="23">
        <v>10</v>
      </c>
      <c r="J49" s="24">
        <v>149.5</v>
      </c>
      <c r="K49" s="25">
        <f t="shared" si="4"/>
        <v>280</v>
      </c>
      <c r="L49" s="24">
        <f t="shared" si="5"/>
        <v>5846.0000000000009</v>
      </c>
      <c r="M49" s="22">
        <f t="shared" si="6"/>
        <v>4036.5</v>
      </c>
    </row>
    <row r="50" spans="1:13" ht="20.25" customHeight="1" x14ac:dyDescent="0.25">
      <c r="A50" s="1390"/>
      <c r="B50" s="29">
        <v>28</v>
      </c>
      <c r="C50" s="826" t="s">
        <v>6</v>
      </c>
      <c r="D50" s="27" t="str">
        <v/>
      </c>
      <c r="E50" s="26">
        <f t="shared" si="0"/>
        <v>5846.0000000000009</v>
      </c>
      <c r="F50" s="24">
        <v>104.87</v>
      </c>
      <c r="G50" s="24">
        <v>6.25</v>
      </c>
      <c r="H50" s="24">
        <v>9.3800000000000008</v>
      </c>
      <c r="I50" s="23">
        <v>10</v>
      </c>
      <c r="J50" s="24">
        <v>149.5</v>
      </c>
      <c r="K50" s="25">
        <f t="shared" si="4"/>
        <v>280</v>
      </c>
      <c r="L50" s="24">
        <f t="shared" si="5"/>
        <v>5566.0000000000009</v>
      </c>
      <c r="M50" s="22">
        <f t="shared" si="6"/>
        <v>4186</v>
      </c>
    </row>
    <row r="51" spans="1:13" ht="20.25" customHeight="1" x14ac:dyDescent="0.25">
      <c r="A51" s="1390"/>
      <c r="B51" s="29">
        <v>29</v>
      </c>
      <c r="C51" s="826" t="s">
        <v>5</v>
      </c>
      <c r="D51" s="27" t="str">
        <v/>
      </c>
      <c r="E51" s="26">
        <f t="shared" si="0"/>
        <v>5566.0000000000009</v>
      </c>
      <c r="F51" s="24">
        <v>104.87</v>
      </c>
      <c r="G51" s="24">
        <v>6.25</v>
      </c>
      <c r="H51" s="24">
        <v>9.3800000000000008</v>
      </c>
      <c r="I51" s="23">
        <v>10</v>
      </c>
      <c r="J51" s="24">
        <v>149.5</v>
      </c>
      <c r="K51" s="25">
        <f t="shared" si="1"/>
        <v>280</v>
      </c>
      <c r="L51" s="24">
        <f t="shared" si="2"/>
        <v>5286.0000000000009</v>
      </c>
      <c r="M51" s="22">
        <f t="shared" si="3"/>
        <v>4335.5</v>
      </c>
    </row>
    <row r="52" spans="1:13" ht="20.25" customHeight="1" x14ac:dyDescent="0.25">
      <c r="A52" s="1390"/>
      <c r="B52" s="29">
        <v>30</v>
      </c>
      <c r="C52" s="826" t="s">
        <v>4</v>
      </c>
      <c r="D52" s="27" t="str">
        <v/>
      </c>
      <c r="E52" s="26">
        <f t="shared" si="0"/>
        <v>5286.0000000000009</v>
      </c>
      <c r="F52" s="24">
        <v>104.87</v>
      </c>
      <c r="G52" s="24">
        <v>6.25</v>
      </c>
      <c r="H52" s="24">
        <v>9.3800000000000008</v>
      </c>
      <c r="I52" s="23">
        <v>10</v>
      </c>
      <c r="J52" s="24">
        <v>149.5</v>
      </c>
      <c r="K52" s="25">
        <f t="shared" si="1"/>
        <v>280</v>
      </c>
      <c r="L52" s="24">
        <f t="shared" si="2"/>
        <v>5006.0000000000009</v>
      </c>
      <c r="M52" s="22">
        <f t="shared" si="3"/>
        <v>4485</v>
      </c>
    </row>
    <row r="53" spans="1:13" ht="20.25" customHeight="1" x14ac:dyDescent="0.25">
      <c r="A53" s="1390"/>
      <c r="B53" s="29">
        <v>31</v>
      </c>
      <c r="C53" s="826" t="s">
        <v>3</v>
      </c>
      <c r="D53" s="27" t="str">
        <v/>
      </c>
      <c r="E53" s="26">
        <f t="shared" si="0"/>
        <v>5006.0000000000009</v>
      </c>
      <c r="F53" s="24">
        <v>104.87</v>
      </c>
      <c r="G53" s="24">
        <v>6.25</v>
      </c>
      <c r="H53" s="24">
        <v>9.3800000000000008</v>
      </c>
      <c r="I53" s="23">
        <v>10</v>
      </c>
      <c r="J53" s="24">
        <v>149.5</v>
      </c>
      <c r="K53" s="25">
        <f t="shared" si="1"/>
        <v>280</v>
      </c>
      <c r="L53" s="24">
        <f t="shared" si="2"/>
        <v>4726.0000000000009</v>
      </c>
      <c r="M53" s="22">
        <f t="shared" si="3"/>
        <v>4634.5</v>
      </c>
    </row>
    <row r="54" spans="1:13" ht="20.25" customHeight="1" x14ac:dyDescent="0.25">
      <c r="A54" s="1390"/>
      <c r="B54" s="29">
        <v>32</v>
      </c>
      <c r="C54" s="826" t="s">
        <v>14</v>
      </c>
      <c r="D54" s="27" t="str">
        <v/>
      </c>
      <c r="E54" s="26">
        <f t="shared" si="0"/>
        <v>4726.0000000000009</v>
      </c>
      <c r="F54" s="24">
        <v>104.87</v>
      </c>
      <c r="G54" s="24">
        <v>6.25</v>
      </c>
      <c r="H54" s="24">
        <v>9.3800000000000008</v>
      </c>
      <c r="I54" s="23">
        <v>10</v>
      </c>
      <c r="J54" s="24">
        <v>149.5</v>
      </c>
      <c r="K54" s="25">
        <f t="shared" si="1"/>
        <v>280</v>
      </c>
      <c r="L54" s="24">
        <f t="shared" si="2"/>
        <v>4446.0000000000009</v>
      </c>
      <c r="M54" s="22">
        <f t="shared" si="3"/>
        <v>4784</v>
      </c>
    </row>
    <row r="55" spans="1:13" ht="20.25" customHeight="1" thickBot="1" x14ac:dyDescent="0.3">
      <c r="A55" s="1391"/>
      <c r="B55" s="21">
        <v>33</v>
      </c>
      <c r="C55" s="825" t="s">
        <v>13</v>
      </c>
      <c r="D55" s="19" t="str">
        <v/>
      </c>
      <c r="E55" s="18">
        <f t="shared" si="0"/>
        <v>4446.0000000000009</v>
      </c>
      <c r="F55" s="16">
        <v>104.87</v>
      </c>
      <c r="G55" s="16">
        <v>6.25</v>
      </c>
      <c r="H55" s="16">
        <v>9.3800000000000008</v>
      </c>
      <c r="I55" s="15">
        <v>10</v>
      </c>
      <c r="J55" s="16">
        <v>149.5</v>
      </c>
      <c r="K55" s="17">
        <f t="shared" si="1"/>
        <v>280</v>
      </c>
      <c r="L55" s="16">
        <f t="shared" si="2"/>
        <v>4166.0000000000009</v>
      </c>
      <c r="M55" s="14">
        <f t="shared" si="3"/>
        <v>4933.5</v>
      </c>
    </row>
    <row r="56" spans="1:13" ht="20.25" customHeight="1" x14ac:dyDescent="0.25">
      <c r="A56" s="1389">
        <v>2027</v>
      </c>
      <c r="B56" s="37">
        <v>34</v>
      </c>
      <c r="C56" s="827" t="s">
        <v>12</v>
      </c>
      <c r="D56" s="35" t="str">
        <v/>
      </c>
      <c r="E56" s="34">
        <f t="shared" si="0"/>
        <v>4166.0000000000009</v>
      </c>
      <c r="F56" s="32">
        <v>104.87</v>
      </c>
      <c r="G56" s="32">
        <v>6.25</v>
      </c>
      <c r="H56" s="32">
        <v>9.3800000000000008</v>
      </c>
      <c r="I56" s="31">
        <v>10</v>
      </c>
      <c r="J56" s="32">
        <v>149.5</v>
      </c>
      <c r="K56" s="33">
        <f t="shared" si="1"/>
        <v>280</v>
      </c>
      <c r="L56" s="32">
        <f t="shared" si="2"/>
        <v>3886.0000000000009</v>
      </c>
      <c r="M56" s="30">
        <f t="shared" si="3"/>
        <v>5083</v>
      </c>
    </row>
    <row r="57" spans="1:13" ht="20.25" customHeight="1" x14ac:dyDescent="0.25">
      <c r="A57" s="1390"/>
      <c r="B57" s="29">
        <v>35</v>
      </c>
      <c r="C57" s="826" t="s">
        <v>11</v>
      </c>
      <c r="D57" s="27" t="str">
        <v/>
      </c>
      <c r="E57" s="26">
        <f t="shared" si="0"/>
        <v>3886.0000000000009</v>
      </c>
      <c r="F57" s="24">
        <v>104.87</v>
      </c>
      <c r="G57" s="24">
        <v>6.25</v>
      </c>
      <c r="H57" s="24">
        <v>9.3800000000000008</v>
      </c>
      <c r="I57" s="23">
        <v>10</v>
      </c>
      <c r="J57" s="24">
        <v>149.5</v>
      </c>
      <c r="K57" s="25">
        <f t="shared" si="1"/>
        <v>280</v>
      </c>
      <c r="L57" s="24">
        <f t="shared" si="2"/>
        <v>3606.0000000000009</v>
      </c>
      <c r="M57" s="22">
        <f t="shared" si="3"/>
        <v>5232.5</v>
      </c>
    </row>
    <row r="58" spans="1:13" ht="20.25" customHeight="1" x14ac:dyDescent="0.25">
      <c r="A58" s="1390"/>
      <c r="B58" s="29">
        <v>36</v>
      </c>
      <c r="C58" s="826" t="s">
        <v>10</v>
      </c>
      <c r="D58" s="27" t="str">
        <v/>
      </c>
      <c r="E58" s="26">
        <f t="shared" si="0"/>
        <v>3606.0000000000009</v>
      </c>
      <c r="F58" s="24">
        <v>104.87</v>
      </c>
      <c r="G58" s="24">
        <v>6.25</v>
      </c>
      <c r="H58" s="24">
        <v>9.3800000000000008</v>
      </c>
      <c r="I58" s="23">
        <v>10</v>
      </c>
      <c r="J58" s="24">
        <v>149.5</v>
      </c>
      <c r="K58" s="25">
        <f t="shared" si="1"/>
        <v>280</v>
      </c>
      <c r="L58" s="24">
        <f t="shared" si="2"/>
        <v>3326.0000000000009</v>
      </c>
      <c r="M58" s="22">
        <f t="shared" si="3"/>
        <v>5382</v>
      </c>
    </row>
    <row r="59" spans="1:13" ht="20.25" customHeight="1" x14ac:dyDescent="0.25">
      <c r="A59" s="1390"/>
      <c r="B59" s="29">
        <v>37</v>
      </c>
      <c r="C59" s="826" t="s">
        <v>9</v>
      </c>
      <c r="D59" s="27" t="str">
        <v/>
      </c>
      <c r="E59" s="26">
        <f t="shared" si="0"/>
        <v>3326.0000000000009</v>
      </c>
      <c r="F59" s="24">
        <v>104.87</v>
      </c>
      <c r="G59" s="24">
        <v>6.25</v>
      </c>
      <c r="H59" s="24">
        <v>9.3800000000000008</v>
      </c>
      <c r="I59" s="23">
        <v>10</v>
      </c>
      <c r="J59" s="24">
        <v>149.5</v>
      </c>
      <c r="K59" s="25">
        <f t="shared" si="1"/>
        <v>280</v>
      </c>
      <c r="L59" s="24">
        <f t="shared" si="2"/>
        <v>3046.0000000000009</v>
      </c>
      <c r="M59" s="22">
        <f t="shared" si="3"/>
        <v>5531.5</v>
      </c>
    </row>
    <row r="60" spans="1:13" ht="20.25" customHeight="1" x14ac:dyDescent="0.25">
      <c r="A60" s="1390"/>
      <c r="B60" s="29">
        <v>38</v>
      </c>
      <c r="C60" s="826" t="s">
        <v>8</v>
      </c>
      <c r="D60" s="27" t="str">
        <v/>
      </c>
      <c r="E60" s="26">
        <f t="shared" si="0"/>
        <v>3046.0000000000009</v>
      </c>
      <c r="F60" s="24">
        <v>104.87</v>
      </c>
      <c r="G60" s="24">
        <v>6.25</v>
      </c>
      <c r="H60" s="24">
        <v>9.3800000000000008</v>
      </c>
      <c r="I60" s="23">
        <v>10</v>
      </c>
      <c r="J60" s="24">
        <v>149.5</v>
      </c>
      <c r="K60" s="25">
        <f t="shared" si="1"/>
        <v>280</v>
      </c>
      <c r="L60" s="24">
        <f t="shared" si="2"/>
        <v>2766.0000000000009</v>
      </c>
      <c r="M60" s="22">
        <f t="shared" si="3"/>
        <v>5681</v>
      </c>
    </row>
    <row r="61" spans="1:13" ht="20.25" customHeight="1" x14ac:dyDescent="0.25">
      <c r="A61" s="1390"/>
      <c r="B61" s="29">
        <v>39</v>
      </c>
      <c r="C61" s="826" t="s">
        <v>7</v>
      </c>
      <c r="D61" s="27" t="str">
        <v/>
      </c>
      <c r="E61" s="26">
        <f t="shared" si="0"/>
        <v>2766.0000000000009</v>
      </c>
      <c r="F61" s="24">
        <v>104.87</v>
      </c>
      <c r="G61" s="24">
        <v>6.25</v>
      </c>
      <c r="H61" s="24">
        <v>9.3800000000000008</v>
      </c>
      <c r="I61" s="23">
        <v>10</v>
      </c>
      <c r="J61" s="24">
        <v>149.5</v>
      </c>
      <c r="K61" s="25">
        <f t="shared" si="1"/>
        <v>280</v>
      </c>
      <c r="L61" s="24">
        <f t="shared" si="2"/>
        <v>2486.0000000000009</v>
      </c>
      <c r="M61" s="22">
        <f t="shared" si="3"/>
        <v>5830.5</v>
      </c>
    </row>
    <row r="62" spans="1:13" ht="20.25" customHeight="1" x14ac:dyDescent="0.25">
      <c r="A62" s="1390"/>
      <c r="B62" s="29">
        <v>40</v>
      </c>
      <c r="C62" s="826" t="s">
        <v>6</v>
      </c>
      <c r="D62" s="27" t="str">
        <v/>
      </c>
      <c r="E62" s="26">
        <f t="shared" si="0"/>
        <v>2486.0000000000009</v>
      </c>
      <c r="F62" s="24">
        <v>104.87</v>
      </c>
      <c r="G62" s="24">
        <v>6.25</v>
      </c>
      <c r="H62" s="24">
        <v>9.3800000000000008</v>
      </c>
      <c r="I62" s="23">
        <v>10</v>
      </c>
      <c r="J62" s="24">
        <v>149.5</v>
      </c>
      <c r="K62" s="25">
        <f t="shared" si="1"/>
        <v>280</v>
      </c>
      <c r="L62" s="24">
        <f t="shared" si="2"/>
        <v>2206.0000000000009</v>
      </c>
      <c r="M62" s="22">
        <f t="shared" si="3"/>
        <v>5980</v>
      </c>
    </row>
    <row r="63" spans="1:13" ht="20.25" customHeight="1" x14ac:dyDescent="0.25">
      <c r="A63" s="1390"/>
      <c r="B63" s="29">
        <v>41</v>
      </c>
      <c r="C63" s="826" t="s">
        <v>5</v>
      </c>
      <c r="D63" s="27" t="str">
        <v/>
      </c>
      <c r="E63" s="26">
        <f t="shared" si="0"/>
        <v>2206.0000000000009</v>
      </c>
      <c r="F63" s="24">
        <v>104.87</v>
      </c>
      <c r="G63" s="24">
        <v>6.25</v>
      </c>
      <c r="H63" s="24">
        <v>9.3800000000000008</v>
      </c>
      <c r="I63" s="23">
        <v>10</v>
      </c>
      <c r="J63" s="24">
        <v>149.5</v>
      </c>
      <c r="K63" s="25">
        <f t="shared" si="1"/>
        <v>280</v>
      </c>
      <c r="L63" s="24">
        <f t="shared" si="2"/>
        <v>1926.0000000000009</v>
      </c>
      <c r="M63" s="22">
        <f t="shared" si="3"/>
        <v>6129.5</v>
      </c>
    </row>
    <row r="64" spans="1:13" ht="20.25" customHeight="1" x14ac:dyDescent="0.25">
      <c r="A64" s="1390"/>
      <c r="B64" s="29">
        <v>42</v>
      </c>
      <c r="C64" s="826" t="s">
        <v>4</v>
      </c>
      <c r="D64" s="27" t="str">
        <v/>
      </c>
      <c r="E64" s="26">
        <f t="shared" si="0"/>
        <v>1926.0000000000009</v>
      </c>
      <c r="F64" s="24">
        <v>104.87</v>
      </c>
      <c r="G64" s="24">
        <v>6.25</v>
      </c>
      <c r="H64" s="24">
        <v>9.3800000000000008</v>
      </c>
      <c r="I64" s="23">
        <v>10</v>
      </c>
      <c r="J64" s="24">
        <v>149.5</v>
      </c>
      <c r="K64" s="25">
        <f t="shared" si="1"/>
        <v>280</v>
      </c>
      <c r="L64" s="24">
        <f t="shared" si="2"/>
        <v>1646.0000000000009</v>
      </c>
      <c r="M64" s="22">
        <f t="shared" si="3"/>
        <v>6279</v>
      </c>
    </row>
    <row r="65" spans="1:13" ht="20.25" customHeight="1" x14ac:dyDescent="0.25">
      <c r="A65" s="1390"/>
      <c r="B65" s="29">
        <v>43</v>
      </c>
      <c r="C65" s="826" t="s">
        <v>3</v>
      </c>
      <c r="D65" s="27" t="str">
        <v/>
      </c>
      <c r="E65" s="26">
        <f t="shared" si="0"/>
        <v>1646.0000000000009</v>
      </c>
      <c r="F65" s="24">
        <v>104.87</v>
      </c>
      <c r="G65" s="24">
        <v>6.25</v>
      </c>
      <c r="H65" s="24">
        <v>9.3800000000000008</v>
      </c>
      <c r="I65" s="23">
        <v>10</v>
      </c>
      <c r="J65" s="24">
        <v>149.5</v>
      </c>
      <c r="K65" s="25">
        <f t="shared" si="1"/>
        <v>280</v>
      </c>
      <c r="L65" s="24">
        <f t="shared" si="2"/>
        <v>1366.0000000000009</v>
      </c>
      <c r="M65" s="22">
        <f t="shared" si="3"/>
        <v>6428.5</v>
      </c>
    </row>
    <row r="66" spans="1:13" ht="20.25" customHeight="1" x14ac:dyDescent="0.25">
      <c r="A66" s="1390"/>
      <c r="B66" s="29">
        <v>44</v>
      </c>
      <c r="C66" s="826" t="s">
        <v>14</v>
      </c>
      <c r="D66" s="27" t="str">
        <v/>
      </c>
      <c r="E66" s="26">
        <f t="shared" si="0"/>
        <v>1366.0000000000009</v>
      </c>
      <c r="F66" s="24">
        <v>104.87</v>
      </c>
      <c r="G66" s="24">
        <v>6.25</v>
      </c>
      <c r="H66" s="24">
        <v>9.3800000000000008</v>
      </c>
      <c r="I66" s="23">
        <v>10</v>
      </c>
      <c r="J66" s="24">
        <v>149.5</v>
      </c>
      <c r="K66" s="25">
        <f t="shared" si="1"/>
        <v>280</v>
      </c>
      <c r="L66" s="24">
        <f t="shared" si="2"/>
        <v>1086.0000000000009</v>
      </c>
      <c r="M66" s="22">
        <f t="shared" si="3"/>
        <v>6578</v>
      </c>
    </row>
    <row r="67" spans="1:13" ht="20.25" customHeight="1" thickBot="1" x14ac:dyDescent="0.3">
      <c r="A67" s="1391"/>
      <c r="B67" s="21">
        <v>45</v>
      </c>
      <c r="C67" s="825" t="s">
        <v>13</v>
      </c>
      <c r="D67" s="19" t="str">
        <v/>
      </c>
      <c r="E67" s="18">
        <f t="shared" si="0"/>
        <v>1086.0000000000009</v>
      </c>
      <c r="F67" s="16">
        <v>104.87</v>
      </c>
      <c r="G67" s="16">
        <v>6.25</v>
      </c>
      <c r="H67" s="16">
        <v>9.3800000000000008</v>
      </c>
      <c r="I67" s="15">
        <v>10</v>
      </c>
      <c r="J67" s="16">
        <v>149.5</v>
      </c>
      <c r="K67" s="17">
        <f t="shared" si="1"/>
        <v>280</v>
      </c>
      <c r="L67" s="16">
        <f t="shared" si="2"/>
        <v>806.00000000000091</v>
      </c>
      <c r="M67" s="14">
        <f t="shared" si="3"/>
        <v>6727.5</v>
      </c>
    </row>
    <row r="68" spans="1:13" ht="20.25" customHeight="1" x14ac:dyDescent="0.25">
      <c r="A68" s="1389">
        <v>2028</v>
      </c>
      <c r="B68" s="37">
        <v>46</v>
      </c>
      <c r="C68" s="827" t="s">
        <v>12</v>
      </c>
      <c r="D68" s="35" t="str">
        <v/>
      </c>
      <c r="E68" s="34">
        <f t="shared" si="0"/>
        <v>806.00000000000091</v>
      </c>
      <c r="F68" s="32">
        <v>104.87</v>
      </c>
      <c r="G68" s="32">
        <v>6.25</v>
      </c>
      <c r="H68" s="32">
        <v>9.3800000000000008</v>
      </c>
      <c r="I68" s="31">
        <v>10</v>
      </c>
      <c r="J68" s="32">
        <v>149.5</v>
      </c>
      <c r="K68" s="33">
        <f t="shared" si="1"/>
        <v>280</v>
      </c>
      <c r="L68" s="32">
        <f t="shared" si="2"/>
        <v>526.00000000000091</v>
      </c>
      <c r="M68" s="30">
        <f t="shared" si="3"/>
        <v>6877</v>
      </c>
    </row>
    <row r="69" spans="1:13" ht="20.25" customHeight="1" x14ac:dyDescent="0.25">
      <c r="A69" s="1390"/>
      <c r="B69" s="29">
        <v>47</v>
      </c>
      <c r="C69" s="826" t="s">
        <v>11</v>
      </c>
      <c r="D69" s="27" t="str">
        <v/>
      </c>
      <c r="E69" s="26">
        <f t="shared" si="0"/>
        <v>526.00000000000091</v>
      </c>
      <c r="F69" s="24">
        <v>104.87</v>
      </c>
      <c r="G69" s="24">
        <v>6.25</v>
      </c>
      <c r="H69" s="24">
        <v>9.3800000000000008</v>
      </c>
      <c r="I69" s="23">
        <v>10</v>
      </c>
      <c r="J69" s="24">
        <v>149.5</v>
      </c>
      <c r="K69" s="25">
        <f t="shared" si="1"/>
        <v>280</v>
      </c>
      <c r="L69" s="24">
        <f t="shared" si="2"/>
        <v>246.00000000000091</v>
      </c>
      <c r="M69" s="22">
        <f t="shared" si="3"/>
        <v>7026.5</v>
      </c>
    </row>
    <row r="70" spans="1:13" ht="20.25" customHeight="1" thickBot="1" x14ac:dyDescent="0.3">
      <c r="A70" s="1391"/>
      <c r="B70" s="21">
        <v>48</v>
      </c>
      <c r="C70" s="825" t="s">
        <v>10</v>
      </c>
      <c r="D70" s="19" t="str">
        <v/>
      </c>
      <c r="E70" s="18">
        <f t="shared" si="0"/>
        <v>246.00000000000091</v>
      </c>
      <c r="F70" s="16">
        <v>105.11</v>
      </c>
      <c r="G70" s="16">
        <v>6.25</v>
      </c>
      <c r="H70" s="16">
        <v>9.14</v>
      </c>
      <c r="I70" s="15">
        <v>10</v>
      </c>
      <c r="J70" s="16">
        <v>149.5</v>
      </c>
      <c r="K70" s="17">
        <f t="shared" si="1"/>
        <v>280</v>
      </c>
      <c r="L70" s="16">
        <f t="shared" si="2"/>
        <v>-33.999999999999091</v>
      </c>
      <c r="M70" s="14">
        <f t="shared" si="3"/>
        <v>7176</v>
      </c>
    </row>
    <row r="71" spans="1:13" x14ac:dyDescent="0.25">
      <c r="D71" s="68"/>
      <c r="E71" s="68"/>
      <c r="F71" s="67">
        <f t="shared" ref="F71:I71" si="7">SUM(F23:F70)</f>
        <v>5033.9999999999964</v>
      </c>
      <c r="G71" s="67">
        <f t="shared" si="7"/>
        <v>300</v>
      </c>
      <c r="H71" s="67">
        <f t="shared" si="7"/>
        <v>449.99999999999983</v>
      </c>
      <c r="I71" s="67">
        <f t="shared" si="7"/>
        <v>480</v>
      </c>
      <c r="J71" s="67">
        <f>SUM(J23:J70)</f>
        <v>7176</v>
      </c>
    </row>
    <row r="72" spans="1:13" x14ac:dyDescent="0.25">
      <c r="D72" s="1420" t="s">
        <v>2</v>
      </c>
      <c r="E72" s="1420"/>
      <c r="F72" s="79">
        <v>0</v>
      </c>
      <c r="G72" s="79">
        <v>0</v>
      </c>
      <c r="H72" s="79">
        <v>0</v>
      </c>
      <c r="I72" s="79">
        <v>0</v>
      </c>
      <c r="J72" s="79">
        <v>0</v>
      </c>
    </row>
    <row r="73" spans="1:13" x14ac:dyDescent="0.25">
      <c r="D73" s="1421" t="s">
        <v>1</v>
      </c>
      <c r="E73" s="1421"/>
      <c r="F73" s="78">
        <f>SUM(F71-F72)</f>
        <v>5033.9999999999964</v>
      </c>
      <c r="G73" s="78">
        <f>SUM(G71-G72)</f>
        <v>300</v>
      </c>
      <c r="H73" s="78">
        <f>SUM(H71-H72)</f>
        <v>449.99999999999983</v>
      </c>
      <c r="I73" s="78">
        <f t="shared" ref="I73:J73" si="8">SUM(I71-I72)</f>
        <v>480</v>
      </c>
      <c r="J73" s="78">
        <f t="shared" si="8"/>
        <v>7176</v>
      </c>
    </row>
    <row r="75" spans="1:13" ht="15.75" x14ac:dyDescent="0.25">
      <c r="C75" s="76"/>
      <c r="D75" s="1435" t="s">
        <v>42</v>
      </c>
      <c r="E75" s="1435"/>
      <c r="F75" s="1423">
        <f>SUM(F73:J73)</f>
        <v>13439.999999999996</v>
      </c>
      <c r="G75" s="1423"/>
      <c r="H75" s="1423"/>
      <c r="I75" s="485"/>
    </row>
    <row r="76" spans="1:13" ht="16.5" thickBot="1" x14ac:dyDescent="0.3">
      <c r="C76" s="76"/>
      <c r="D76" s="1435" t="s">
        <v>41</v>
      </c>
      <c r="E76" s="1435"/>
      <c r="F76" s="1436">
        <v>-34</v>
      </c>
      <c r="G76" s="1436"/>
      <c r="H76" s="1436"/>
      <c r="I76" s="485"/>
    </row>
    <row r="77" spans="1:13" ht="17.25" thickTop="1" thickBot="1" x14ac:dyDescent="0.3">
      <c r="C77" s="1415" t="s">
        <v>0</v>
      </c>
      <c r="D77" s="1415"/>
      <c r="E77" s="1416"/>
      <c r="F77" s="1417">
        <f>SUM(F75:I76)</f>
        <v>13405.999999999996</v>
      </c>
      <c r="G77" s="1418"/>
      <c r="H77" s="1419"/>
      <c r="I77" s="486"/>
    </row>
    <row r="78" spans="1:13" ht="15.75" thickTop="1" x14ac:dyDescent="0.25"/>
  </sheetData>
  <mergeCells count="35">
    <mergeCell ref="O21:O22"/>
    <mergeCell ref="P21:R21"/>
    <mergeCell ref="S21:S22"/>
    <mergeCell ref="A32:A43"/>
    <mergeCell ref="A23:A31"/>
    <mergeCell ref="M21:M22"/>
    <mergeCell ref="D76:E76"/>
    <mergeCell ref="F76:H76"/>
    <mergeCell ref="C77:E77"/>
    <mergeCell ref="F77:H77"/>
    <mergeCell ref="A68:A70"/>
    <mergeCell ref="A56:A67"/>
    <mergeCell ref="D72:E72"/>
    <mergeCell ref="D73:E73"/>
    <mergeCell ref="D75:E75"/>
    <mergeCell ref="F75:H75"/>
    <mergeCell ref="A44:A55"/>
    <mergeCell ref="G21:I21"/>
    <mergeCell ref="J21:J22"/>
    <mergeCell ref="K21:K22"/>
    <mergeCell ref="L21:L22"/>
    <mergeCell ref="E18:F18"/>
    <mergeCell ref="E19:F19"/>
    <mergeCell ref="A21:A22"/>
    <mergeCell ref="B21:B22"/>
    <mergeCell ref="C21:C22"/>
    <mergeCell ref="D21:D22"/>
    <mergeCell ref="E21:E22"/>
    <mergeCell ref="F21:F22"/>
    <mergeCell ref="A17:B17"/>
    <mergeCell ref="A8:M8"/>
    <mergeCell ref="A11:B11"/>
    <mergeCell ref="A12:B12"/>
    <mergeCell ref="A13:B13"/>
    <mergeCell ref="A15:B15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L77"/>
  <sheetViews>
    <sheetView topLeftCell="A9" zoomScale="90" zoomScaleNormal="90" workbookViewId="0">
      <selection activeCell="L20" sqref="L20:L21"/>
    </sheetView>
  </sheetViews>
  <sheetFormatPr defaultRowHeight="15" x14ac:dyDescent="0.25"/>
  <cols>
    <col min="3" max="3" width="12.140625" bestFit="1" customWidth="1"/>
    <col min="4" max="4" width="12.42578125" customWidth="1"/>
    <col min="5" max="7" width="10" customWidth="1"/>
    <col min="8" max="8" width="10.85546875" customWidth="1"/>
    <col min="9" max="11" width="10" customWidth="1"/>
    <col min="12" max="12" width="11.5703125" customWidth="1"/>
    <col min="13" max="13" width="5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933</v>
      </c>
    </row>
    <row r="4" spans="1:12" ht="12.6" customHeight="1" x14ac:dyDescent="0.35">
      <c r="A4" s="62"/>
    </row>
    <row r="5" spans="1:12" ht="17.25" x14ac:dyDescent="0.3">
      <c r="A5" s="500" t="s">
        <v>934</v>
      </c>
    </row>
    <row r="6" spans="1:12" ht="17.25" x14ac:dyDescent="0.3">
      <c r="A6" s="500" t="s">
        <v>935</v>
      </c>
    </row>
    <row r="8" spans="1:12" ht="20.25" customHeight="1" x14ac:dyDescent="0.25">
      <c r="A8" s="1425" t="s">
        <v>1042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890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60</v>
      </c>
      <c r="B10" s="60"/>
      <c r="C10" s="59"/>
      <c r="D10" s="890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2000</v>
      </c>
      <c r="D11" s="890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300</v>
      </c>
      <c r="D12" s="330" t="s">
        <v>32</v>
      </c>
      <c r="E12" s="51"/>
      <c r="H12" s="48"/>
      <c r="K12" s="48"/>
      <c r="L12" s="48"/>
    </row>
    <row r="13" spans="1:12" ht="20.25" customHeight="1" x14ac:dyDescent="0.25">
      <c r="A13" s="889"/>
      <c r="B13" s="889"/>
      <c r="C13" s="50">
        <f>SUM(C11:C12)</f>
        <v>2300</v>
      </c>
      <c r="E13" s="51"/>
      <c r="H13" s="48"/>
      <c r="K13" s="48"/>
      <c r="L13" s="48"/>
    </row>
    <row r="14" spans="1:12" ht="20.25" customHeight="1" x14ac:dyDescent="0.25">
      <c r="A14" s="1426" t="s">
        <v>31</v>
      </c>
      <c r="B14" s="1426"/>
      <c r="C14" s="189">
        <v>2870.4</v>
      </c>
      <c r="D14" s="52" t="s">
        <v>938</v>
      </c>
      <c r="E14" s="51"/>
      <c r="H14" s="48"/>
      <c r="K14" s="48"/>
      <c r="L14" s="48"/>
    </row>
    <row r="15" spans="1:12" ht="20.25" customHeight="1" x14ac:dyDescent="0.25">
      <c r="A15" s="889"/>
      <c r="B15" s="889"/>
      <c r="C15" s="50">
        <f>SUM(C13:C14)</f>
        <v>5170.3999999999996</v>
      </c>
      <c r="D15" s="52"/>
      <c r="E15" s="51"/>
      <c r="H15" s="48"/>
      <c r="K15" s="48"/>
      <c r="L15" s="48"/>
    </row>
    <row r="16" spans="1:12" ht="20.25" customHeight="1" x14ac:dyDescent="0.25">
      <c r="A16" s="1426" t="s">
        <v>1043</v>
      </c>
      <c r="B16" s="1426"/>
      <c r="C16" s="49">
        <v>528</v>
      </c>
      <c r="D16" s="52"/>
      <c r="E16" s="51"/>
      <c r="H16" s="48"/>
      <c r="K16" s="48"/>
      <c r="L16" s="48"/>
    </row>
    <row r="17" spans="1:12" ht="20.25" customHeight="1" thickBot="1" x14ac:dyDescent="0.3">
      <c r="A17" s="360"/>
      <c r="B17" s="360"/>
      <c r="C17" s="45">
        <f>SUM(C15:C16)</f>
        <v>5698.4</v>
      </c>
      <c r="E17" s="1428" t="s">
        <v>27</v>
      </c>
      <c r="F17" s="1428"/>
      <c r="H17" s="48"/>
      <c r="K17" s="48"/>
      <c r="L17" s="48"/>
    </row>
    <row r="18" spans="1:12" ht="16.5" thickTop="1" x14ac:dyDescent="0.25">
      <c r="E18" s="1443">
        <f>C17/48+1</f>
        <v>119.71666666666665</v>
      </c>
      <c r="F18" s="1443"/>
    </row>
    <row r="19" spans="1:12" s="93" customFormat="1" ht="15" customHeight="1" thickBot="1" x14ac:dyDescent="0.3">
      <c r="D19" s="95"/>
      <c r="E19" s="95"/>
      <c r="F19" s="94"/>
    </row>
    <row r="20" spans="1:12" ht="18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20</v>
      </c>
      <c r="H20" s="1404"/>
      <c r="I20" s="1392" t="s">
        <v>19</v>
      </c>
      <c r="J20" s="1400" t="s">
        <v>18</v>
      </c>
      <c r="K20" s="1392" t="s">
        <v>17</v>
      </c>
      <c r="L20" s="1394" t="s">
        <v>15</v>
      </c>
    </row>
    <row r="21" spans="1:12" ht="35.25" customHeight="1" thickBot="1" x14ac:dyDescent="0.3">
      <c r="A21" s="1431"/>
      <c r="B21" s="1433"/>
      <c r="C21" s="1393"/>
      <c r="D21" s="1401"/>
      <c r="E21" s="1393"/>
      <c r="F21" s="1434"/>
      <c r="G21" s="888" t="s">
        <v>20</v>
      </c>
      <c r="H21" s="888" t="s">
        <v>16</v>
      </c>
      <c r="I21" s="1393"/>
      <c r="J21" s="1401"/>
      <c r="K21" s="1393"/>
      <c r="L21" s="1395"/>
    </row>
    <row r="22" spans="1:12" ht="20.25" customHeight="1" x14ac:dyDescent="0.25">
      <c r="A22" s="1389">
        <v>2024</v>
      </c>
      <c r="B22" s="37">
        <v>1</v>
      </c>
      <c r="C22" s="891" t="s">
        <v>7</v>
      </c>
      <c r="D22" s="35" t="str">
        <f t="array" ref="D22:D69">TRANSPOSE('[1]2024-2025'!$F$32:$BA$32)</f>
        <v>19/07/24</v>
      </c>
      <c r="E22" s="34">
        <f>C17</f>
        <v>5698.4</v>
      </c>
      <c r="F22" s="32">
        <v>42.95</v>
      </c>
      <c r="G22" s="32">
        <v>6.25</v>
      </c>
      <c r="H22" s="31">
        <v>11</v>
      </c>
      <c r="I22" s="32">
        <v>59.8</v>
      </c>
      <c r="J22" s="33">
        <f>F22+I22+G22+H22</f>
        <v>120</v>
      </c>
      <c r="K22" s="32">
        <f>E22-I22-G22-F22-H22</f>
        <v>5578.4</v>
      </c>
      <c r="L22" s="30">
        <f>I22</f>
        <v>59.8</v>
      </c>
    </row>
    <row r="23" spans="1:12" ht="20.25" customHeight="1" x14ac:dyDescent="0.25">
      <c r="A23" s="1390"/>
      <c r="B23" s="29">
        <v>2</v>
      </c>
      <c r="C23" s="892" t="s">
        <v>6</v>
      </c>
      <c r="D23" s="83" t="str">
        <v>23/08/24</v>
      </c>
      <c r="E23" s="26">
        <f t="shared" ref="E23:E69" si="0">K22</f>
        <v>5578.4</v>
      </c>
      <c r="F23" s="24">
        <v>42.95</v>
      </c>
      <c r="G23" s="24">
        <v>6.25</v>
      </c>
      <c r="H23" s="23">
        <v>11</v>
      </c>
      <c r="I23" s="24">
        <v>59.8</v>
      </c>
      <c r="J23" s="25">
        <f t="shared" ref="J23:J69" si="1">F23+I23+G23+H23</f>
        <v>120</v>
      </c>
      <c r="K23" s="24">
        <f t="shared" ref="K23:K69" si="2">E23-I23-G23-F23-H23</f>
        <v>5458.4</v>
      </c>
      <c r="L23" s="22">
        <f>L22+I23</f>
        <v>119.6</v>
      </c>
    </row>
    <row r="24" spans="1:12" ht="20.25" customHeight="1" x14ac:dyDescent="0.25">
      <c r="A24" s="1390"/>
      <c r="B24" s="29">
        <v>3</v>
      </c>
      <c r="C24" s="892" t="s">
        <v>5</v>
      </c>
      <c r="D24" s="27" t="str">
        <v>25/09/24</v>
      </c>
      <c r="E24" s="26">
        <f t="shared" si="0"/>
        <v>5458.4</v>
      </c>
      <c r="F24" s="24">
        <v>42.95</v>
      </c>
      <c r="G24" s="24">
        <v>6.25</v>
      </c>
      <c r="H24" s="23">
        <v>11</v>
      </c>
      <c r="I24" s="24">
        <v>59.8</v>
      </c>
      <c r="J24" s="25">
        <f t="shared" si="1"/>
        <v>120</v>
      </c>
      <c r="K24" s="24">
        <f t="shared" si="2"/>
        <v>5338.4</v>
      </c>
      <c r="L24" s="22">
        <f>L23+I24</f>
        <v>179.39999999999998</v>
      </c>
    </row>
    <row r="25" spans="1:12" ht="20.25" customHeight="1" x14ac:dyDescent="0.25">
      <c r="A25" s="1390"/>
      <c r="B25" s="29">
        <v>4</v>
      </c>
      <c r="C25" s="892" t="s">
        <v>4</v>
      </c>
      <c r="D25" s="27" t="str">
        <v>24/10/24</v>
      </c>
      <c r="E25" s="26">
        <f t="shared" si="0"/>
        <v>5338.4</v>
      </c>
      <c r="F25" s="24">
        <v>42.95</v>
      </c>
      <c r="G25" s="24">
        <v>6.25</v>
      </c>
      <c r="H25" s="23">
        <v>11</v>
      </c>
      <c r="I25" s="24">
        <v>59.8</v>
      </c>
      <c r="J25" s="25">
        <f t="shared" si="1"/>
        <v>120</v>
      </c>
      <c r="K25" s="24">
        <f t="shared" si="2"/>
        <v>5218.3999999999996</v>
      </c>
      <c r="L25" s="22">
        <f>L24+I25</f>
        <v>239.2</v>
      </c>
    </row>
    <row r="26" spans="1:12" ht="20.25" customHeight="1" x14ac:dyDescent="0.25">
      <c r="A26" s="1390"/>
      <c r="B26" s="29">
        <v>5</v>
      </c>
      <c r="C26" s="892" t="s">
        <v>3</v>
      </c>
      <c r="D26" s="27" t="str">
        <v>25/11/24</v>
      </c>
      <c r="E26" s="26">
        <f t="shared" si="0"/>
        <v>5218.3999999999996</v>
      </c>
      <c r="F26" s="24">
        <v>42.95</v>
      </c>
      <c r="G26" s="24">
        <v>6.25</v>
      </c>
      <c r="H26" s="23">
        <v>11</v>
      </c>
      <c r="I26" s="24">
        <v>59.8</v>
      </c>
      <c r="J26" s="25">
        <f t="shared" si="1"/>
        <v>120</v>
      </c>
      <c r="K26" s="24">
        <f t="shared" si="2"/>
        <v>5098.3999999999996</v>
      </c>
      <c r="L26" s="22">
        <f>L25+I26</f>
        <v>299</v>
      </c>
    </row>
    <row r="27" spans="1:12" ht="20.25" customHeight="1" x14ac:dyDescent="0.25">
      <c r="A27" s="1390"/>
      <c r="B27" s="29">
        <v>6</v>
      </c>
      <c r="C27" s="892" t="s">
        <v>14</v>
      </c>
      <c r="D27" s="27" t="str">
        <v>19/12/24</v>
      </c>
      <c r="E27" s="26">
        <f t="shared" si="0"/>
        <v>5098.3999999999996</v>
      </c>
      <c r="F27" s="24">
        <v>42.95</v>
      </c>
      <c r="G27" s="24">
        <v>6.25</v>
      </c>
      <c r="H27" s="23">
        <v>11</v>
      </c>
      <c r="I27" s="24">
        <v>59.8</v>
      </c>
      <c r="J27" s="25">
        <f t="shared" si="1"/>
        <v>120</v>
      </c>
      <c r="K27" s="24">
        <f t="shared" si="2"/>
        <v>4978.3999999999996</v>
      </c>
      <c r="L27" s="22">
        <f>L26+I27</f>
        <v>358.8</v>
      </c>
    </row>
    <row r="28" spans="1:12" ht="20.25" customHeight="1" thickBot="1" x14ac:dyDescent="0.3">
      <c r="A28" s="1391"/>
      <c r="B28" s="21">
        <v>7</v>
      </c>
      <c r="C28" s="893" t="s">
        <v>13</v>
      </c>
      <c r="D28" s="19" t="str">
        <v>22/01/25</v>
      </c>
      <c r="E28" s="18">
        <f t="shared" si="0"/>
        <v>4978.3999999999996</v>
      </c>
      <c r="F28" s="16">
        <v>42.95</v>
      </c>
      <c r="G28" s="16">
        <v>6.25</v>
      </c>
      <c r="H28" s="15">
        <v>11</v>
      </c>
      <c r="I28" s="16">
        <v>59.8</v>
      </c>
      <c r="J28" s="17">
        <f t="shared" si="1"/>
        <v>120</v>
      </c>
      <c r="K28" s="16">
        <f t="shared" si="2"/>
        <v>4858.3999999999996</v>
      </c>
      <c r="L28" s="14">
        <f t="shared" ref="L28:L69" si="3">L27+I28</f>
        <v>418.6</v>
      </c>
    </row>
    <row r="29" spans="1:12" ht="20.25" customHeight="1" x14ac:dyDescent="0.25">
      <c r="A29" s="1389">
        <v>2025</v>
      </c>
      <c r="B29" s="37">
        <v>8</v>
      </c>
      <c r="C29" s="891" t="s">
        <v>12</v>
      </c>
      <c r="D29" s="35" t="str">
        <v>25/02/25</v>
      </c>
      <c r="E29" s="34">
        <f t="shared" si="0"/>
        <v>4858.3999999999996</v>
      </c>
      <c r="F29" s="32">
        <v>42.95</v>
      </c>
      <c r="G29" s="32">
        <v>6.25</v>
      </c>
      <c r="H29" s="31">
        <v>11</v>
      </c>
      <c r="I29" s="32">
        <v>59.8</v>
      </c>
      <c r="J29" s="33">
        <f t="shared" si="1"/>
        <v>120</v>
      </c>
      <c r="K29" s="32">
        <f t="shared" si="2"/>
        <v>4738.3999999999996</v>
      </c>
      <c r="L29" s="30">
        <f t="shared" si="3"/>
        <v>478.40000000000003</v>
      </c>
    </row>
    <row r="30" spans="1:12" ht="20.25" customHeight="1" x14ac:dyDescent="0.25">
      <c r="A30" s="1390"/>
      <c r="B30" s="29">
        <v>9</v>
      </c>
      <c r="C30" s="892" t="s">
        <v>11</v>
      </c>
      <c r="D30" s="27" t="str">
        <v>24/03/25</v>
      </c>
      <c r="E30" s="26">
        <f t="shared" si="0"/>
        <v>4738.3999999999996</v>
      </c>
      <c r="F30" s="24">
        <v>42.95</v>
      </c>
      <c r="G30" s="24">
        <v>6.25</v>
      </c>
      <c r="H30" s="23">
        <v>11</v>
      </c>
      <c r="I30" s="24">
        <v>59.8</v>
      </c>
      <c r="J30" s="25">
        <f t="shared" si="1"/>
        <v>120</v>
      </c>
      <c r="K30" s="24">
        <f t="shared" si="2"/>
        <v>4618.3999999999996</v>
      </c>
      <c r="L30" s="22">
        <f t="shared" si="3"/>
        <v>538.20000000000005</v>
      </c>
    </row>
    <row r="31" spans="1:12" ht="20.25" customHeight="1" x14ac:dyDescent="0.25">
      <c r="A31" s="1390"/>
      <c r="B31" s="29">
        <v>10</v>
      </c>
      <c r="C31" s="892" t="s">
        <v>10</v>
      </c>
      <c r="D31" s="27" t="str">
        <v>24/04/25</v>
      </c>
      <c r="E31" s="26">
        <f t="shared" si="0"/>
        <v>4618.3999999999996</v>
      </c>
      <c r="F31" s="24">
        <v>42.95</v>
      </c>
      <c r="G31" s="24">
        <v>6.25</v>
      </c>
      <c r="H31" s="23">
        <v>11</v>
      </c>
      <c r="I31" s="24">
        <v>59.8</v>
      </c>
      <c r="J31" s="25">
        <f t="shared" si="1"/>
        <v>120</v>
      </c>
      <c r="K31" s="24">
        <f t="shared" si="2"/>
        <v>4498.3999999999996</v>
      </c>
      <c r="L31" s="22">
        <f t="shared" si="3"/>
        <v>598</v>
      </c>
    </row>
    <row r="32" spans="1:12" ht="20.25" customHeight="1" x14ac:dyDescent="0.25">
      <c r="A32" s="1390"/>
      <c r="B32" s="29">
        <v>11</v>
      </c>
      <c r="C32" s="892" t="s">
        <v>9</v>
      </c>
      <c r="D32" s="27" t="str">
        <v>22/05/25</v>
      </c>
      <c r="E32" s="26">
        <f t="shared" si="0"/>
        <v>4498.3999999999996</v>
      </c>
      <c r="F32" s="24">
        <v>42.95</v>
      </c>
      <c r="G32" s="24">
        <v>6.25</v>
      </c>
      <c r="H32" s="23">
        <v>11</v>
      </c>
      <c r="I32" s="24">
        <v>59.8</v>
      </c>
      <c r="J32" s="25">
        <f t="shared" si="1"/>
        <v>120</v>
      </c>
      <c r="K32" s="24">
        <f t="shared" si="2"/>
        <v>4378.3999999999996</v>
      </c>
      <c r="L32" s="22">
        <f t="shared" si="3"/>
        <v>657.8</v>
      </c>
    </row>
    <row r="33" spans="1:12" ht="20.25" customHeight="1" x14ac:dyDescent="0.25">
      <c r="A33" s="1390"/>
      <c r="B33" s="29">
        <v>12</v>
      </c>
      <c r="C33" s="892" t="s">
        <v>8</v>
      </c>
      <c r="D33" s="27" t="str">
        <v>25/06/25</v>
      </c>
      <c r="E33" s="26">
        <f t="shared" si="0"/>
        <v>4378.3999999999996</v>
      </c>
      <c r="F33" s="24">
        <v>42.95</v>
      </c>
      <c r="G33" s="24">
        <v>6.25</v>
      </c>
      <c r="H33" s="23">
        <v>11</v>
      </c>
      <c r="I33" s="24">
        <v>59.8</v>
      </c>
      <c r="J33" s="25">
        <f t="shared" si="1"/>
        <v>120</v>
      </c>
      <c r="K33" s="24">
        <f t="shared" si="2"/>
        <v>4258.3999999999996</v>
      </c>
      <c r="L33" s="22">
        <f t="shared" si="3"/>
        <v>717.59999999999991</v>
      </c>
    </row>
    <row r="34" spans="1:12" ht="20.25" customHeight="1" x14ac:dyDescent="0.25">
      <c r="A34" s="1390"/>
      <c r="B34" s="29">
        <v>13</v>
      </c>
      <c r="C34" s="892" t="s">
        <v>7</v>
      </c>
      <c r="D34" s="27" t="str">
        <v>29/08/25</v>
      </c>
      <c r="E34" s="26">
        <f t="shared" si="0"/>
        <v>4258.3999999999996</v>
      </c>
      <c r="F34" s="24">
        <v>42.95</v>
      </c>
      <c r="G34" s="24">
        <v>6.25</v>
      </c>
      <c r="H34" s="23">
        <v>11</v>
      </c>
      <c r="I34" s="24">
        <v>59.8</v>
      </c>
      <c r="J34" s="25">
        <f t="shared" si="1"/>
        <v>120</v>
      </c>
      <c r="K34" s="24">
        <f t="shared" si="2"/>
        <v>4138.3999999999996</v>
      </c>
      <c r="L34" s="22">
        <f t="shared" si="3"/>
        <v>777.39999999999986</v>
      </c>
    </row>
    <row r="35" spans="1:12" ht="20.25" customHeight="1" x14ac:dyDescent="0.25">
      <c r="A35" s="1390"/>
      <c r="B35" s="29">
        <v>14</v>
      </c>
      <c r="C35" s="892" t="s">
        <v>6</v>
      </c>
      <c r="D35" s="27" t="str">
        <v>25/09/25</v>
      </c>
      <c r="E35" s="26">
        <f t="shared" si="0"/>
        <v>4138.3999999999996</v>
      </c>
      <c r="F35" s="24">
        <v>42.95</v>
      </c>
      <c r="G35" s="24">
        <v>6.25</v>
      </c>
      <c r="H35" s="23">
        <v>11</v>
      </c>
      <c r="I35" s="24">
        <v>59.8</v>
      </c>
      <c r="J35" s="25">
        <f t="shared" si="1"/>
        <v>120</v>
      </c>
      <c r="K35" s="24">
        <f t="shared" si="2"/>
        <v>4018.3999999999996</v>
      </c>
      <c r="L35" s="22">
        <f t="shared" si="3"/>
        <v>837.19999999999982</v>
      </c>
    </row>
    <row r="36" spans="1:12" ht="20.25" customHeight="1" x14ac:dyDescent="0.25">
      <c r="A36" s="1390"/>
      <c r="B36" s="29">
        <v>15</v>
      </c>
      <c r="C36" s="892" t="s">
        <v>5</v>
      </c>
      <c r="D36" s="27" t="str">
        <v>17/10/25</v>
      </c>
      <c r="E36" s="26">
        <f t="shared" si="0"/>
        <v>4018.3999999999996</v>
      </c>
      <c r="F36" s="24">
        <v>42.95</v>
      </c>
      <c r="G36" s="24">
        <v>6.25</v>
      </c>
      <c r="H36" s="23">
        <v>11</v>
      </c>
      <c r="I36" s="24">
        <v>59.8</v>
      </c>
      <c r="J36" s="25">
        <f t="shared" si="1"/>
        <v>120</v>
      </c>
      <c r="K36" s="24">
        <f t="shared" si="2"/>
        <v>3898.3999999999996</v>
      </c>
      <c r="L36" s="22">
        <f t="shared" si="3"/>
        <v>896.99999999999977</v>
      </c>
    </row>
    <row r="37" spans="1:12" ht="20.25" customHeight="1" x14ac:dyDescent="0.25">
      <c r="A37" s="1390"/>
      <c r="B37" s="29">
        <v>16</v>
      </c>
      <c r="C37" s="892" t="s">
        <v>4</v>
      </c>
      <c r="D37" s="27" t="str">
        <v>20/11/25</v>
      </c>
      <c r="E37" s="26">
        <f t="shared" si="0"/>
        <v>3898.3999999999996</v>
      </c>
      <c r="F37" s="24">
        <v>42.95</v>
      </c>
      <c r="G37" s="24">
        <v>6.25</v>
      </c>
      <c r="H37" s="23">
        <v>11</v>
      </c>
      <c r="I37" s="24">
        <v>59.8</v>
      </c>
      <c r="J37" s="25">
        <f t="shared" si="1"/>
        <v>120</v>
      </c>
      <c r="K37" s="24">
        <f t="shared" si="2"/>
        <v>3778.3999999999996</v>
      </c>
      <c r="L37" s="22">
        <f t="shared" si="3"/>
        <v>956.79999999999973</v>
      </c>
    </row>
    <row r="38" spans="1:12" ht="20.25" customHeight="1" x14ac:dyDescent="0.25">
      <c r="A38" s="1390"/>
      <c r="B38" s="29">
        <v>17</v>
      </c>
      <c r="C38" s="892" t="s">
        <v>3</v>
      </c>
      <c r="D38" s="27" t="str">
        <v>18/12/25</v>
      </c>
      <c r="E38" s="26">
        <f t="shared" si="0"/>
        <v>3778.3999999999996</v>
      </c>
      <c r="F38" s="24">
        <v>42.95</v>
      </c>
      <c r="G38" s="24">
        <v>6.25</v>
      </c>
      <c r="H38" s="23">
        <v>11</v>
      </c>
      <c r="I38" s="24">
        <v>59.8</v>
      </c>
      <c r="J38" s="25">
        <f t="shared" si="1"/>
        <v>120</v>
      </c>
      <c r="K38" s="24">
        <f t="shared" si="2"/>
        <v>3658.3999999999996</v>
      </c>
      <c r="L38" s="22">
        <f t="shared" si="3"/>
        <v>1016.5999999999997</v>
      </c>
    </row>
    <row r="39" spans="1:12" ht="20.25" customHeight="1" x14ac:dyDescent="0.25">
      <c r="A39" s="1390"/>
      <c r="B39" s="29">
        <v>18</v>
      </c>
      <c r="C39" s="892" t="s">
        <v>14</v>
      </c>
      <c r="D39" s="27" t="str">
        <v>22/01/26</v>
      </c>
      <c r="E39" s="26">
        <f t="shared" si="0"/>
        <v>3658.3999999999996</v>
      </c>
      <c r="F39" s="24">
        <v>42.95</v>
      </c>
      <c r="G39" s="24">
        <v>6.25</v>
      </c>
      <c r="H39" s="23">
        <v>11</v>
      </c>
      <c r="I39" s="24">
        <v>59.8</v>
      </c>
      <c r="J39" s="25">
        <f t="shared" si="1"/>
        <v>120</v>
      </c>
      <c r="K39" s="24">
        <f t="shared" si="2"/>
        <v>3538.3999999999996</v>
      </c>
      <c r="L39" s="22">
        <f t="shared" si="3"/>
        <v>1076.3999999999996</v>
      </c>
    </row>
    <row r="40" spans="1:12" ht="20.25" customHeight="1" thickBot="1" x14ac:dyDescent="0.3">
      <c r="A40" s="1391"/>
      <c r="B40" s="21">
        <v>19</v>
      </c>
      <c r="C40" s="893" t="s">
        <v>13</v>
      </c>
      <c r="D40" s="19" t="str">
        <v>12/02/26</v>
      </c>
      <c r="E40" s="18">
        <f t="shared" si="0"/>
        <v>3538.3999999999996</v>
      </c>
      <c r="F40" s="16">
        <v>42.95</v>
      </c>
      <c r="G40" s="16">
        <v>6.25</v>
      </c>
      <c r="H40" s="15">
        <v>11</v>
      </c>
      <c r="I40" s="16">
        <v>59.8</v>
      </c>
      <c r="J40" s="17">
        <f t="shared" si="1"/>
        <v>120</v>
      </c>
      <c r="K40" s="16">
        <f t="shared" si="2"/>
        <v>3418.3999999999996</v>
      </c>
      <c r="L40" s="14">
        <f t="shared" si="3"/>
        <v>1136.1999999999996</v>
      </c>
    </row>
    <row r="41" spans="1:12" ht="20.25" customHeight="1" x14ac:dyDescent="0.25">
      <c r="A41" s="1389">
        <v>2026</v>
      </c>
      <c r="B41" s="37">
        <v>20</v>
      </c>
      <c r="C41" s="891" t="s">
        <v>12</v>
      </c>
      <c r="D41" s="35" t="str">
        <v>13/03/26</v>
      </c>
      <c r="E41" s="34">
        <f t="shared" si="0"/>
        <v>3418.3999999999996</v>
      </c>
      <c r="F41" s="32">
        <v>42.95</v>
      </c>
      <c r="G41" s="32">
        <v>6.25</v>
      </c>
      <c r="H41" s="31">
        <v>11</v>
      </c>
      <c r="I41" s="32">
        <v>59.8</v>
      </c>
      <c r="J41" s="33">
        <f t="shared" si="1"/>
        <v>120</v>
      </c>
      <c r="K41" s="32">
        <f t="shared" si="2"/>
        <v>3298.3999999999996</v>
      </c>
      <c r="L41" s="30">
        <f t="shared" si="3"/>
        <v>1195.9999999999995</v>
      </c>
    </row>
    <row r="42" spans="1:12" ht="20.25" customHeight="1" x14ac:dyDescent="0.25">
      <c r="A42" s="1390"/>
      <c r="B42" s="29">
        <v>21</v>
      </c>
      <c r="C42" s="892" t="s">
        <v>11</v>
      </c>
      <c r="D42" s="27" t="str">
        <v/>
      </c>
      <c r="E42" s="26">
        <f t="shared" si="0"/>
        <v>3298.3999999999996</v>
      </c>
      <c r="F42" s="24">
        <v>42.95</v>
      </c>
      <c r="G42" s="24">
        <v>6.25</v>
      </c>
      <c r="H42" s="23">
        <v>11</v>
      </c>
      <c r="I42" s="24">
        <v>59.8</v>
      </c>
      <c r="J42" s="25">
        <f t="shared" si="1"/>
        <v>120</v>
      </c>
      <c r="K42" s="24">
        <f t="shared" si="2"/>
        <v>3178.3999999999996</v>
      </c>
      <c r="L42" s="22">
        <f t="shared" si="3"/>
        <v>1255.7999999999995</v>
      </c>
    </row>
    <row r="43" spans="1:12" ht="20.25" customHeight="1" x14ac:dyDescent="0.25">
      <c r="A43" s="1390"/>
      <c r="B43" s="29">
        <v>22</v>
      </c>
      <c r="C43" s="892" t="s">
        <v>10</v>
      </c>
      <c r="D43" s="27" t="str">
        <v/>
      </c>
      <c r="E43" s="26">
        <f t="shared" si="0"/>
        <v>3178.3999999999996</v>
      </c>
      <c r="F43" s="24">
        <v>42.95</v>
      </c>
      <c r="G43" s="24">
        <v>6.25</v>
      </c>
      <c r="H43" s="23">
        <v>11</v>
      </c>
      <c r="I43" s="24">
        <v>59.8</v>
      </c>
      <c r="J43" s="25">
        <f t="shared" si="1"/>
        <v>120</v>
      </c>
      <c r="K43" s="24">
        <f t="shared" si="2"/>
        <v>3058.3999999999996</v>
      </c>
      <c r="L43" s="22">
        <f t="shared" si="3"/>
        <v>1315.5999999999995</v>
      </c>
    </row>
    <row r="44" spans="1:12" ht="20.25" customHeight="1" x14ac:dyDescent="0.25">
      <c r="A44" s="1390"/>
      <c r="B44" s="29">
        <v>23</v>
      </c>
      <c r="C44" s="892" t="s">
        <v>9</v>
      </c>
      <c r="D44" s="27" t="str">
        <v/>
      </c>
      <c r="E44" s="26">
        <f t="shared" si="0"/>
        <v>3058.3999999999996</v>
      </c>
      <c r="F44" s="24">
        <v>42.95</v>
      </c>
      <c r="G44" s="24">
        <v>6.25</v>
      </c>
      <c r="H44" s="23">
        <v>11</v>
      </c>
      <c r="I44" s="24">
        <v>59.8</v>
      </c>
      <c r="J44" s="25">
        <f t="shared" si="1"/>
        <v>120</v>
      </c>
      <c r="K44" s="24">
        <f t="shared" si="2"/>
        <v>2938.3999999999996</v>
      </c>
      <c r="L44" s="22">
        <f t="shared" si="3"/>
        <v>1375.3999999999994</v>
      </c>
    </row>
    <row r="45" spans="1:12" ht="20.25" customHeight="1" x14ac:dyDescent="0.25">
      <c r="A45" s="1390"/>
      <c r="B45" s="29">
        <v>24</v>
      </c>
      <c r="C45" s="892" t="s">
        <v>8</v>
      </c>
      <c r="D45" s="27" t="str">
        <v/>
      </c>
      <c r="E45" s="26">
        <f t="shared" si="0"/>
        <v>2938.3999999999996</v>
      </c>
      <c r="F45" s="24">
        <v>42.95</v>
      </c>
      <c r="G45" s="24">
        <v>6.25</v>
      </c>
      <c r="H45" s="23">
        <v>11</v>
      </c>
      <c r="I45" s="24">
        <v>59.8</v>
      </c>
      <c r="J45" s="25">
        <f t="shared" si="1"/>
        <v>120</v>
      </c>
      <c r="K45" s="24">
        <f t="shared" si="2"/>
        <v>2818.3999999999996</v>
      </c>
      <c r="L45" s="22">
        <f t="shared" si="3"/>
        <v>1435.1999999999994</v>
      </c>
    </row>
    <row r="46" spans="1:12" ht="20.25" customHeight="1" x14ac:dyDescent="0.25">
      <c r="A46" s="1390"/>
      <c r="B46" s="29">
        <v>25</v>
      </c>
      <c r="C46" s="892" t="s">
        <v>7</v>
      </c>
      <c r="D46" s="27" t="str">
        <v/>
      </c>
      <c r="E46" s="26">
        <f t="shared" si="0"/>
        <v>2818.3999999999996</v>
      </c>
      <c r="F46" s="24">
        <v>42.95</v>
      </c>
      <c r="G46" s="24">
        <v>6.25</v>
      </c>
      <c r="H46" s="23">
        <v>11</v>
      </c>
      <c r="I46" s="24">
        <v>59.8</v>
      </c>
      <c r="J46" s="25">
        <f t="shared" si="1"/>
        <v>120</v>
      </c>
      <c r="K46" s="24">
        <f t="shared" si="2"/>
        <v>2698.3999999999996</v>
      </c>
      <c r="L46" s="22">
        <f t="shared" si="3"/>
        <v>1494.9999999999993</v>
      </c>
    </row>
    <row r="47" spans="1:12" ht="20.25" customHeight="1" x14ac:dyDescent="0.25">
      <c r="A47" s="1390"/>
      <c r="B47" s="29">
        <v>26</v>
      </c>
      <c r="C47" s="892" t="s">
        <v>6</v>
      </c>
      <c r="D47" s="27" t="str">
        <v/>
      </c>
      <c r="E47" s="26">
        <f t="shared" si="0"/>
        <v>2698.3999999999996</v>
      </c>
      <c r="F47" s="24">
        <v>42.95</v>
      </c>
      <c r="G47" s="24">
        <v>6.25</v>
      </c>
      <c r="H47" s="23">
        <v>11</v>
      </c>
      <c r="I47" s="24">
        <v>59.8</v>
      </c>
      <c r="J47" s="25">
        <f t="shared" si="1"/>
        <v>120</v>
      </c>
      <c r="K47" s="24">
        <f t="shared" si="2"/>
        <v>2578.3999999999996</v>
      </c>
      <c r="L47" s="22">
        <f t="shared" si="3"/>
        <v>1554.7999999999993</v>
      </c>
    </row>
    <row r="48" spans="1:12" ht="20.25" customHeight="1" x14ac:dyDescent="0.25">
      <c r="A48" s="1390"/>
      <c r="B48" s="29">
        <v>27</v>
      </c>
      <c r="C48" s="892" t="s">
        <v>5</v>
      </c>
      <c r="D48" s="27" t="str">
        <v/>
      </c>
      <c r="E48" s="26">
        <f t="shared" si="0"/>
        <v>2578.3999999999996</v>
      </c>
      <c r="F48" s="24">
        <v>42.95</v>
      </c>
      <c r="G48" s="24">
        <v>6.25</v>
      </c>
      <c r="H48" s="23">
        <v>11</v>
      </c>
      <c r="I48" s="24">
        <v>59.8</v>
      </c>
      <c r="J48" s="25">
        <f t="shared" si="1"/>
        <v>120</v>
      </c>
      <c r="K48" s="24">
        <f t="shared" si="2"/>
        <v>2458.3999999999996</v>
      </c>
      <c r="L48" s="22">
        <f t="shared" si="3"/>
        <v>1614.5999999999992</v>
      </c>
    </row>
    <row r="49" spans="1:12" ht="20.25" customHeight="1" x14ac:dyDescent="0.25">
      <c r="A49" s="1390"/>
      <c r="B49" s="29">
        <v>28</v>
      </c>
      <c r="C49" s="892" t="s">
        <v>4</v>
      </c>
      <c r="D49" s="27" t="str">
        <v/>
      </c>
      <c r="E49" s="26">
        <f t="shared" si="0"/>
        <v>2458.3999999999996</v>
      </c>
      <c r="F49" s="24">
        <v>42.95</v>
      </c>
      <c r="G49" s="24">
        <v>6.25</v>
      </c>
      <c r="H49" s="23">
        <v>11</v>
      </c>
      <c r="I49" s="24">
        <v>59.8</v>
      </c>
      <c r="J49" s="25">
        <f t="shared" si="1"/>
        <v>120</v>
      </c>
      <c r="K49" s="24">
        <f t="shared" si="2"/>
        <v>2338.3999999999996</v>
      </c>
      <c r="L49" s="22">
        <f t="shared" si="3"/>
        <v>1674.3999999999992</v>
      </c>
    </row>
    <row r="50" spans="1:12" ht="20.25" customHeight="1" x14ac:dyDescent="0.25">
      <c r="A50" s="1390"/>
      <c r="B50" s="29">
        <v>29</v>
      </c>
      <c r="C50" s="892" t="s">
        <v>3</v>
      </c>
      <c r="D50" s="27" t="str">
        <v/>
      </c>
      <c r="E50" s="26">
        <f t="shared" si="0"/>
        <v>2338.3999999999996</v>
      </c>
      <c r="F50" s="24">
        <v>42.95</v>
      </c>
      <c r="G50" s="24">
        <v>6.25</v>
      </c>
      <c r="H50" s="23">
        <v>11</v>
      </c>
      <c r="I50" s="24">
        <v>59.8</v>
      </c>
      <c r="J50" s="25">
        <f t="shared" si="1"/>
        <v>120</v>
      </c>
      <c r="K50" s="24">
        <f t="shared" si="2"/>
        <v>2218.3999999999996</v>
      </c>
      <c r="L50" s="22">
        <f t="shared" si="3"/>
        <v>1734.1999999999991</v>
      </c>
    </row>
    <row r="51" spans="1:12" ht="20.25" customHeight="1" x14ac:dyDescent="0.25">
      <c r="A51" s="1390"/>
      <c r="B51" s="29">
        <v>30</v>
      </c>
      <c r="C51" s="892" t="s">
        <v>14</v>
      </c>
      <c r="D51" s="27" t="str">
        <v/>
      </c>
      <c r="E51" s="26">
        <f t="shared" si="0"/>
        <v>2218.3999999999996</v>
      </c>
      <c r="F51" s="24">
        <v>42.95</v>
      </c>
      <c r="G51" s="24">
        <v>6.25</v>
      </c>
      <c r="H51" s="23">
        <v>11</v>
      </c>
      <c r="I51" s="24">
        <v>59.8</v>
      </c>
      <c r="J51" s="25">
        <f t="shared" si="1"/>
        <v>120</v>
      </c>
      <c r="K51" s="24">
        <f t="shared" si="2"/>
        <v>2098.3999999999996</v>
      </c>
      <c r="L51" s="22">
        <f t="shared" si="3"/>
        <v>1793.9999999999991</v>
      </c>
    </row>
    <row r="52" spans="1:12" ht="20.25" customHeight="1" thickBot="1" x14ac:dyDescent="0.3">
      <c r="A52" s="1391"/>
      <c r="B52" s="21">
        <v>31</v>
      </c>
      <c r="C52" s="893" t="s">
        <v>13</v>
      </c>
      <c r="D52" s="19" t="str">
        <v/>
      </c>
      <c r="E52" s="18">
        <f t="shared" si="0"/>
        <v>2098.3999999999996</v>
      </c>
      <c r="F52" s="16">
        <v>42.95</v>
      </c>
      <c r="G52" s="16">
        <v>6.25</v>
      </c>
      <c r="H52" s="15">
        <v>11</v>
      </c>
      <c r="I52" s="16">
        <v>59.8</v>
      </c>
      <c r="J52" s="17">
        <f t="shared" si="1"/>
        <v>120</v>
      </c>
      <c r="K52" s="16">
        <f t="shared" si="2"/>
        <v>1978.3999999999996</v>
      </c>
      <c r="L52" s="14">
        <f t="shared" si="3"/>
        <v>1853.799999999999</v>
      </c>
    </row>
    <row r="53" spans="1:12" ht="20.25" customHeight="1" x14ac:dyDescent="0.25">
      <c r="A53" s="1389">
        <v>2027</v>
      </c>
      <c r="B53" s="37">
        <v>32</v>
      </c>
      <c r="C53" s="891" t="s">
        <v>12</v>
      </c>
      <c r="D53" s="35" t="str">
        <v/>
      </c>
      <c r="E53" s="34">
        <f t="shared" si="0"/>
        <v>1978.3999999999996</v>
      </c>
      <c r="F53" s="32">
        <v>42.95</v>
      </c>
      <c r="G53" s="32">
        <v>6.25</v>
      </c>
      <c r="H53" s="31">
        <v>11</v>
      </c>
      <c r="I53" s="32">
        <v>59.8</v>
      </c>
      <c r="J53" s="33">
        <f t="shared" si="1"/>
        <v>120</v>
      </c>
      <c r="K53" s="32">
        <f t="shared" si="2"/>
        <v>1858.3999999999996</v>
      </c>
      <c r="L53" s="30">
        <f t="shared" si="3"/>
        <v>1913.599999999999</v>
      </c>
    </row>
    <row r="54" spans="1:12" ht="20.25" customHeight="1" x14ac:dyDescent="0.25">
      <c r="A54" s="1390"/>
      <c r="B54" s="29">
        <v>33</v>
      </c>
      <c r="C54" s="892" t="s">
        <v>11</v>
      </c>
      <c r="D54" s="27" t="str">
        <v/>
      </c>
      <c r="E54" s="26">
        <f t="shared" si="0"/>
        <v>1858.3999999999996</v>
      </c>
      <c r="F54" s="24">
        <v>42.95</v>
      </c>
      <c r="G54" s="24">
        <v>6.25</v>
      </c>
      <c r="H54" s="23">
        <v>11</v>
      </c>
      <c r="I54" s="24">
        <v>59.8</v>
      </c>
      <c r="J54" s="25">
        <f t="shared" si="1"/>
        <v>120</v>
      </c>
      <c r="K54" s="24">
        <f t="shared" si="2"/>
        <v>1738.3999999999996</v>
      </c>
      <c r="L54" s="22">
        <f t="shared" si="3"/>
        <v>1973.399999999999</v>
      </c>
    </row>
    <row r="55" spans="1:12" ht="20.25" customHeight="1" x14ac:dyDescent="0.25">
      <c r="A55" s="1390"/>
      <c r="B55" s="29">
        <v>34</v>
      </c>
      <c r="C55" s="892" t="s">
        <v>10</v>
      </c>
      <c r="D55" s="27" t="str">
        <v/>
      </c>
      <c r="E55" s="26">
        <f t="shared" si="0"/>
        <v>1738.3999999999996</v>
      </c>
      <c r="F55" s="24">
        <v>42.95</v>
      </c>
      <c r="G55" s="24">
        <v>6.25</v>
      </c>
      <c r="H55" s="23">
        <v>11</v>
      </c>
      <c r="I55" s="24">
        <v>59.8</v>
      </c>
      <c r="J55" s="25">
        <f t="shared" si="1"/>
        <v>120</v>
      </c>
      <c r="K55" s="24">
        <f t="shared" si="2"/>
        <v>1618.3999999999996</v>
      </c>
      <c r="L55" s="22">
        <f t="shared" si="3"/>
        <v>2033.1999999999989</v>
      </c>
    </row>
    <row r="56" spans="1:12" ht="20.25" customHeight="1" x14ac:dyDescent="0.25">
      <c r="A56" s="1390"/>
      <c r="B56" s="29">
        <v>35</v>
      </c>
      <c r="C56" s="892" t="s">
        <v>9</v>
      </c>
      <c r="D56" s="27" t="str">
        <v/>
      </c>
      <c r="E56" s="26">
        <f t="shared" si="0"/>
        <v>1618.3999999999996</v>
      </c>
      <c r="F56" s="24">
        <v>42.95</v>
      </c>
      <c r="G56" s="24">
        <v>6.25</v>
      </c>
      <c r="H56" s="23">
        <v>11</v>
      </c>
      <c r="I56" s="24">
        <v>59.8</v>
      </c>
      <c r="J56" s="25">
        <f t="shared" si="1"/>
        <v>120</v>
      </c>
      <c r="K56" s="24">
        <f t="shared" si="2"/>
        <v>1498.3999999999996</v>
      </c>
      <c r="L56" s="22">
        <f t="shared" si="3"/>
        <v>2092.9999999999991</v>
      </c>
    </row>
    <row r="57" spans="1:12" ht="20.25" customHeight="1" x14ac:dyDescent="0.25">
      <c r="A57" s="1390"/>
      <c r="B57" s="29">
        <v>36</v>
      </c>
      <c r="C57" s="892" t="s">
        <v>8</v>
      </c>
      <c r="D57" s="27" t="str">
        <v/>
      </c>
      <c r="E57" s="26">
        <f t="shared" si="0"/>
        <v>1498.3999999999996</v>
      </c>
      <c r="F57" s="24">
        <v>42.95</v>
      </c>
      <c r="G57" s="24">
        <v>6.25</v>
      </c>
      <c r="H57" s="23">
        <v>11</v>
      </c>
      <c r="I57" s="24">
        <v>59.8</v>
      </c>
      <c r="J57" s="25">
        <f t="shared" si="1"/>
        <v>120</v>
      </c>
      <c r="K57" s="24">
        <f t="shared" si="2"/>
        <v>1378.3999999999996</v>
      </c>
      <c r="L57" s="22">
        <f t="shared" si="3"/>
        <v>2152.7999999999993</v>
      </c>
    </row>
    <row r="58" spans="1:12" ht="20.25" customHeight="1" x14ac:dyDescent="0.25">
      <c r="A58" s="1390"/>
      <c r="B58" s="29">
        <v>37</v>
      </c>
      <c r="C58" s="892" t="s">
        <v>7</v>
      </c>
      <c r="D58" s="27" t="str">
        <v/>
      </c>
      <c r="E58" s="26">
        <f t="shared" si="0"/>
        <v>1378.3999999999996</v>
      </c>
      <c r="F58" s="24">
        <v>42.95</v>
      </c>
      <c r="G58" s="24">
        <v>6.25</v>
      </c>
      <c r="H58" s="23">
        <v>11</v>
      </c>
      <c r="I58" s="24">
        <v>59.8</v>
      </c>
      <c r="J58" s="25">
        <f t="shared" si="1"/>
        <v>120</v>
      </c>
      <c r="K58" s="24">
        <f t="shared" si="2"/>
        <v>1258.3999999999996</v>
      </c>
      <c r="L58" s="22">
        <f t="shared" si="3"/>
        <v>2212.5999999999995</v>
      </c>
    </row>
    <row r="59" spans="1:12" ht="20.25" customHeight="1" x14ac:dyDescent="0.25">
      <c r="A59" s="1390"/>
      <c r="B59" s="29">
        <v>38</v>
      </c>
      <c r="C59" s="892" t="s">
        <v>6</v>
      </c>
      <c r="D59" s="27" t="str">
        <v/>
      </c>
      <c r="E59" s="26">
        <f t="shared" si="0"/>
        <v>1258.3999999999996</v>
      </c>
      <c r="F59" s="24">
        <v>42.95</v>
      </c>
      <c r="G59" s="24">
        <v>6.25</v>
      </c>
      <c r="H59" s="23">
        <v>11</v>
      </c>
      <c r="I59" s="24">
        <v>59.8</v>
      </c>
      <c r="J59" s="25">
        <f t="shared" si="1"/>
        <v>120</v>
      </c>
      <c r="K59" s="24">
        <f t="shared" si="2"/>
        <v>1138.3999999999996</v>
      </c>
      <c r="L59" s="22">
        <f t="shared" si="3"/>
        <v>2272.3999999999996</v>
      </c>
    </row>
    <row r="60" spans="1:12" ht="20.25" customHeight="1" x14ac:dyDescent="0.25">
      <c r="A60" s="1390"/>
      <c r="B60" s="29">
        <v>39</v>
      </c>
      <c r="C60" s="892" t="s">
        <v>5</v>
      </c>
      <c r="D60" s="27" t="str">
        <v/>
      </c>
      <c r="E60" s="26">
        <f t="shared" si="0"/>
        <v>1138.3999999999996</v>
      </c>
      <c r="F60" s="24">
        <v>42.95</v>
      </c>
      <c r="G60" s="24">
        <v>6.25</v>
      </c>
      <c r="H60" s="23">
        <v>11</v>
      </c>
      <c r="I60" s="24">
        <v>59.8</v>
      </c>
      <c r="J60" s="25">
        <f t="shared" si="1"/>
        <v>120</v>
      </c>
      <c r="K60" s="24">
        <f t="shared" si="2"/>
        <v>1018.3999999999996</v>
      </c>
      <c r="L60" s="22">
        <f t="shared" si="3"/>
        <v>2332.1999999999998</v>
      </c>
    </row>
    <row r="61" spans="1:12" ht="20.25" customHeight="1" x14ac:dyDescent="0.25">
      <c r="A61" s="1390"/>
      <c r="B61" s="29">
        <v>40</v>
      </c>
      <c r="C61" s="892" t="s">
        <v>4</v>
      </c>
      <c r="D61" s="27" t="str">
        <v/>
      </c>
      <c r="E61" s="26">
        <f t="shared" si="0"/>
        <v>1018.3999999999996</v>
      </c>
      <c r="F61" s="24">
        <v>42.95</v>
      </c>
      <c r="G61" s="24">
        <v>6.25</v>
      </c>
      <c r="H61" s="23">
        <v>11</v>
      </c>
      <c r="I61" s="24">
        <v>59.8</v>
      </c>
      <c r="J61" s="25">
        <f t="shared" si="1"/>
        <v>120</v>
      </c>
      <c r="K61" s="24">
        <f t="shared" si="2"/>
        <v>898.39999999999964</v>
      </c>
      <c r="L61" s="22">
        <f t="shared" si="3"/>
        <v>2392</v>
      </c>
    </row>
    <row r="62" spans="1:12" ht="20.25" customHeight="1" x14ac:dyDescent="0.25">
      <c r="A62" s="1390"/>
      <c r="B62" s="29">
        <v>41</v>
      </c>
      <c r="C62" s="892" t="s">
        <v>3</v>
      </c>
      <c r="D62" s="27" t="str">
        <v/>
      </c>
      <c r="E62" s="26">
        <f t="shared" si="0"/>
        <v>898.39999999999964</v>
      </c>
      <c r="F62" s="24">
        <v>42.95</v>
      </c>
      <c r="G62" s="24">
        <v>6.25</v>
      </c>
      <c r="H62" s="23">
        <v>11</v>
      </c>
      <c r="I62" s="24">
        <v>59.8</v>
      </c>
      <c r="J62" s="25">
        <f t="shared" si="1"/>
        <v>120</v>
      </c>
      <c r="K62" s="24">
        <f t="shared" si="2"/>
        <v>778.39999999999964</v>
      </c>
      <c r="L62" s="22">
        <f t="shared" si="3"/>
        <v>2451.8000000000002</v>
      </c>
    </row>
    <row r="63" spans="1:12" ht="20.25" customHeight="1" x14ac:dyDescent="0.25">
      <c r="A63" s="1390"/>
      <c r="B63" s="29">
        <v>42</v>
      </c>
      <c r="C63" s="892" t="s">
        <v>14</v>
      </c>
      <c r="D63" s="27" t="str">
        <v/>
      </c>
      <c r="E63" s="26">
        <f t="shared" si="0"/>
        <v>778.39999999999964</v>
      </c>
      <c r="F63" s="24">
        <v>42.95</v>
      </c>
      <c r="G63" s="24">
        <v>6.25</v>
      </c>
      <c r="H63" s="23">
        <v>11</v>
      </c>
      <c r="I63" s="24">
        <v>59.8</v>
      </c>
      <c r="J63" s="25">
        <f t="shared" si="1"/>
        <v>120</v>
      </c>
      <c r="K63" s="24">
        <f t="shared" si="2"/>
        <v>658.39999999999964</v>
      </c>
      <c r="L63" s="22">
        <f t="shared" si="3"/>
        <v>2511.6000000000004</v>
      </c>
    </row>
    <row r="64" spans="1:12" ht="20.25" customHeight="1" thickBot="1" x14ac:dyDescent="0.3">
      <c r="A64" s="1391"/>
      <c r="B64" s="21">
        <v>43</v>
      </c>
      <c r="C64" s="893" t="s">
        <v>13</v>
      </c>
      <c r="D64" s="19" t="str">
        <v/>
      </c>
      <c r="E64" s="18">
        <f t="shared" si="0"/>
        <v>658.39999999999964</v>
      </c>
      <c r="F64" s="16">
        <v>42.95</v>
      </c>
      <c r="G64" s="16">
        <v>6.25</v>
      </c>
      <c r="H64" s="15">
        <v>11</v>
      </c>
      <c r="I64" s="16">
        <v>59.8</v>
      </c>
      <c r="J64" s="17">
        <f t="shared" si="1"/>
        <v>120</v>
      </c>
      <c r="K64" s="16">
        <f t="shared" si="2"/>
        <v>538.39999999999964</v>
      </c>
      <c r="L64" s="14">
        <f t="shared" si="3"/>
        <v>2571.4000000000005</v>
      </c>
    </row>
    <row r="65" spans="1:12" ht="20.25" customHeight="1" x14ac:dyDescent="0.25">
      <c r="A65" s="1389">
        <v>2028</v>
      </c>
      <c r="B65" s="37">
        <v>44</v>
      </c>
      <c r="C65" s="891" t="s">
        <v>12</v>
      </c>
      <c r="D65" s="35" t="str">
        <v/>
      </c>
      <c r="E65" s="34">
        <f t="shared" si="0"/>
        <v>538.39999999999964</v>
      </c>
      <c r="F65" s="32">
        <v>42.95</v>
      </c>
      <c r="G65" s="32">
        <v>6.25</v>
      </c>
      <c r="H65" s="31">
        <v>11</v>
      </c>
      <c r="I65" s="32">
        <v>59.8</v>
      </c>
      <c r="J65" s="33">
        <f t="shared" si="1"/>
        <v>120</v>
      </c>
      <c r="K65" s="32">
        <f t="shared" si="2"/>
        <v>418.39999999999964</v>
      </c>
      <c r="L65" s="30">
        <f t="shared" si="3"/>
        <v>2631.2000000000007</v>
      </c>
    </row>
    <row r="66" spans="1:12" ht="20.25" customHeight="1" x14ac:dyDescent="0.25">
      <c r="A66" s="1390"/>
      <c r="B66" s="29">
        <v>45</v>
      </c>
      <c r="C66" s="892" t="s">
        <v>11</v>
      </c>
      <c r="D66" s="27" t="str">
        <v/>
      </c>
      <c r="E66" s="26">
        <f t="shared" si="0"/>
        <v>418.39999999999964</v>
      </c>
      <c r="F66" s="24">
        <v>42.95</v>
      </c>
      <c r="G66" s="24">
        <v>6.25</v>
      </c>
      <c r="H66" s="23">
        <v>11</v>
      </c>
      <c r="I66" s="24">
        <v>59.8</v>
      </c>
      <c r="J66" s="25">
        <f t="shared" si="1"/>
        <v>120</v>
      </c>
      <c r="K66" s="24">
        <f t="shared" si="2"/>
        <v>298.39999999999964</v>
      </c>
      <c r="L66" s="22">
        <f t="shared" si="3"/>
        <v>2691.0000000000009</v>
      </c>
    </row>
    <row r="67" spans="1:12" ht="20.25" customHeight="1" x14ac:dyDescent="0.25">
      <c r="A67" s="1390"/>
      <c r="B67" s="29">
        <v>46</v>
      </c>
      <c r="C67" s="892" t="s">
        <v>10</v>
      </c>
      <c r="D67" s="27" t="str">
        <v/>
      </c>
      <c r="E67" s="26">
        <f t="shared" si="0"/>
        <v>298.39999999999964</v>
      </c>
      <c r="F67" s="24">
        <v>42.95</v>
      </c>
      <c r="G67" s="24">
        <v>6.25</v>
      </c>
      <c r="H67" s="23">
        <v>11</v>
      </c>
      <c r="I67" s="24">
        <v>59.8</v>
      </c>
      <c r="J67" s="25">
        <f t="shared" si="1"/>
        <v>120</v>
      </c>
      <c r="K67" s="24">
        <f t="shared" si="2"/>
        <v>178.39999999999964</v>
      </c>
      <c r="L67" s="22">
        <f t="shared" si="3"/>
        <v>2750.8000000000011</v>
      </c>
    </row>
    <row r="68" spans="1:12" ht="20.25" customHeight="1" x14ac:dyDescent="0.25">
      <c r="A68" s="1390"/>
      <c r="B68" s="29">
        <v>47</v>
      </c>
      <c r="C68" s="892" t="s">
        <v>9</v>
      </c>
      <c r="D68" s="27" t="str">
        <v/>
      </c>
      <c r="E68" s="26">
        <f t="shared" si="0"/>
        <v>178.39999999999964</v>
      </c>
      <c r="F68" s="24">
        <v>42.95</v>
      </c>
      <c r="G68" s="24">
        <v>6.25</v>
      </c>
      <c r="H68" s="23">
        <v>11</v>
      </c>
      <c r="I68" s="24">
        <v>59.8</v>
      </c>
      <c r="J68" s="25">
        <f t="shared" si="1"/>
        <v>120</v>
      </c>
      <c r="K68" s="24">
        <f t="shared" si="2"/>
        <v>58.399999999999636</v>
      </c>
      <c r="L68" s="22">
        <f t="shared" si="3"/>
        <v>2810.6000000000013</v>
      </c>
    </row>
    <row r="69" spans="1:12" ht="20.25" customHeight="1" thickBot="1" x14ac:dyDescent="0.3">
      <c r="A69" s="1391"/>
      <c r="B69" s="21">
        <v>48</v>
      </c>
      <c r="C69" s="893" t="s">
        <v>8</v>
      </c>
      <c r="D69" s="19" t="str">
        <v/>
      </c>
      <c r="E69" s="18">
        <f t="shared" si="0"/>
        <v>58.399999999999636</v>
      </c>
      <c r="F69" s="16">
        <v>42.95</v>
      </c>
      <c r="G69" s="16">
        <v>6.25</v>
      </c>
      <c r="H69" s="15">
        <v>11</v>
      </c>
      <c r="I69" s="16">
        <v>59.8</v>
      </c>
      <c r="J69" s="17">
        <f t="shared" si="1"/>
        <v>120</v>
      </c>
      <c r="K69" s="16">
        <f t="shared" si="2"/>
        <v>-61.600000000000364</v>
      </c>
      <c r="L69" s="14">
        <f t="shared" si="3"/>
        <v>2870.4000000000015</v>
      </c>
    </row>
    <row r="70" spans="1:12" x14ac:dyDescent="0.25">
      <c r="D70" s="68"/>
      <c r="E70" s="68"/>
      <c r="F70" s="67">
        <f t="shared" ref="F70:H70" si="4">SUM(F22:F69)</f>
        <v>2061.6000000000013</v>
      </c>
      <c r="G70" s="67">
        <f t="shared" si="4"/>
        <v>300</v>
      </c>
      <c r="H70" s="67">
        <f t="shared" si="4"/>
        <v>528</v>
      </c>
      <c r="I70" s="67">
        <f>SUM(I22:I69)</f>
        <v>2870.4000000000015</v>
      </c>
    </row>
    <row r="71" spans="1:12" x14ac:dyDescent="0.25">
      <c r="D71" s="1420" t="s">
        <v>2</v>
      </c>
      <c r="E71" s="1420"/>
      <c r="F71" s="79">
        <v>0</v>
      </c>
      <c r="G71" s="79">
        <v>0</v>
      </c>
      <c r="H71" s="79">
        <v>0</v>
      </c>
      <c r="I71" s="79">
        <v>0</v>
      </c>
    </row>
    <row r="72" spans="1:12" x14ac:dyDescent="0.25">
      <c r="D72" s="1421" t="s">
        <v>1</v>
      </c>
      <c r="E72" s="1421"/>
      <c r="F72" s="78">
        <f>SUM(F70-F71)</f>
        <v>2061.6000000000013</v>
      </c>
      <c r="G72" s="78">
        <f>SUM(G70-G71)</f>
        <v>300</v>
      </c>
      <c r="H72" s="78">
        <f t="shared" ref="H72:I72" si="5">SUM(H70-H71)</f>
        <v>528</v>
      </c>
      <c r="I72" s="78">
        <f t="shared" si="5"/>
        <v>2870.4000000000015</v>
      </c>
    </row>
    <row r="74" spans="1:12" ht="15.75" x14ac:dyDescent="0.25">
      <c r="C74" s="76"/>
      <c r="D74" s="1435" t="s">
        <v>42</v>
      </c>
      <c r="E74" s="1435"/>
      <c r="F74" s="1423">
        <f>SUM(F72:I72)</f>
        <v>5760.0000000000027</v>
      </c>
      <c r="G74" s="1423"/>
      <c r="H74" s="485"/>
    </row>
    <row r="75" spans="1:12" ht="16.5" thickBot="1" x14ac:dyDescent="0.3">
      <c r="C75" s="76"/>
      <c r="D75" s="1435" t="s">
        <v>41</v>
      </c>
      <c r="E75" s="1435"/>
      <c r="F75" s="1436">
        <v>-61.6</v>
      </c>
      <c r="G75" s="1436"/>
      <c r="H75" s="485"/>
    </row>
    <row r="76" spans="1:12" ht="17.25" thickTop="1" thickBot="1" x14ac:dyDescent="0.3">
      <c r="C76" s="1415" t="s">
        <v>0</v>
      </c>
      <c r="D76" s="1415"/>
      <c r="E76" s="1416"/>
      <c r="F76" s="1417">
        <f>SUM(F74:H75)</f>
        <v>5698.4000000000024</v>
      </c>
      <c r="G76" s="1419"/>
      <c r="H76" s="486"/>
    </row>
    <row r="77" spans="1:12" ht="15.75" thickTop="1" x14ac:dyDescent="0.25"/>
  </sheetData>
  <mergeCells count="31">
    <mergeCell ref="A8:L8"/>
    <mergeCell ref="A11:B11"/>
    <mergeCell ref="A12:B12"/>
    <mergeCell ref="A14:B14"/>
    <mergeCell ref="A16:B16"/>
    <mergeCell ref="E17:F17"/>
    <mergeCell ref="E18:F18"/>
    <mergeCell ref="A20:A21"/>
    <mergeCell ref="B20:B21"/>
    <mergeCell ref="C20:C21"/>
    <mergeCell ref="D20:D21"/>
    <mergeCell ref="E20:E21"/>
    <mergeCell ref="F20:F21"/>
    <mergeCell ref="A29:A40"/>
    <mergeCell ref="I20:I21"/>
    <mergeCell ref="J20:J21"/>
    <mergeCell ref="K20:K21"/>
    <mergeCell ref="L20:L21"/>
    <mergeCell ref="G20:H20"/>
    <mergeCell ref="A22:A28"/>
    <mergeCell ref="D71:E71"/>
    <mergeCell ref="D72:E72"/>
    <mergeCell ref="A65:A69"/>
    <mergeCell ref="A53:A64"/>
    <mergeCell ref="A41:A52"/>
    <mergeCell ref="D74:E74"/>
    <mergeCell ref="F74:G74"/>
    <mergeCell ref="D75:E75"/>
    <mergeCell ref="F75:G75"/>
    <mergeCell ref="C76:E76"/>
    <mergeCell ref="F76:G76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40"/>
  <sheetViews>
    <sheetView topLeftCell="A16" zoomScaleNormal="100" workbookViewId="0">
      <selection activeCell="L20" sqref="L20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92</v>
      </c>
    </row>
    <row r="4" spans="1:12" ht="12.6" customHeight="1" x14ac:dyDescent="0.35">
      <c r="A4" s="62"/>
    </row>
    <row r="5" spans="1:12" ht="17.25" x14ac:dyDescent="0.3">
      <c r="A5" s="500" t="s">
        <v>307</v>
      </c>
    </row>
    <row r="6" spans="1:12" ht="17.25" x14ac:dyDescent="0.3">
      <c r="A6" s="500" t="s">
        <v>265</v>
      </c>
    </row>
    <row r="8" spans="1:12" ht="20.25" customHeight="1" x14ac:dyDescent="0.25">
      <c r="A8" s="1425" t="s">
        <v>91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7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80</v>
      </c>
      <c r="B10" s="60"/>
      <c r="C10" s="59"/>
      <c r="D10" s="7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1500</v>
      </c>
      <c r="D11" s="71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120</v>
      </c>
      <c r="D12" t="s">
        <v>90</v>
      </c>
      <c r="E12" s="51"/>
      <c r="J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30</v>
      </c>
      <c r="D13" t="s">
        <v>32</v>
      </c>
      <c r="E13" s="51"/>
      <c r="J13" s="48"/>
      <c r="K13" s="48"/>
      <c r="L13" s="48"/>
    </row>
    <row r="14" spans="1:12" ht="20.25" customHeight="1" x14ac:dyDescent="0.25">
      <c r="A14" s="69"/>
      <c r="B14" s="69"/>
      <c r="C14" s="50">
        <f>SUM(C11:C13)</f>
        <v>1650</v>
      </c>
      <c r="E14" s="51"/>
      <c r="J14" s="48"/>
      <c r="K14" s="48"/>
      <c r="L14" s="48"/>
    </row>
    <row r="15" spans="1:12" ht="20.25" customHeight="1" x14ac:dyDescent="0.25">
      <c r="A15" s="1426" t="s">
        <v>31</v>
      </c>
      <c r="B15" s="1426"/>
      <c r="C15" s="49">
        <v>594</v>
      </c>
      <c r="D15" s="52" t="s">
        <v>30</v>
      </c>
      <c r="E15" s="51"/>
      <c r="J15" s="48"/>
      <c r="K15" s="48"/>
      <c r="L15" s="48"/>
    </row>
    <row r="16" spans="1:12" ht="20.25" customHeight="1" x14ac:dyDescent="0.25">
      <c r="A16" s="1547" t="s">
        <v>29</v>
      </c>
      <c r="B16" s="1547"/>
      <c r="C16" s="50">
        <f>SUM(C14:C15)</f>
        <v>2244</v>
      </c>
      <c r="J16" s="48"/>
      <c r="K16" s="48"/>
      <c r="L16" s="48"/>
    </row>
    <row r="17" spans="1:12" ht="28.5" customHeight="1" x14ac:dyDescent="0.25">
      <c r="A17" s="1427" t="s">
        <v>79</v>
      </c>
      <c r="B17" s="1427"/>
      <c r="C17" s="54">
        <v>120</v>
      </c>
      <c r="D17" s="1437" t="s">
        <v>58</v>
      </c>
      <c r="E17" s="1437"/>
      <c r="F17" s="1437"/>
      <c r="J17" s="48"/>
      <c r="K17" s="48"/>
      <c r="L17" s="48"/>
    </row>
    <row r="18" spans="1:12" ht="20.25" customHeight="1" thickBot="1" x14ac:dyDescent="0.3">
      <c r="A18" s="47"/>
      <c r="B18" s="46"/>
      <c r="C18" s="45">
        <f>SUM(C16:C17)</f>
        <v>2364</v>
      </c>
      <c r="D18" s="1441">
        <f>C18/12</f>
        <v>197</v>
      </c>
      <c r="E18" s="1441"/>
      <c r="F18" s="1441"/>
      <c r="G18" s="58"/>
      <c r="H18" s="48"/>
      <c r="I18" s="48"/>
      <c r="J18" s="48"/>
      <c r="K18" s="48"/>
      <c r="L18" s="48"/>
    </row>
    <row r="19" spans="1:12" ht="16.5" thickTop="1" thickBot="1" x14ac:dyDescent="0.3"/>
    <row r="20" spans="1:12" ht="30.75" customHeight="1" thickBot="1" x14ac:dyDescent="0.3">
      <c r="A20" s="43" t="s">
        <v>26</v>
      </c>
      <c r="B20" s="42" t="s">
        <v>25</v>
      </c>
      <c r="C20" s="40" t="s">
        <v>24</v>
      </c>
      <c r="D20" s="41" t="s">
        <v>23</v>
      </c>
      <c r="E20" s="40" t="s">
        <v>22</v>
      </c>
      <c r="F20" s="39" t="s">
        <v>21</v>
      </c>
      <c r="G20" s="39" t="s">
        <v>20</v>
      </c>
      <c r="H20" s="40" t="s">
        <v>19</v>
      </c>
      <c r="I20" s="41" t="s">
        <v>18</v>
      </c>
      <c r="J20" s="40" t="s">
        <v>17</v>
      </c>
      <c r="K20" s="39" t="s">
        <v>16</v>
      </c>
      <c r="L20" s="38" t="s">
        <v>15</v>
      </c>
    </row>
    <row r="21" spans="1:12" ht="20.25" customHeight="1" x14ac:dyDescent="0.25">
      <c r="A21" s="1389">
        <v>2020</v>
      </c>
      <c r="B21" s="37">
        <v>1</v>
      </c>
      <c r="C21" s="36" t="s">
        <v>14</v>
      </c>
      <c r="D21" s="35" t="str">
        <f t="array" ref="D21:D32">TRANSPOSE('[1]2020-2021'!$F$49:$Q$49)</f>
        <v>01/12/20</v>
      </c>
      <c r="E21" s="34">
        <f>C16</f>
        <v>2244</v>
      </c>
      <c r="F21" s="32">
        <v>135</v>
      </c>
      <c r="G21" s="32">
        <v>2.5</v>
      </c>
      <c r="H21" s="32">
        <v>49.5</v>
      </c>
      <c r="I21" s="33">
        <f t="shared" ref="I21:I32" si="0">F21+H21+G21+K21</f>
        <v>197</v>
      </c>
      <c r="J21" s="32">
        <f t="shared" ref="J21:J32" si="1">E21-H21-G21-F21</f>
        <v>2057</v>
      </c>
      <c r="K21" s="32">
        <v>10</v>
      </c>
      <c r="L21" s="30">
        <f>H21</f>
        <v>49.5</v>
      </c>
    </row>
    <row r="22" spans="1:12" ht="20.25" customHeight="1" thickBot="1" x14ac:dyDescent="0.3">
      <c r="A22" s="1391"/>
      <c r="B22" s="21">
        <v>2</v>
      </c>
      <c r="C22" s="20" t="s">
        <v>13</v>
      </c>
      <c r="D22" s="19" t="str">
        <v>02/01/21</v>
      </c>
      <c r="E22" s="18">
        <f t="shared" ref="E22:E32" si="2">J21</f>
        <v>2057</v>
      </c>
      <c r="F22" s="166">
        <v>135</v>
      </c>
      <c r="G22" s="166">
        <v>2.5</v>
      </c>
      <c r="H22" s="166">
        <v>49.5</v>
      </c>
      <c r="I22" s="17">
        <f t="shared" si="0"/>
        <v>197</v>
      </c>
      <c r="J22" s="16">
        <f t="shared" si="1"/>
        <v>1870</v>
      </c>
      <c r="K22" s="16">
        <v>10</v>
      </c>
      <c r="L22" s="14">
        <f t="shared" ref="L22:L32" si="3">L21+H22</f>
        <v>99</v>
      </c>
    </row>
    <row r="23" spans="1:12" ht="20.25" customHeight="1" x14ac:dyDescent="0.25">
      <c r="A23" s="1389">
        <v>2021</v>
      </c>
      <c r="B23" s="37">
        <v>3</v>
      </c>
      <c r="C23" s="36" t="s">
        <v>12</v>
      </c>
      <c r="D23" s="35" t="str">
        <v>15/01/21</v>
      </c>
      <c r="E23" s="34">
        <f t="shared" si="2"/>
        <v>1870</v>
      </c>
      <c r="F23" s="32">
        <v>135</v>
      </c>
      <c r="G23" s="32">
        <v>2.5</v>
      </c>
      <c r="H23" s="32">
        <v>49.5</v>
      </c>
      <c r="I23" s="33">
        <f t="shared" si="0"/>
        <v>197</v>
      </c>
      <c r="J23" s="32">
        <f t="shared" si="1"/>
        <v>1683</v>
      </c>
      <c r="K23" s="32">
        <v>10</v>
      </c>
      <c r="L23" s="30">
        <f t="shared" si="3"/>
        <v>148.5</v>
      </c>
    </row>
    <row r="24" spans="1:12" ht="20.25" customHeight="1" x14ac:dyDescent="0.25">
      <c r="A24" s="1390"/>
      <c r="B24" s="29">
        <v>4</v>
      </c>
      <c r="C24" s="28" t="s">
        <v>11</v>
      </c>
      <c r="D24" s="27" t="str">
        <v>15/01/21</v>
      </c>
      <c r="E24" s="26">
        <f t="shared" si="2"/>
        <v>1683</v>
      </c>
      <c r="F24" s="24">
        <v>135</v>
      </c>
      <c r="G24" s="24">
        <v>2.5</v>
      </c>
      <c r="H24" s="24">
        <v>49.5</v>
      </c>
      <c r="I24" s="25">
        <f t="shared" si="0"/>
        <v>197</v>
      </c>
      <c r="J24" s="24">
        <f t="shared" si="1"/>
        <v>1496</v>
      </c>
      <c r="K24" s="24">
        <v>10</v>
      </c>
      <c r="L24" s="22">
        <f t="shared" si="3"/>
        <v>198</v>
      </c>
    </row>
    <row r="25" spans="1:12" ht="20.25" customHeight="1" x14ac:dyDescent="0.25">
      <c r="A25" s="1390"/>
      <c r="B25" s="29">
        <v>5</v>
      </c>
      <c r="C25" s="28" t="s">
        <v>10</v>
      </c>
      <c r="D25" s="27" t="str">
        <v>15/01/21</v>
      </c>
      <c r="E25" s="26">
        <f t="shared" si="2"/>
        <v>1496</v>
      </c>
      <c r="F25" s="24">
        <v>135</v>
      </c>
      <c r="G25" s="24">
        <v>2.5</v>
      </c>
      <c r="H25" s="24">
        <v>49.5</v>
      </c>
      <c r="I25" s="25">
        <f t="shared" si="0"/>
        <v>197</v>
      </c>
      <c r="J25" s="24">
        <f t="shared" si="1"/>
        <v>1309</v>
      </c>
      <c r="K25" s="24">
        <v>10</v>
      </c>
      <c r="L25" s="22">
        <f t="shared" si="3"/>
        <v>247.5</v>
      </c>
    </row>
    <row r="26" spans="1:12" ht="20.25" customHeight="1" x14ac:dyDescent="0.25">
      <c r="A26" s="1390"/>
      <c r="B26" s="29">
        <v>6</v>
      </c>
      <c r="C26" s="28" t="s">
        <v>9</v>
      </c>
      <c r="D26" s="27" t="str">
        <v>15/01/21</v>
      </c>
      <c r="E26" s="26">
        <f t="shared" si="2"/>
        <v>1309</v>
      </c>
      <c r="F26" s="24">
        <v>135</v>
      </c>
      <c r="G26" s="24">
        <v>2.5</v>
      </c>
      <c r="H26" s="24">
        <v>49.5</v>
      </c>
      <c r="I26" s="25">
        <f t="shared" si="0"/>
        <v>197</v>
      </c>
      <c r="J26" s="24">
        <f t="shared" si="1"/>
        <v>1122</v>
      </c>
      <c r="K26" s="24">
        <v>10</v>
      </c>
      <c r="L26" s="22">
        <f t="shared" si="3"/>
        <v>297</v>
      </c>
    </row>
    <row r="27" spans="1:12" ht="20.25" customHeight="1" x14ac:dyDescent="0.25">
      <c r="A27" s="1390"/>
      <c r="B27" s="29">
        <v>7</v>
      </c>
      <c r="C27" s="28" t="s">
        <v>8</v>
      </c>
      <c r="D27" s="27" t="str">
        <v>15/01/21</v>
      </c>
      <c r="E27" s="26">
        <f t="shared" si="2"/>
        <v>1122</v>
      </c>
      <c r="F27" s="24">
        <v>135</v>
      </c>
      <c r="G27" s="24">
        <v>2.5</v>
      </c>
      <c r="H27" s="24">
        <v>49.5</v>
      </c>
      <c r="I27" s="25">
        <f t="shared" si="0"/>
        <v>197</v>
      </c>
      <c r="J27" s="24">
        <f t="shared" si="1"/>
        <v>935</v>
      </c>
      <c r="K27" s="24">
        <v>10</v>
      </c>
      <c r="L27" s="22">
        <f t="shared" si="3"/>
        <v>346.5</v>
      </c>
    </row>
    <row r="28" spans="1:12" ht="20.25" customHeight="1" x14ac:dyDescent="0.25">
      <c r="A28" s="1390"/>
      <c r="B28" s="29">
        <v>8</v>
      </c>
      <c r="C28" s="28" t="s">
        <v>7</v>
      </c>
      <c r="D28" s="27" t="str">
        <v>15/01/21</v>
      </c>
      <c r="E28" s="26">
        <f t="shared" si="2"/>
        <v>935</v>
      </c>
      <c r="F28" s="24">
        <v>135</v>
      </c>
      <c r="G28" s="24">
        <v>2.5</v>
      </c>
      <c r="H28" s="24">
        <v>49.5</v>
      </c>
      <c r="I28" s="25">
        <f t="shared" si="0"/>
        <v>197</v>
      </c>
      <c r="J28" s="24">
        <f t="shared" si="1"/>
        <v>748</v>
      </c>
      <c r="K28" s="24">
        <v>10</v>
      </c>
      <c r="L28" s="22">
        <f t="shared" si="3"/>
        <v>396</v>
      </c>
    </row>
    <row r="29" spans="1:12" ht="20.25" customHeight="1" x14ac:dyDescent="0.25">
      <c r="A29" s="1390"/>
      <c r="B29" s="29">
        <v>9</v>
      </c>
      <c r="C29" s="28" t="s">
        <v>6</v>
      </c>
      <c r="D29" s="27" t="str">
        <v>15/01/21</v>
      </c>
      <c r="E29" s="26">
        <f t="shared" si="2"/>
        <v>748</v>
      </c>
      <c r="F29" s="24">
        <v>135</v>
      </c>
      <c r="G29" s="24">
        <v>2.5</v>
      </c>
      <c r="H29" s="24">
        <v>49.5</v>
      </c>
      <c r="I29" s="25">
        <f t="shared" si="0"/>
        <v>197</v>
      </c>
      <c r="J29" s="24">
        <f t="shared" si="1"/>
        <v>561</v>
      </c>
      <c r="K29" s="24">
        <v>10</v>
      </c>
      <c r="L29" s="22">
        <f t="shared" si="3"/>
        <v>445.5</v>
      </c>
    </row>
    <row r="30" spans="1:12" ht="20.25" customHeight="1" x14ac:dyDescent="0.25">
      <c r="A30" s="1390"/>
      <c r="B30" s="29">
        <v>10</v>
      </c>
      <c r="C30" s="28" t="s">
        <v>5</v>
      </c>
      <c r="D30" s="27" t="str">
        <v>15/01/21</v>
      </c>
      <c r="E30" s="26">
        <f t="shared" si="2"/>
        <v>561</v>
      </c>
      <c r="F30" s="24">
        <v>135</v>
      </c>
      <c r="G30" s="24">
        <v>2.5</v>
      </c>
      <c r="H30" s="24">
        <v>49.5</v>
      </c>
      <c r="I30" s="25">
        <f t="shared" si="0"/>
        <v>197</v>
      </c>
      <c r="J30" s="24">
        <f t="shared" si="1"/>
        <v>374</v>
      </c>
      <c r="K30" s="24">
        <v>10</v>
      </c>
      <c r="L30" s="22">
        <f t="shared" si="3"/>
        <v>495</v>
      </c>
    </row>
    <row r="31" spans="1:12" ht="20.25" customHeight="1" x14ac:dyDescent="0.25">
      <c r="A31" s="1390"/>
      <c r="B31" s="29">
        <v>11</v>
      </c>
      <c r="C31" s="28" t="s">
        <v>4</v>
      </c>
      <c r="D31" s="27" t="str">
        <v>15/01/21</v>
      </c>
      <c r="E31" s="26">
        <f t="shared" si="2"/>
        <v>374</v>
      </c>
      <c r="F31" s="24">
        <v>135</v>
      </c>
      <c r="G31" s="24">
        <v>2.5</v>
      </c>
      <c r="H31" s="24">
        <v>49.5</v>
      </c>
      <c r="I31" s="25">
        <f t="shared" si="0"/>
        <v>197</v>
      </c>
      <c r="J31" s="24">
        <f t="shared" si="1"/>
        <v>187</v>
      </c>
      <c r="K31" s="24">
        <v>10</v>
      </c>
      <c r="L31" s="22">
        <f t="shared" si="3"/>
        <v>544.5</v>
      </c>
    </row>
    <row r="32" spans="1:12" ht="20.25" customHeight="1" thickBot="1" x14ac:dyDescent="0.3">
      <c r="A32" s="1391"/>
      <c r="B32" s="21">
        <v>12</v>
      </c>
      <c r="C32" s="20" t="s">
        <v>3</v>
      </c>
      <c r="D32" s="19" t="str">
        <v>15/01/21</v>
      </c>
      <c r="E32" s="18">
        <f t="shared" si="2"/>
        <v>187</v>
      </c>
      <c r="F32" s="16">
        <v>135</v>
      </c>
      <c r="G32" s="16">
        <v>2.5</v>
      </c>
      <c r="H32" s="16">
        <v>49.5</v>
      </c>
      <c r="I32" s="17">
        <f t="shared" si="0"/>
        <v>197</v>
      </c>
      <c r="J32" s="15">
        <f t="shared" si="1"/>
        <v>0</v>
      </c>
      <c r="K32" s="16">
        <v>10</v>
      </c>
      <c r="L32" s="14">
        <f t="shared" si="3"/>
        <v>594</v>
      </c>
    </row>
    <row r="33" spans="3:11" x14ac:dyDescent="0.25">
      <c r="F33" s="99">
        <f>SUM(F21:F32)</f>
        <v>1620</v>
      </c>
      <c r="G33" s="99">
        <f>SUM(G21:G32)</f>
        <v>30</v>
      </c>
      <c r="H33" s="99">
        <f>SUM(H21:H32)</f>
        <v>594</v>
      </c>
      <c r="K33" s="98">
        <f>SUM(K21:K32)</f>
        <v>120</v>
      </c>
    </row>
    <row r="34" spans="3:11" x14ac:dyDescent="0.25">
      <c r="D34" s="1420" t="s">
        <v>2</v>
      </c>
      <c r="E34" s="1420"/>
      <c r="F34" s="79">
        <f>SUM(F21:F32)</f>
        <v>1620</v>
      </c>
      <c r="G34" s="79">
        <f>SUM(G21:G32)</f>
        <v>30</v>
      </c>
      <c r="H34" s="79">
        <f>SUM(H21:H32)</f>
        <v>594</v>
      </c>
      <c r="K34" s="66">
        <f>SUM(K21:K32)</f>
        <v>120</v>
      </c>
    </row>
    <row r="35" spans="3:11" x14ac:dyDescent="0.25">
      <c r="D35" s="1421" t="s">
        <v>1</v>
      </c>
      <c r="E35" s="1421"/>
      <c r="F35" s="65">
        <f>SUM(F33-F34)</f>
        <v>0</v>
      </c>
      <c r="G35" s="65">
        <f>SUM(G33-G34)</f>
        <v>0</v>
      </c>
      <c r="H35" s="65">
        <f>SUM(H33-H34)</f>
        <v>0</v>
      </c>
      <c r="K35" s="74">
        <f>SUM(K33-K34)</f>
        <v>0</v>
      </c>
    </row>
    <row r="37" spans="3:11" ht="15.75" x14ac:dyDescent="0.25">
      <c r="C37" s="97"/>
      <c r="D37" s="1422" t="s">
        <v>42</v>
      </c>
      <c r="E37" s="1422"/>
      <c r="F37" s="1423">
        <f>SUM(F35:H35)</f>
        <v>0</v>
      </c>
      <c r="G37" s="1423"/>
    </row>
    <row r="38" spans="3:11" ht="16.5" thickBot="1" x14ac:dyDescent="0.3">
      <c r="C38" s="97"/>
      <c r="D38" s="1422" t="s">
        <v>41</v>
      </c>
      <c r="E38" s="1422"/>
      <c r="F38" s="1548">
        <v>0</v>
      </c>
      <c r="G38" s="1548"/>
    </row>
    <row r="39" spans="3:11" ht="17.25" thickTop="1" thickBot="1" x14ac:dyDescent="0.3">
      <c r="C39" s="1415" t="s">
        <v>0</v>
      </c>
      <c r="D39" s="1415"/>
      <c r="E39" s="1416"/>
      <c r="F39" s="1417">
        <f>SUM(F37:G38)</f>
        <v>0</v>
      </c>
      <c r="G39" s="1419"/>
    </row>
    <row r="40" spans="3:11" ht="15.75" thickTop="1" x14ac:dyDescent="0.25"/>
  </sheetData>
  <mergeCells count="19">
    <mergeCell ref="C39:E39"/>
    <mergeCell ref="F39:G39"/>
    <mergeCell ref="A17:B17"/>
    <mergeCell ref="D17:F17"/>
    <mergeCell ref="D18:F18"/>
    <mergeCell ref="A21:A22"/>
    <mergeCell ref="A23:A32"/>
    <mergeCell ref="D34:E34"/>
    <mergeCell ref="D35:E35"/>
    <mergeCell ref="D37:E37"/>
    <mergeCell ref="F37:G37"/>
    <mergeCell ref="D38:E38"/>
    <mergeCell ref="F38:G38"/>
    <mergeCell ref="A16:B16"/>
    <mergeCell ref="A8:L8"/>
    <mergeCell ref="A11:B11"/>
    <mergeCell ref="A12:B12"/>
    <mergeCell ref="A13:B13"/>
    <mergeCell ref="A15:B15"/>
  </mergeCells>
  <printOptions horizontalCentered="1"/>
  <pageMargins left="0.11811023622047245" right="0.11811023622047245" top="0.55118110236220474" bottom="0.55118110236220474" header="0.31496062992125984" footer="0.31496062992125984"/>
  <pageSetup scale="68" pageOrder="overThenDown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53"/>
  <sheetViews>
    <sheetView topLeftCell="A11" zoomScaleNormal="100" workbookViewId="0">
      <selection activeCell="L21" sqref="L21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94</v>
      </c>
    </row>
    <row r="4" spans="1:12" ht="12.6" customHeight="1" x14ac:dyDescent="0.35">
      <c r="A4" s="62"/>
    </row>
    <row r="5" spans="1:12" ht="17.25" x14ac:dyDescent="0.3">
      <c r="A5" s="500" t="s">
        <v>307</v>
      </c>
    </row>
    <row r="6" spans="1:12" ht="17.25" x14ac:dyDescent="0.3">
      <c r="A6" s="500" t="s">
        <v>265</v>
      </c>
    </row>
    <row r="8" spans="1:12" ht="20.25" customHeight="1" x14ac:dyDescent="0.25">
      <c r="A8" s="1425" t="s">
        <v>165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332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332"/>
      <c r="E10" s="51"/>
      <c r="F10" s="58"/>
      <c r="G10" s="58"/>
      <c r="H10" s="48"/>
      <c r="I10" s="48"/>
      <c r="J10" s="48"/>
      <c r="K10" s="48"/>
      <c r="L10" s="48"/>
    </row>
    <row r="11" spans="1:12" ht="33.75" customHeight="1" x14ac:dyDescent="0.25">
      <c r="A11" s="1427" t="s">
        <v>166</v>
      </c>
      <c r="B11" s="1426"/>
      <c r="C11" s="54">
        <v>1827</v>
      </c>
      <c r="D11" s="332"/>
      <c r="E11" s="51"/>
      <c r="J11" s="48"/>
      <c r="K11" s="48"/>
      <c r="L11" s="48"/>
    </row>
    <row r="12" spans="1:12" ht="20.25" customHeight="1" x14ac:dyDescent="0.25">
      <c r="A12" s="1426" t="s">
        <v>35</v>
      </c>
      <c r="B12" s="1426"/>
      <c r="C12" s="54">
        <v>1000</v>
      </c>
      <c r="D12" s="332"/>
      <c r="E12" s="51"/>
      <c r="J12" s="48"/>
      <c r="K12" s="48"/>
      <c r="L12" s="48"/>
    </row>
    <row r="13" spans="1:12" ht="20.25" customHeight="1" x14ac:dyDescent="0.25">
      <c r="A13" s="331"/>
      <c r="B13" s="331"/>
      <c r="C13" s="50">
        <f>SUM(C11:C12)</f>
        <v>2827</v>
      </c>
      <c r="D13" s="332"/>
      <c r="E13" s="51"/>
      <c r="J13" s="48"/>
      <c r="K13" s="48"/>
      <c r="L13" s="48"/>
    </row>
    <row r="14" spans="1:12" ht="20.25" customHeight="1" x14ac:dyDescent="0.25">
      <c r="A14" s="1426" t="s">
        <v>33</v>
      </c>
      <c r="B14" s="1426"/>
      <c r="C14" s="54">
        <v>282.7</v>
      </c>
      <c r="E14" s="51"/>
      <c r="J14" s="48"/>
      <c r="K14" s="48"/>
      <c r="L14" s="48"/>
    </row>
    <row r="15" spans="1:12" ht="20.25" customHeight="1" x14ac:dyDescent="0.25">
      <c r="A15" s="331"/>
      <c r="B15" s="331"/>
      <c r="C15" s="50">
        <f>SUM(C13:C14)</f>
        <v>3109.7</v>
      </c>
      <c r="E15" s="51"/>
      <c r="J15" s="48"/>
      <c r="K15" s="48"/>
      <c r="L15" s="48"/>
    </row>
    <row r="16" spans="1:12" ht="20.25" customHeight="1" x14ac:dyDescent="0.25">
      <c r="A16" s="1426" t="s">
        <v>31</v>
      </c>
      <c r="B16" s="1426"/>
      <c r="C16" s="49">
        <v>2276.4</v>
      </c>
      <c r="D16" s="52" t="s">
        <v>169</v>
      </c>
      <c r="E16" s="51"/>
      <c r="J16" s="48"/>
      <c r="K16" s="48"/>
      <c r="L16" s="48"/>
    </row>
    <row r="17" spans="1:12" ht="20.25" customHeight="1" x14ac:dyDescent="0.25">
      <c r="A17" s="331"/>
      <c r="B17" s="331"/>
      <c r="C17" s="189">
        <f>SUM(C15:C16)</f>
        <v>5386.1</v>
      </c>
      <c r="D17" s="52"/>
      <c r="E17" s="51"/>
      <c r="J17" s="48"/>
      <c r="K17" s="48"/>
      <c r="L17" s="48"/>
    </row>
    <row r="18" spans="1:12" ht="30.75" customHeight="1" x14ac:dyDescent="0.25">
      <c r="A18" s="1427" t="s">
        <v>167</v>
      </c>
      <c r="B18" s="1427"/>
      <c r="C18" s="49">
        <v>240</v>
      </c>
      <c r="E18" s="1437" t="s">
        <v>168</v>
      </c>
      <c r="F18" s="1437"/>
      <c r="J18" s="48"/>
      <c r="K18" s="48"/>
      <c r="L18" s="48"/>
    </row>
    <row r="19" spans="1:12" ht="18" customHeight="1" thickBot="1" x14ac:dyDescent="0.3">
      <c r="C19" s="45">
        <f>SUM(C17:C18)</f>
        <v>5626.1</v>
      </c>
      <c r="E19" s="1441">
        <f>C19/24+1</f>
        <v>235.42083333333335</v>
      </c>
      <c r="F19" s="1441"/>
    </row>
    <row r="20" spans="1:12" s="93" customFormat="1" ht="17.25" thickTop="1" thickBot="1" x14ac:dyDescent="0.3">
      <c r="D20" s="143"/>
      <c r="E20" s="143"/>
      <c r="F20" s="143"/>
    </row>
    <row r="21" spans="1:12" ht="30.75" customHeight="1" thickBot="1" x14ac:dyDescent="0.3">
      <c r="A21" s="43" t="s">
        <v>26</v>
      </c>
      <c r="B21" s="42" t="s">
        <v>25</v>
      </c>
      <c r="C21" s="337" t="s">
        <v>24</v>
      </c>
      <c r="D21" s="41" t="s">
        <v>23</v>
      </c>
      <c r="E21" s="337" t="s">
        <v>22</v>
      </c>
      <c r="F21" s="39" t="s">
        <v>21</v>
      </c>
      <c r="G21" s="39" t="s">
        <v>20</v>
      </c>
      <c r="H21" s="337" t="s">
        <v>19</v>
      </c>
      <c r="I21" s="41" t="s">
        <v>18</v>
      </c>
      <c r="J21" s="337" t="s">
        <v>17</v>
      </c>
      <c r="K21" s="39" t="s">
        <v>16</v>
      </c>
      <c r="L21" s="38" t="s">
        <v>15</v>
      </c>
    </row>
    <row r="22" spans="1:12" ht="20.25" customHeight="1" x14ac:dyDescent="0.25">
      <c r="A22" s="1389">
        <v>2022</v>
      </c>
      <c r="B22" s="37">
        <v>1</v>
      </c>
      <c r="C22" s="336" t="s">
        <v>9</v>
      </c>
      <c r="D22" s="35" t="str">
        <f t="array" ref="D22:D45">TRANSPOSE('[1]2021-2022'!$F$129:$AC$129)</f>
        <v>01/04/22</v>
      </c>
      <c r="E22" s="34">
        <f>C17</f>
        <v>5386.1</v>
      </c>
      <c r="F22" s="32">
        <v>118.37</v>
      </c>
      <c r="G22" s="32">
        <v>11.78</v>
      </c>
      <c r="H22" s="32">
        <v>94.85</v>
      </c>
      <c r="I22" s="33">
        <f t="shared" ref="I22:I45" si="0">F22+H22+G22+K22</f>
        <v>235</v>
      </c>
      <c r="J22" s="32">
        <f>E22-H22-G22-F22</f>
        <v>5161.1000000000004</v>
      </c>
      <c r="K22" s="31">
        <v>10</v>
      </c>
      <c r="L22" s="30">
        <f>H22</f>
        <v>94.85</v>
      </c>
    </row>
    <row r="23" spans="1:12" ht="20.25" customHeight="1" x14ac:dyDescent="0.25">
      <c r="A23" s="1390"/>
      <c r="B23" s="29">
        <v>2</v>
      </c>
      <c r="C23" s="335" t="s">
        <v>8</v>
      </c>
      <c r="D23" s="27" t="str">
        <v>30/04/22</v>
      </c>
      <c r="E23" s="26">
        <f t="shared" ref="E23:E45" si="1">J22</f>
        <v>5161.1000000000004</v>
      </c>
      <c r="F23" s="24">
        <v>118.37</v>
      </c>
      <c r="G23" s="24">
        <v>11.78</v>
      </c>
      <c r="H23" s="24">
        <v>94.85</v>
      </c>
      <c r="I23" s="25">
        <f t="shared" si="0"/>
        <v>235</v>
      </c>
      <c r="J23" s="24">
        <f t="shared" ref="J23:J45" si="2">E23-H23-G23-F23</f>
        <v>4936.1000000000004</v>
      </c>
      <c r="K23" s="23">
        <v>10</v>
      </c>
      <c r="L23" s="22">
        <f t="shared" ref="L23:L45" si="3">L22+H23</f>
        <v>189.7</v>
      </c>
    </row>
    <row r="24" spans="1:12" ht="20.25" customHeight="1" x14ac:dyDescent="0.25">
      <c r="A24" s="1390"/>
      <c r="B24" s="29">
        <v>3</v>
      </c>
      <c r="C24" s="335" t="s">
        <v>7</v>
      </c>
      <c r="D24" s="27" t="str">
        <v>30/05/22</v>
      </c>
      <c r="E24" s="26">
        <f t="shared" si="1"/>
        <v>4936.1000000000004</v>
      </c>
      <c r="F24" s="24">
        <v>118.37</v>
      </c>
      <c r="G24" s="24">
        <v>11.78</v>
      </c>
      <c r="H24" s="24">
        <v>94.85</v>
      </c>
      <c r="I24" s="25">
        <f t="shared" si="0"/>
        <v>235</v>
      </c>
      <c r="J24" s="24">
        <f t="shared" si="2"/>
        <v>4711.1000000000004</v>
      </c>
      <c r="K24" s="23">
        <v>10</v>
      </c>
      <c r="L24" s="22">
        <f t="shared" si="3"/>
        <v>284.54999999999995</v>
      </c>
    </row>
    <row r="25" spans="1:12" ht="20.25" customHeight="1" x14ac:dyDescent="0.25">
      <c r="A25" s="1390"/>
      <c r="B25" s="29">
        <v>4</v>
      </c>
      <c r="C25" s="335" t="s">
        <v>6</v>
      </c>
      <c r="D25" s="27" t="str">
        <v>01/07/22</v>
      </c>
      <c r="E25" s="26">
        <f t="shared" si="1"/>
        <v>4711.1000000000004</v>
      </c>
      <c r="F25" s="24">
        <v>118.37</v>
      </c>
      <c r="G25" s="24">
        <v>11.78</v>
      </c>
      <c r="H25" s="24">
        <v>94.85</v>
      </c>
      <c r="I25" s="25">
        <f t="shared" si="0"/>
        <v>235</v>
      </c>
      <c r="J25" s="24">
        <f t="shared" si="2"/>
        <v>4486.1000000000004</v>
      </c>
      <c r="K25" s="23">
        <v>10</v>
      </c>
      <c r="L25" s="22">
        <f t="shared" si="3"/>
        <v>379.4</v>
      </c>
    </row>
    <row r="26" spans="1:12" ht="20.25" customHeight="1" x14ac:dyDescent="0.25">
      <c r="A26" s="1390"/>
      <c r="B26" s="29">
        <v>5</v>
      </c>
      <c r="C26" s="335" t="s">
        <v>5</v>
      </c>
      <c r="D26" s="27" t="str">
        <v>01/08/22</v>
      </c>
      <c r="E26" s="26">
        <f t="shared" si="1"/>
        <v>4486.1000000000004</v>
      </c>
      <c r="F26" s="24">
        <v>118.37</v>
      </c>
      <c r="G26" s="24">
        <v>11.78</v>
      </c>
      <c r="H26" s="24">
        <v>94.85</v>
      </c>
      <c r="I26" s="25">
        <f t="shared" si="0"/>
        <v>235</v>
      </c>
      <c r="J26" s="24">
        <f t="shared" si="2"/>
        <v>4261.1000000000004</v>
      </c>
      <c r="K26" s="23">
        <v>10</v>
      </c>
      <c r="L26" s="22">
        <f t="shared" si="3"/>
        <v>474.25</v>
      </c>
    </row>
    <row r="27" spans="1:12" ht="20.25" customHeight="1" x14ac:dyDescent="0.25">
      <c r="A27" s="1390"/>
      <c r="B27" s="29">
        <v>6</v>
      </c>
      <c r="C27" s="335" t="s">
        <v>4</v>
      </c>
      <c r="D27" s="27" t="str">
        <v>01/09/22</v>
      </c>
      <c r="E27" s="26">
        <f t="shared" si="1"/>
        <v>4261.1000000000004</v>
      </c>
      <c r="F27" s="24">
        <v>118.37</v>
      </c>
      <c r="G27" s="24">
        <v>11.78</v>
      </c>
      <c r="H27" s="24">
        <v>94.85</v>
      </c>
      <c r="I27" s="25">
        <f t="shared" si="0"/>
        <v>235</v>
      </c>
      <c r="J27" s="24">
        <f t="shared" si="2"/>
        <v>4036.1000000000004</v>
      </c>
      <c r="K27" s="23">
        <v>10</v>
      </c>
      <c r="L27" s="22">
        <f t="shared" si="3"/>
        <v>569.1</v>
      </c>
    </row>
    <row r="28" spans="1:12" ht="20.25" customHeight="1" x14ac:dyDescent="0.25">
      <c r="A28" s="1390"/>
      <c r="B28" s="29">
        <v>7</v>
      </c>
      <c r="C28" s="335" t="s">
        <v>3</v>
      </c>
      <c r="D28" s="27" t="str">
        <v>01/10/22</v>
      </c>
      <c r="E28" s="26">
        <f t="shared" si="1"/>
        <v>4036.1000000000004</v>
      </c>
      <c r="F28" s="24">
        <v>118.37</v>
      </c>
      <c r="G28" s="24">
        <v>11.78</v>
      </c>
      <c r="H28" s="24">
        <v>94.85</v>
      </c>
      <c r="I28" s="25">
        <f t="shared" si="0"/>
        <v>235</v>
      </c>
      <c r="J28" s="24">
        <f t="shared" si="2"/>
        <v>3811.1000000000004</v>
      </c>
      <c r="K28" s="23">
        <v>10</v>
      </c>
      <c r="L28" s="22">
        <f t="shared" si="3"/>
        <v>663.95</v>
      </c>
    </row>
    <row r="29" spans="1:12" ht="20.25" customHeight="1" x14ac:dyDescent="0.25">
      <c r="A29" s="1390"/>
      <c r="B29" s="29">
        <v>8</v>
      </c>
      <c r="C29" s="335" t="s">
        <v>14</v>
      </c>
      <c r="D29" s="27" t="str">
        <v>01/11/22</v>
      </c>
      <c r="E29" s="26">
        <f t="shared" si="1"/>
        <v>3811.1000000000004</v>
      </c>
      <c r="F29" s="24">
        <v>118.37</v>
      </c>
      <c r="G29" s="24">
        <v>11.78</v>
      </c>
      <c r="H29" s="24">
        <v>94.85</v>
      </c>
      <c r="I29" s="25">
        <f t="shared" si="0"/>
        <v>235</v>
      </c>
      <c r="J29" s="24">
        <f t="shared" si="2"/>
        <v>3586.1000000000004</v>
      </c>
      <c r="K29" s="23">
        <v>10</v>
      </c>
      <c r="L29" s="22">
        <f t="shared" si="3"/>
        <v>758.80000000000007</v>
      </c>
    </row>
    <row r="30" spans="1:12" ht="20.25" customHeight="1" thickBot="1" x14ac:dyDescent="0.3">
      <c r="A30" s="1391"/>
      <c r="B30" s="21">
        <v>9</v>
      </c>
      <c r="C30" s="334" t="s">
        <v>13</v>
      </c>
      <c r="D30" s="19" t="str">
        <v>01/12/22</v>
      </c>
      <c r="E30" s="18">
        <f t="shared" si="1"/>
        <v>3586.1000000000004</v>
      </c>
      <c r="F30" s="16">
        <v>118.37</v>
      </c>
      <c r="G30" s="16">
        <v>11.78</v>
      </c>
      <c r="H30" s="16">
        <v>94.85</v>
      </c>
      <c r="I30" s="17">
        <f t="shared" si="0"/>
        <v>235</v>
      </c>
      <c r="J30" s="16">
        <f t="shared" si="2"/>
        <v>3361.1000000000004</v>
      </c>
      <c r="K30" s="15">
        <v>10</v>
      </c>
      <c r="L30" s="14">
        <f t="shared" si="3"/>
        <v>853.65000000000009</v>
      </c>
    </row>
    <row r="31" spans="1:12" ht="20.25" customHeight="1" x14ac:dyDescent="0.25">
      <c r="A31" s="1389">
        <v>2023</v>
      </c>
      <c r="B31" s="37">
        <v>10</v>
      </c>
      <c r="C31" s="336" t="s">
        <v>12</v>
      </c>
      <c r="D31" s="35" t="str">
        <v>03/01/23</v>
      </c>
      <c r="E31" s="34">
        <f t="shared" si="1"/>
        <v>3361.1000000000004</v>
      </c>
      <c r="F31" s="32">
        <v>118.37</v>
      </c>
      <c r="G31" s="32">
        <v>11.78</v>
      </c>
      <c r="H31" s="32">
        <v>94.85</v>
      </c>
      <c r="I31" s="33">
        <f t="shared" si="0"/>
        <v>235</v>
      </c>
      <c r="J31" s="32">
        <f t="shared" si="2"/>
        <v>3136.1000000000004</v>
      </c>
      <c r="K31" s="31">
        <v>10</v>
      </c>
      <c r="L31" s="30">
        <f t="shared" si="3"/>
        <v>948.50000000000011</v>
      </c>
    </row>
    <row r="32" spans="1:12" ht="20.25" customHeight="1" x14ac:dyDescent="0.25">
      <c r="A32" s="1390"/>
      <c r="B32" s="29">
        <v>11</v>
      </c>
      <c r="C32" s="335" t="s">
        <v>11</v>
      </c>
      <c r="D32" s="27" t="str">
        <v>01/02/23</v>
      </c>
      <c r="E32" s="26">
        <f t="shared" si="1"/>
        <v>3136.1000000000004</v>
      </c>
      <c r="F32" s="24">
        <v>118.37</v>
      </c>
      <c r="G32" s="24">
        <v>11.78</v>
      </c>
      <c r="H32" s="24">
        <v>94.85</v>
      </c>
      <c r="I32" s="25">
        <f t="shared" si="0"/>
        <v>235</v>
      </c>
      <c r="J32" s="24">
        <f t="shared" si="2"/>
        <v>2911.1000000000004</v>
      </c>
      <c r="K32" s="23">
        <v>10</v>
      </c>
      <c r="L32" s="22">
        <f t="shared" si="3"/>
        <v>1043.3500000000001</v>
      </c>
    </row>
    <row r="33" spans="1:12" ht="20.25" customHeight="1" x14ac:dyDescent="0.25">
      <c r="A33" s="1390"/>
      <c r="B33" s="29">
        <v>12</v>
      </c>
      <c r="C33" s="335" t="s">
        <v>10</v>
      </c>
      <c r="D33" s="27" t="str">
        <v>03/03/23</v>
      </c>
      <c r="E33" s="26">
        <f t="shared" si="1"/>
        <v>2911.1000000000004</v>
      </c>
      <c r="F33" s="24">
        <v>118.37</v>
      </c>
      <c r="G33" s="24">
        <v>11.78</v>
      </c>
      <c r="H33" s="24">
        <v>94.85</v>
      </c>
      <c r="I33" s="25">
        <f t="shared" si="0"/>
        <v>235</v>
      </c>
      <c r="J33" s="24">
        <f t="shared" si="2"/>
        <v>2686.1000000000004</v>
      </c>
      <c r="K33" s="23">
        <v>10</v>
      </c>
      <c r="L33" s="22">
        <f t="shared" si="3"/>
        <v>1138.2</v>
      </c>
    </row>
    <row r="34" spans="1:12" ht="20.25" customHeight="1" x14ac:dyDescent="0.25">
      <c r="A34" s="1390"/>
      <c r="B34" s="29">
        <v>13</v>
      </c>
      <c r="C34" s="335" t="s">
        <v>9</v>
      </c>
      <c r="D34" s="27" t="str">
        <v>01/04/23</v>
      </c>
      <c r="E34" s="26">
        <f t="shared" si="1"/>
        <v>2686.1000000000004</v>
      </c>
      <c r="F34" s="24">
        <v>118.37</v>
      </c>
      <c r="G34" s="24">
        <v>11.78</v>
      </c>
      <c r="H34" s="24">
        <v>94.85</v>
      </c>
      <c r="I34" s="25">
        <f t="shared" si="0"/>
        <v>235</v>
      </c>
      <c r="J34" s="24">
        <f t="shared" si="2"/>
        <v>2461.1000000000004</v>
      </c>
      <c r="K34" s="23">
        <v>10</v>
      </c>
      <c r="L34" s="22">
        <f t="shared" si="3"/>
        <v>1233.05</v>
      </c>
    </row>
    <row r="35" spans="1:12" ht="20.25" customHeight="1" x14ac:dyDescent="0.25">
      <c r="A35" s="1390"/>
      <c r="B35" s="29">
        <v>14</v>
      </c>
      <c r="C35" s="335" t="s">
        <v>8</v>
      </c>
      <c r="D35" s="27" t="str">
        <v>02/05/23</v>
      </c>
      <c r="E35" s="26">
        <f t="shared" si="1"/>
        <v>2461.1000000000004</v>
      </c>
      <c r="F35" s="24">
        <v>118.37</v>
      </c>
      <c r="G35" s="24">
        <v>11.78</v>
      </c>
      <c r="H35" s="24">
        <v>94.85</v>
      </c>
      <c r="I35" s="25">
        <f t="shared" si="0"/>
        <v>235</v>
      </c>
      <c r="J35" s="24">
        <f t="shared" si="2"/>
        <v>2236.1000000000004</v>
      </c>
      <c r="K35" s="23">
        <v>10</v>
      </c>
      <c r="L35" s="22">
        <f t="shared" si="3"/>
        <v>1327.8999999999999</v>
      </c>
    </row>
    <row r="36" spans="1:12" ht="20.25" customHeight="1" x14ac:dyDescent="0.25">
      <c r="A36" s="1390"/>
      <c r="B36" s="29">
        <v>15</v>
      </c>
      <c r="C36" s="335" t="s">
        <v>7</v>
      </c>
      <c r="D36" s="27" t="str">
        <v>23/05/23</v>
      </c>
      <c r="E36" s="26">
        <f t="shared" si="1"/>
        <v>2236.1000000000004</v>
      </c>
      <c r="F36" s="24">
        <v>118.37</v>
      </c>
      <c r="G36" s="24">
        <v>11.78</v>
      </c>
      <c r="H36" s="24">
        <v>94.85</v>
      </c>
      <c r="I36" s="25">
        <f t="shared" si="0"/>
        <v>235</v>
      </c>
      <c r="J36" s="24">
        <f t="shared" si="2"/>
        <v>2011.1000000000004</v>
      </c>
      <c r="K36" s="23">
        <v>10</v>
      </c>
      <c r="L36" s="22">
        <f t="shared" si="3"/>
        <v>1422.7499999999998</v>
      </c>
    </row>
    <row r="37" spans="1:12" ht="20.25" customHeight="1" x14ac:dyDescent="0.25">
      <c r="A37" s="1390"/>
      <c r="B37" s="29">
        <v>16</v>
      </c>
      <c r="C37" s="335" t="s">
        <v>6</v>
      </c>
      <c r="D37" s="27" t="str">
        <v>23/05/23</v>
      </c>
      <c r="E37" s="26">
        <f t="shared" si="1"/>
        <v>2011.1000000000004</v>
      </c>
      <c r="F37" s="24">
        <v>118.37</v>
      </c>
      <c r="G37" s="24">
        <v>11.78</v>
      </c>
      <c r="H37" s="24">
        <v>94.85</v>
      </c>
      <c r="I37" s="25">
        <f t="shared" si="0"/>
        <v>235</v>
      </c>
      <c r="J37" s="24">
        <f t="shared" si="2"/>
        <v>1786.1000000000004</v>
      </c>
      <c r="K37" s="23">
        <v>10</v>
      </c>
      <c r="L37" s="22">
        <f t="shared" si="3"/>
        <v>1517.5999999999997</v>
      </c>
    </row>
    <row r="38" spans="1:12" ht="20.25" customHeight="1" x14ac:dyDescent="0.25">
      <c r="A38" s="1390"/>
      <c r="B38" s="29">
        <v>17</v>
      </c>
      <c r="C38" s="335" t="s">
        <v>5</v>
      </c>
      <c r="D38" s="27" t="str">
        <v>23/05/23</v>
      </c>
      <c r="E38" s="26">
        <f t="shared" si="1"/>
        <v>1786.1000000000004</v>
      </c>
      <c r="F38" s="24">
        <v>118.37</v>
      </c>
      <c r="G38" s="24">
        <v>11.78</v>
      </c>
      <c r="H38" s="24">
        <v>94.85</v>
      </c>
      <c r="I38" s="25">
        <f t="shared" si="0"/>
        <v>235</v>
      </c>
      <c r="J38" s="24">
        <f t="shared" si="2"/>
        <v>1561.1000000000004</v>
      </c>
      <c r="K38" s="23">
        <v>10</v>
      </c>
      <c r="L38" s="22">
        <f t="shared" si="3"/>
        <v>1612.4499999999996</v>
      </c>
    </row>
    <row r="39" spans="1:12" ht="20.25" customHeight="1" x14ac:dyDescent="0.25">
      <c r="A39" s="1390"/>
      <c r="B39" s="29">
        <v>18</v>
      </c>
      <c r="C39" s="335" t="s">
        <v>4</v>
      </c>
      <c r="D39" s="27" t="str">
        <v>23/05/23</v>
      </c>
      <c r="E39" s="26">
        <f t="shared" si="1"/>
        <v>1561.1000000000004</v>
      </c>
      <c r="F39" s="24">
        <v>118.37</v>
      </c>
      <c r="G39" s="24">
        <v>11.78</v>
      </c>
      <c r="H39" s="24">
        <v>94.85</v>
      </c>
      <c r="I39" s="25">
        <f t="shared" si="0"/>
        <v>235</v>
      </c>
      <c r="J39" s="24">
        <f t="shared" si="2"/>
        <v>1336.1000000000004</v>
      </c>
      <c r="K39" s="23">
        <v>10</v>
      </c>
      <c r="L39" s="22">
        <f t="shared" si="3"/>
        <v>1707.2999999999995</v>
      </c>
    </row>
    <row r="40" spans="1:12" ht="20.25" customHeight="1" x14ac:dyDescent="0.25">
      <c r="A40" s="1390"/>
      <c r="B40" s="29">
        <v>19</v>
      </c>
      <c r="C40" s="335" t="s">
        <v>3</v>
      </c>
      <c r="D40" s="27" t="str">
        <v>23/05/23</v>
      </c>
      <c r="E40" s="26">
        <f t="shared" si="1"/>
        <v>1336.1000000000004</v>
      </c>
      <c r="F40" s="24">
        <v>118.37</v>
      </c>
      <c r="G40" s="24">
        <v>11.78</v>
      </c>
      <c r="H40" s="24">
        <v>94.85</v>
      </c>
      <c r="I40" s="25">
        <f t="shared" si="0"/>
        <v>235</v>
      </c>
      <c r="J40" s="24">
        <f t="shared" si="2"/>
        <v>1111.1000000000004</v>
      </c>
      <c r="K40" s="23">
        <v>10</v>
      </c>
      <c r="L40" s="22">
        <f t="shared" si="3"/>
        <v>1802.1499999999994</v>
      </c>
    </row>
    <row r="41" spans="1:12" ht="20.25" customHeight="1" x14ac:dyDescent="0.25">
      <c r="A41" s="1390"/>
      <c r="B41" s="29">
        <v>20</v>
      </c>
      <c r="C41" s="335" t="s">
        <v>14</v>
      </c>
      <c r="D41" s="27" t="str">
        <v>23/05/23</v>
      </c>
      <c r="E41" s="26">
        <f t="shared" si="1"/>
        <v>1111.1000000000004</v>
      </c>
      <c r="F41" s="24">
        <v>118.37</v>
      </c>
      <c r="G41" s="24">
        <v>11.78</v>
      </c>
      <c r="H41" s="24">
        <v>94.85</v>
      </c>
      <c r="I41" s="25">
        <f t="shared" si="0"/>
        <v>235</v>
      </c>
      <c r="J41" s="24">
        <f t="shared" si="2"/>
        <v>886.10000000000036</v>
      </c>
      <c r="K41" s="23">
        <v>10</v>
      </c>
      <c r="L41" s="22">
        <f t="shared" si="3"/>
        <v>1896.9999999999993</v>
      </c>
    </row>
    <row r="42" spans="1:12" ht="20.25" customHeight="1" thickBot="1" x14ac:dyDescent="0.3">
      <c r="A42" s="1391"/>
      <c r="B42" s="21">
        <v>21</v>
      </c>
      <c r="C42" s="334" t="s">
        <v>13</v>
      </c>
      <c r="D42" s="19" t="str">
        <v>23/05/23</v>
      </c>
      <c r="E42" s="18">
        <f t="shared" si="1"/>
        <v>886.10000000000036</v>
      </c>
      <c r="F42" s="16">
        <v>118.37</v>
      </c>
      <c r="G42" s="16">
        <v>11.78</v>
      </c>
      <c r="H42" s="16">
        <v>94.85</v>
      </c>
      <c r="I42" s="17">
        <f t="shared" si="0"/>
        <v>235</v>
      </c>
      <c r="J42" s="16">
        <f t="shared" si="2"/>
        <v>661.10000000000036</v>
      </c>
      <c r="K42" s="15">
        <v>10</v>
      </c>
      <c r="L42" s="14">
        <f t="shared" si="3"/>
        <v>1991.8499999999992</v>
      </c>
    </row>
    <row r="43" spans="1:12" ht="20.25" customHeight="1" x14ac:dyDescent="0.25">
      <c r="A43" s="1389">
        <v>2024</v>
      </c>
      <c r="B43" s="37">
        <v>22</v>
      </c>
      <c r="C43" s="336" t="s">
        <v>12</v>
      </c>
      <c r="D43" s="35" t="str">
        <v>23/05/23</v>
      </c>
      <c r="E43" s="34">
        <f t="shared" si="1"/>
        <v>661.10000000000036</v>
      </c>
      <c r="F43" s="32">
        <v>118.37</v>
      </c>
      <c r="G43" s="32">
        <v>11.78</v>
      </c>
      <c r="H43" s="32">
        <v>94.85</v>
      </c>
      <c r="I43" s="33">
        <f t="shared" si="0"/>
        <v>235</v>
      </c>
      <c r="J43" s="32">
        <f t="shared" si="2"/>
        <v>436.10000000000036</v>
      </c>
      <c r="K43" s="31">
        <v>10</v>
      </c>
      <c r="L43" s="30">
        <f t="shared" si="3"/>
        <v>2086.6999999999994</v>
      </c>
    </row>
    <row r="44" spans="1:12" ht="20.25" customHeight="1" x14ac:dyDescent="0.25">
      <c r="A44" s="1390"/>
      <c r="B44" s="29">
        <v>23</v>
      </c>
      <c r="C44" s="335" t="s">
        <v>11</v>
      </c>
      <c r="D44" s="27" t="str">
        <v>23/05/23</v>
      </c>
      <c r="E44" s="26">
        <f t="shared" si="1"/>
        <v>436.10000000000036</v>
      </c>
      <c r="F44" s="24">
        <v>118.37</v>
      </c>
      <c r="G44" s="24">
        <v>11.78</v>
      </c>
      <c r="H44" s="24">
        <v>94.85</v>
      </c>
      <c r="I44" s="25">
        <f t="shared" si="0"/>
        <v>235</v>
      </c>
      <c r="J44" s="24">
        <f t="shared" si="2"/>
        <v>211.10000000000036</v>
      </c>
      <c r="K44" s="23">
        <v>10</v>
      </c>
      <c r="L44" s="22">
        <f t="shared" si="3"/>
        <v>2181.5499999999993</v>
      </c>
    </row>
    <row r="45" spans="1:12" ht="20.25" customHeight="1" thickBot="1" x14ac:dyDescent="0.3">
      <c r="A45" s="1391"/>
      <c r="B45" s="21">
        <v>24</v>
      </c>
      <c r="C45" s="334" t="s">
        <v>10</v>
      </c>
      <c r="D45" s="19" t="str">
        <v>23/05/23</v>
      </c>
      <c r="E45" s="18">
        <f t="shared" si="1"/>
        <v>211.10000000000036</v>
      </c>
      <c r="F45" s="16">
        <v>118.39</v>
      </c>
      <c r="G45" s="16">
        <v>11.76</v>
      </c>
      <c r="H45" s="16">
        <v>94.85</v>
      </c>
      <c r="I45" s="17">
        <f t="shared" si="0"/>
        <v>235</v>
      </c>
      <c r="J45" s="16">
        <f t="shared" si="2"/>
        <v>-13.899999999999636</v>
      </c>
      <c r="K45" s="15">
        <v>10</v>
      </c>
      <c r="L45" s="14">
        <f t="shared" si="3"/>
        <v>2276.3999999999992</v>
      </c>
    </row>
    <row r="46" spans="1:12" x14ac:dyDescent="0.25">
      <c r="F46" s="99">
        <f>SUM(F22:F45)</f>
        <v>2840.8999999999983</v>
      </c>
      <c r="G46" s="99">
        <f>SUM(G22:G45)</f>
        <v>282.69999999999993</v>
      </c>
      <c r="H46" s="99">
        <f>SUM(H22:H45)</f>
        <v>2276.3999999999992</v>
      </c>
      <c r="K46" s="99">
        <f>SUM(K22:K45)</f>
        <v>240</v>
      </c>
    </row>
    <row r="47" spans="1:12" x14ac:dyDescent="0.25">
      <c r="D47" s="1420" t="s">
        <v>2</v>
      </c>
      <c r="E47" s="1420"/>
      <c r="F47" s="79">
        <f>SUM(F22:F31)</f>
        <v>1183.6999999999998</v>
      </c>
      <c r="G47" s="79">
        <f t="shared" ref="G47:H47" si="4">SUM(G22:G31)</f>
        <v>117.8</v>
      </c>
      <c r="H47" s="79">
        <f t="shared" si="4"/>
        <v>948.50000000000011</v>
      </c>
      <c r="K47" s="79">
        <f>SUM(K22:K25)</f>
        <v>40</v>
      </c>
    </row>
    <row r="48" spans="1:12" x14ac:dyDescent="0.25">
      <c r="D48" s="1421" t="s">
        <v>1</v>
      </c>
      <c r="E48" s="1421"/>
      <c r="F48" s="65">
        <f>SUM(F46-F47)</f>
        <v>1657.1999999999985</v>
      </c>
      <c r="G48" s="65">
        <f>SUM(G46-G47)</f>
        <v>164.89999999999992</v>
      </c>
      <c r="H48" s="65">
        <f>SUM(H46-H47)</f>
        <v>1327.8999999999992</v>
      </c>
      <c r="K48" s="65">
        <f>SUM(K46-K47)</f>
        <v>200</v>
      </c>
    </row>
    <row r="50" spans="3:7" ht="15.75" x14ac:dyDescent="0.25">
      <c r="C50" s="333"/>
      <c r="D50" s="1422" t="s">
        <v>42</v>
      </c>
      <c r="E50" s="1422"/>
      <c r="F50" s="1423">
        <f>SUM(F48:H48)</f>
        <v>3149.9999999999973</v>
      </c>
      <c r="G50" s="1423"/>
    </row>
    <row r="51" spans="3:7" ht="16.5" thickBot="1" x14ac:dyDescent="0.3">
      <c r="C51" s="333"/>
      <c r="D51" s="1422" t="s">
        <v>41</v>
      </c>
      <c r="E51" s="1422"/>
      <c r="F51" s="1424">
        <v>-13.9</v>
      </c>
      <c r="G51" s="1424"/>
    </row>
    <row r="52" spans="3:7" ht="17.25" thickTop="1" thickBot="1" x14ac:dyDescent="0.3">
      <c r="C52" s="1415" t="s">
        <v>0</v>
      </c>
      <c r="D52" s="1415"/>
      <c r="E52" s="1416"/>
      <c r="F52" s="1417">
        <f>SUM(F50:G51)</f>
        <v>3136.0999999999972</v>
      </c>
      <c r="G52" s="1419"/>
    </row>
    <row r="53" spans="3:7" ht="15.75" thickTop="1" x14ac:dyDescent="0.25"/>
  </sheetData>
  <mergeCells count="19">
    <mergeCell ref="D51:E51"/>
    <mergeCell ref="F51:G51"/>
    <mergeCell ref="C52:E52"/>
    <mergeCell ref="F52:G52"/>
    <mergeCell ref="A12:B12"/>
    <mergeCell ref="E18:F18"/>
    <mergeCell ref="E19:F19"/>
    <mergeCell ref="A43:A45"/>
    <mergeCell ref="A31:A42"/>
    <mergeCell ref="A22:A30"/>
    <mergeCell ref="D47:E47"/>
    <mergeCell ref="D48:E48"/>
    <mergeCell ref="D50:E50"/>
    <mergeCell ref="F50:G50"/>
    <mergeCell ref="A8:L8"/>
    <mergeCell ref="A11:B11"/>
    <mergeCell ref="A14:B14"/>
    <mergeCell ref="A16:B16"/>
    <mergeCell ref="A18:B18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52"/>
  <sheetViews>
    <sheetView topLeftCell="A9" zoomScaleNormal="100" workbookViewId="0">
      <selection activeCell="L19" sqref="L19:L20"/>
    </sheetView>
  </sheetViews>
  <sheetFormatPr defaultRowHeight="15" x14ac:dyDescent="0.25"/>
  <cols>
    <col min="3" max="3" width="12.140625" bestFit="1" customWidth="1"/>
    <col min="4" max="4" width="10.7109375" customWidth="1"/>
    <col min="5" max="7" width="10" customWidth="1"/>
    <col min="8" max="8" width="10.85546875" customWidth="1"/>
    <col min="9" max="11" width="10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94</v>
      </c>
    </row>
    <row r="4" spans="1:12" ht="12.6" customHeight="1" x14ac:dyDescent="0.35">
      <c r="A4" s="62"/>
    </row>
    <row r="5" spans="1:12" ht="17.25" x14ac:dyDescent="0.3">
      <c r="A5" s="500" t="s">
        <v>307</v>
      </c>
    </row>
    <row r="6" spans="1:12" ht="17.25" x14ac:dyDescent="0.3">
      <c r="A6" s="500" t="s">
        <v>265</v>
      </c>
    </row>
    <row r="8" spans="1:12" ht="20.25" customHeight="1" x14ac:dyDescent="0.25">
      <c r="A8" s="1425" t="s">
        <v>219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43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43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1500</v>
      </c>
      <c r="D11" s="431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165</v>
      </c>
      <c r="E12" s="51"/>
      <c r="H12" s="48"/>
      <c r="K12" s="48"/>
      <c r="L12" s="48"/>
    </row>
    <row r="13" spans="1:12" ht="20.25" customHeight="1" x14ac:dyDescent="0.25">
      <c r="A13" s="430"/>
      <c r="B13" s="430"/>
      <c r="C13" s="50">
        <f>SUM(C11:C12)</f>
        <v>1665</v>
      </c>
      <c r="E13" s="51"/>
      <c r="H13" s="48"/>
      <c r="K13" s="48"/>
      <c r="L13" s="48"/>
    </row>
    <row r="14" spans="1:12" ht="20.25" customHeight="1" x14ac:dyDescent="0.25">
      <c r="A14" s="1426" t="s">
        <v>31</v>
      </c>
      <c r="B14" s="1426"/>
      <c r="C14" s="49">
        <v>1198.8</v>
      </c>
      <c r="D14" s="52" t="s">
        <v>30</v>
      </c>
      <c r="E14" s="51"/>
      <c r="H14" s="48"/>
      <c r="K14" s="48"/>
      <c r="L14" s="48"/>
    </row>
    <row r="15" spans="1:12" ht="20.25" customHeight="1" x14ac:dyDescent="0.25">
      <c r="A15" s="430"/>
      <c r="B15" s="430"/>
      <c r="C15" s="189">
        <f>SUM(C13:C14)</f>
        <v>2863.8</v>
      </c>
      <c r="D15" s="52"/>
      <c r="E15" s="51"/>
      <c r="H15" s="48"/>
      <c r="K15" s="48"/>
      <c r="L15" s="48"/>
    </row>
    <row r="16" spans="1:12" ht="20.25" customHeight="1" x14ac:dyDescent="0.25">
      <c r="A16" s="1427" t="s">
        <v>217</v>
      </c>
      <c r="B16" s="1427"/>
      <c r="C16" s="49">
        <v>240</v>
      </c>
      <c r="E16" s="1437" t="s">
        <v>168</v>
      </c>
      <c r="F16" s="1437"/>
      <c r="H16" s="48"/>
      <c r="K16" s="48"/>
      <c r="L16" s="48"/>
    </row>
    <row r="17" spans="1:12" ht="18" customHeight="1" thickBot="1" x14ac:dyDescent="0.3">
      <c r="C17" s="45">
        <f>SUM(C15:C16)</f>
        <v>3103.8</v>
      </c>
      <c r="E17" s="1441">
        <f>C17/24+1</f>
        <v>130.32500000000002</v>
      </c>
      <c r="F17" s="1441"/>
    </row>
    <row r="18" spans="1:12" s="93" customFormat="1" ht="17.25" thickTop="1" thickBot="1" x14ac:dyDescent="0.3">
      <c r="D18" s="143"/>
      <c r="E18" s="143"/>
      <c r="F18" s="143"/>
    </row>
    <row r="19" spans="1:12" ht="18.75" customHeight="1" x14ac:dyDescent="0.25">
      <c r="A19" s="1430" t="s">
        <v>26</v>
      </c>
      <c r="B19" s="1432" t="s">
        <v>25</v>
      </c>
      <c r="C19" s="1392" t="s">
        <v>24</v>
      </c>
      <c r="D19" s="1400" t="s">
        <v>23</v>
      </c>
      <c r="E19" s="1392" t="s">
        <v>22</v>
      </c>
      <c r="F19" s="1408" t="s">
        <v>21</v>
      </c>
      <c r="G19" s="1402" t="s">
        <v>218</v>
      </c>
      <c r="H19" s="1404"/>
      <c r="I19" s="1392" t="s">
        <v>19</v>
      </c>
      <c r="J19" s="1400" t="s">
        <v>18</v>
      </c>
      <c r="K19" s="1392" t="s">
        <v>17</v>
      </c>
      <c r="L19" s="1394" t="s">
        <v>15</v>
      </c>
    </row>
    <row r="20" spans="1:12" ht="30.75" customHeight="1" thickBot="1" x14ac:dyDescent="0.3">
      <c r="A20" s="1431"/>
      <c r="B20" s="1433"/>
      <c r="C20" s="1393"/>
      <c r="D20" s="1401"/>
      <c r="E20" s="1393"/>
      <c r="F20" s="1434"/>
      <c r="G20" s="440" t="s">
        <v>20</v>
      </c>
      <c r="H20" s="440" t="s">
        <v>16</v>
      </c>
      <c r="I20" s="1393"/>
      <c r="J20" s="1401"/>
      <c r="K20" s="1393"/>
      <c r="L20" s="1395"/>
    </row>
    <row r="21" spans="1:12" ht="20.25" customHeight="1" x14ac:dyDescent="0.25">
      <c r="A21" s="1389">
        <v>2022</v>
      </c>
      <c r="B21" s="37">
        <v>1</v>
      </c>
      <c r="C21" s="435" t="s">
        <v>4</v>
      </c>
      <c r="D21" s="35" t="str">
        <f t="array" ref="D21:D44">TRANSPOSE('[1]2022-2023'!$F$42:$AC$42)</f>
        <v>01/09/22</v>
      </c>
      <c r="E21" s="34">
        <f>SUM(C17)</f>
        <v>3103.8</v>
      </c>
      <c r="F21" s="32">
        <v>63.17</v>
      </c>
      <c r="G21" s="32">
        <v>6.88</v>
      </c>
      <c r="H21" s="31">
        <v>10</v>
      </c>
      <c r="I21" s="32">
        <v>49.95</v>
      </c>
      <c r="J21" s="33">
        <f t="shared" ref="J21:J44" si="0">F21+I21+G21+H21</f>
        <v>130</v>
      </c>
      <c r="K21" s="32">
        <f>E21-I21-G21-F21-H21</f>
        <v>2973.8</v>
      </c>
      <c r="L21" s="30">
        <f>I21</f>
        <v>49.95</v>
      </c>
    </row>
    <row r="22" spans="1:12" ht="20.25" customHeight="1" x14ac:dyDescent="0.25">
      <c r="A22" s="1390"/>
      <c r="B22" s="29">
        <v>2</v>
      </c>
      <c r="C22" s="434" t="s">
        <v>3</v>
      </c>
      <c r="D22" s="27" t="str">
        <v>01/10/22</v>
      </c>
      <c r="E22" s="26">
        <f>K21</f>
        <v>2973.8</v>
      </c>
      <c r="F22" s="24">
        <v>63.17</v>
      </c>
      <c r="G22" s="24">
        <v>6.88</v>
      </c>
      <c r="H22" s="23">
        <v>10</v>
      </c>
      <c r="I22" s="24">
        <v>49.95</v>
      </c>
      <c r="J22" s="25">
        <f t="shared" si="0"/>
        <v>130</v>
      </c>
      <c r="K22" s="24">
        <f t="shared" ref="K22:K44" si="1">E22-I22-G22-F22-H22</f>
        <v>2843.8</v>
      </c>
      <c r="L22" s="22">
        <f t="shared" ref="L22:L44" si="2">L21+I22</f>
        <v>99.9</v>
      </c>
    </row>
    <row r="23" spans="1:12" ht="20.25" customHeight="1" x14ac:dyDescent="0.25">
      <c r="A23" s="1390"/>
      <c r="B23" s="29">
        <v>3</v>
      </c>
      <c r="C23" s="434" t="s">
        <v>14</v>
      </c>
      <c r="D23" s="27" t="str">
        <v>01/11/22</v>
      </c>
      <c r="E23" s="26">
        <f t="shared" ref="E23:E44" si="3">K22</f>
        <v>2843.8</v>
      </c>
      <c r="F23" s="24">
        <v>63.17</v>
      </c>
      <c r="G23" s="24">
        <v>6.88</v>
      </c>
      <c r="H23" s="23">
        <v>10</v>
      </c>
      <c r="I23" s="24">
        <v>49.95</v>
      </c>
      <c r="J23" s="25">
        <f t="shared" si="0"/>
        <v>130</v>
      </c>
      <c r="K23" s="24">
        <f t="shared" si="1"/>
        <v>2713.8</v>
      </c>
      <c r="L23" s="22">
        <f t="shared" si="2"/>
        <v>149.85000000000002</v>
      </c>
    </row>
    <row r="24" spans="1:12" ht="20.25" customHeight="1" thickBot="1" x14ac:dyDescent="0.3">
      <c r="A24" s="1391"/>
      <c r="B24" s="21">
        <v>4</v>
      </c>
      <c r="C24" s="433" t="s">
        <v>13</v>
      </c>
      <c r="D24" s="19" t="str">
        <v>01/12/22</v>
      </c>
      <c r="E24" s="18">
        <f t="shared" si="3"/>
        <v>2713.8</v>
      </c>
      <c r="F24" s="16">
        <v>63.17</v>
      </c>
      <c r="G24" s="16">
        <v>6.88</v>
      </c>
      <c r="H24" s="15">
        <v>10</v>
      </c>
      <c r="I24" s="16">
        <v>49.95</v>
      </c>
      <c r="J24" s="17">
        <f t="shared" si="0"/>
        <v>130</v>
      </c>
      <c r="K24" s="16">
        <f t="shared" si="1"/>
        <v>2583.8000000000002</v>
      </c>
      <c r="L24" s="14">
        <f t="shared" si="2"/>
        <v>199.8</v>
      </c>
    </row>
    <row r="25" spans="1:12" ht="20.25" customHeight="1" x14ac:dyDescent="0.25">
      <c r="A25" s="1389">
        <v>2023</v>
      </c>
      <c r="B25" s="37">
        <v>5</v>
      </c>
      <c r="C25" s="435" t="s">
        <v>12</v>
      </c>
      <c r="D25" s="35" t="str">
        <v>03/01/23</v>
      </c>
      <c r="E25" s="34">
        <f t="shared" si="3"/>
        <v>2583.8000000000002</v>
      </c>
      <c r="F25" s="32">
        <v>63.17</v>
      </c>
      <c r="G25" s="32">
        <v>6.88</v>
      </c>
      <c r="H25" s="31">
        <v>10</v>
      </c>
      <c r="I25" s="32">
        <v>49.95</v>
      </c>
      <c r="J25" s="33">
        <f t="shared" si="0"/>
        <v>130</v>
      </c>
      <c r="K25" s="32">
        <f t="shared" si="1"/>
        <v>2453.8000000000002</v>
      </c>
      <c r="L25" s="30">
        <f t="shared" si="2"/>
        <v>249.75</v>
      </c>
    </row>
    <row r="26" spans="1:12" ht="20.25" customHeight="1" x14ac:dyDescent="0.25">
      <c r="A26" s="1390"/>
      <c r="B26" s="29">
        <v>6</v>
      </c>
      <c r="C26" s="434" t="s">
        <v>11</v>
      </c>
      <c r="D26" s="27" t="str">
        <v>01/02/23</v>
      </c>
      <c r="E26" s="26">
        <f t="shared" si="3"/>
        <v>2453.8000000000002</v>
      </c>
      <c r="F26" s="24">
        <v>63.17</v>
      </c>
      <c r="G26" s="24">
        <v>6.88</v>
      </c>
      <c r="H26" s="23">
        <v>10</v>
      </c>
      <c r="I26" s="24">
        <v>49.95</v>
      </c>
      <c r="J26" s="25">
        <f t="shared" si="0"/>
        <v>130</v>
      </c>
      <c r="K26" s="24">
        <f t="shared" si="1"/>
        <v>2323.8000000000002</v>
      </c>
      <c r="L26" s="22">
        <f t="shared" si="2"/>
        <v>299.7</v>
      </c>
    </row>
    <row r="27" spans="1:12" ht="20.25" customHeight="1" x14ac:dyDescent="0.25">
      <c r="A27" s="1390"/>
      <c r="B27" s="29">
        <v>7</v>
      </c>
      <c r="C27" s="434" t="s">
        <v>10</v>
      </c>
      <c r="D27" s="27" t="str">
        <v>03/03/23</v>
      </c>
      <c r="E27" s="26">
        <f t="shared" si="3"/>
        <v>2323.8000000000002</v>
      </c>
      <c r="F27" s="24">
        <v>63.17</v>
      </c>
      <c r="G27" s="24">
        <v>6.88</v>
      </c>
      <c r="H27" s="23">
        <v>10</v>
      </c>
      <c r="I27" s="24">
        <v>49.95</v>
      </c>
      <c r="J27" s="25">
        <f t="shared" si="0"/>
        <v>130</v>
      </c>
      <c r="K27" s="24">
        <f t="shared" si="1"/>
        <v>2193.8000000000002</v>
      </c>
      <c r="L27" s="22">
        <f t="shared" si="2"/>
        <v>349.65</v>
      </c>
    </row>
    <row r="28" spans="1:12" ht="20.25" customHeight="1" x14ac:dyDescent="0.25">
      <c r="A28" s="1390"/>
      <c r="B28" s="29">
        <v>8</v>
      </c>
      <c r="C28" s="434" t="s">
        <v>9</v>
      </c>
      <c r="D28" s="27" t="str">
        <v>01/04/23</v>
      </c>
      <c r="E28" s="26">
        <f t="shared" si="3"/>
        <v>2193.8000000000002</v>
      </c>
      <c r="F28" s="24">
        <v>63.17</v>
      </c>
      <c r="G28" s="24">
        <v>6.88</v>
      </c>
      <c r="H28" s="23">
        <v>10</v>
      </c>
      <c r="I28" s="24">
        <v>49.95</v>
      </c>
      <c r="J28" s="25">
        <f t="shared" si="0"/>
        <v>130</v>
      </c>
      <c r="K28" s="24">
        <f t="shared" si="1"/>
        <v>2063.8000000000002</v>
      </c>
      <c r="L28" s="22">
        <f t="shared" si="2"/>
        <v>399.59999999999997</v>
      </c>
    </row>
    <row r="29" spans="1:12" ht="20.25" customHeight="1" x14ac:dyDescent="0.25">
      <c r="A29" s="1390"/>
      <c r="B29" s="29">
        <v>9</v>
      </c>
      <c r="C29" s="434" t="s">
        <v>8</v>
      </c>
      <c r="D29" s="27" t="str">
        <v>02/05/23</v>
      </c>
      <c r="E29" s="26">
        <f t="shared" si="3"/>
        <v>2063.8000000000002</v>
      </c>
      <c r="F29" s="24">
        <v>63.17</v>
      </c>
      <c r="G29" s="24">
        <v>6.88</v>
      </c>
      <c r="H29" s="23">
        <v>10</v>
      </c>
      <c r="I29" s="24">
        <v>49.95</v>
      </c>
      <c r="J29" s="25">
        <f t="shared" si="0"/>
        <v>130</v>
      </c>
      <c r="K29" s="24">
        <f t="shared" si="1"/>
        <v>1933.8</v>
      </c>
      <c r="L29" s="22">
        <f t="shared" si="2"/>
        <v>449.54999999999995</v>
      </c>
    </row>
    <row r="30" spans="1:12" ht="21" customHeight="1" x14ac:dyDescent="0.25">
      <c r="A30" s="1390"/>
      <c r="B30" s="29">
        <v>10</v>
      </c>
      <c r="C30" s="434" t="s">
        <v>7</v>
      </c>
      <c r="D30" s="27" t="str">
        <v>23/05/23</v>
      </c>
      <c r="E30" s="26">
        <f t="shared" si="3"/>
        <v>1933.8</v>
      </c>
      <c r="F30" s="24">
        <v>63.17</v>
      </c>
      <c r="G30" s="24">
        <v>6.88</v>
      </c>
      <c r="H30" s="23">
        <v>10</v>
      </c>
      <c r="I30" s="24">
        <v>49.95</v>
      </c>
      <c r="J30" s="25">
        <f t="shared" si="0"/>
        <v>130</v>
      </c>
      <c r="K30" s="24">
        <f t="shared" si="1"/>
        <v>1803.7999999999997</v>
      </c>
      <c r="L30" s="22">
        <f t="shared" si="2"/>
        <v>499.49999999999994</v>
      </c>
    </row>
    <row r="31" spans="1:12" ht="20.25" customHeight="1" x14ac:dyDescent="0.25">
      <c r="A31" s="1390"/>
      <c r="B31" s="29">
        <v>11</v>
      </c>
      <c r="C31" s="434" t="s">
        <v>6</v>
      </c>
      <c r="D31" s="27" t="str">
        <v>23/05/23</v>
      </c>
      <c r="E31" s="26">
        <f t="shared" si="3"/>
        <v>1803.7999999999997</v>
      </c>
      <c r="F31" s="24">
        <v>63.17</v>
      </c>
      <c r="G31" s="24">
        <v>6.88</v>
      </c>
      <c r="H31" s="23">
        <v>10</v>
      </c>
      <c r="I31" s="24">
        <v>49.95</v>
      </c>
      <c r="J31" s="25">
        <f t="shared" si="0"/>
        <v>130</v>
      </c>
      <c r="K31" s="24">
        <f t="shared" si="1"/>
        <v>1673.7999999999995</v>
      </c>
      <c r="L31" s="22">
        <f t="shared" si="2"/>
        <v>549.44999999999993</v>
      </c>
    </row>
    <row r="32" spans="1:12" ht="20.25" customHeight="1" x14ac:dyDescent="0.25">
      <c r="A32" s="1390"/>
      <c r="B32" s="29">
        <v>12</v>
      </c>
      <c r="C32" s="434" t="s">
        <v>5</v>
      </c>
      <c r="D32" s="27" t="str">
        <v>23/05/23</v>
      </c>
      <c r="E32" s="26">
        <f t="shared" si="3"/>
        <v>1673.7999999999995</v>
      </c>
      <c r="F32" s="24">
        <v>63.17</v>
      </c>
      <c r="G32" s="24">
        <v>6.88</v>
      </c>
      <c r="H32" s="23">
        <v>10</v>
      </c>
      <c r="I32" s="24">
        <v>49.95</v>
      </c>
      <c r="J32" s="25">
        <f t="shared" si="0"/>
        <v>130</v>
      </c>
      <c r="K32" s="24">
        <f t="shared" si="1"/>
        <v>1543.7999999999993</v>
      </c>
      <c r="L32" s="22">
        <f t="shared" si="2"/>
        <v>599.4</v>
      </c>
    </row>
    <row r="33" spans="1:12" ht="20.25" customHeight="1" x14ac:dyDescent="0.25">
      <c r="A33" s="1390"/>
      <c r="B33" s="29">
        <v>13</v>
      </c>
      <c r="C33" s="434" t="s">
        <v>4</v>
      </c>
      <c r="D33" s="27" t="str">
        <v>23/05/23</v>
      </c>
      <c r="E33" s="26">
        <f t="shared" si="3"/>
        <v>1543.7999999999993</v>
      </c>
      <c r="F33" s="24">
        <v>63.17</v>
      </c>
      <c r="G33" s="24">
        <v>6.88</v>
      </c>
      <c r="H33" s="23">
        <v>10</v>
      </c>
      <c r="I33" s="24">
        <v>49.95</v>
      </c>
      <c r="J33" s="25">
        <f t="shared" si="0"/>
        <v>130</v>
      </c>
      <c r="K33" s="24">
        <f t="shared" si="1"/>
        <v>1413.799999999999</v>
      </c>
      <c r="L33" s="22">
        <f t="shared" si="2"/>
        <v>649.35</v>
      </c>
    </row>
    <row r="34" spans="1:12" ht="20.25" customHeight="1" x14ac:dyDescent="0.25">
      <c r="A34" s="1390"/>
      <c r="B34" s="29">
        <v>14</v>
      </c>
      <c r="C34" s="434" t="s">
        <v>3</v>
      </c>
      <c r="D34" s="27" t="str">
        <v>23/05/23</v>
      </c>
      <c r="E34" s="26">
        <f t="shared" si="3"/>
        <v>1413.799999999999</v>
      </c>
      <c r="F34" s="24">
        <v>63.17</v>
      </c>
      <c r="G34" s="24">
        <v>6.88</v>
      </c>
      <c r="H34" s="23">
        <v>10</v>
      </c>
      <c r="I34" s="24">
        <v>49.95</v>
      </c>
      <c r="J34" s="25">
        <f t="shared" si="0"/>
        <v>130</v>
      </c>
      <c r="K34" s="24">
        <f t="shared" si="1"/>
        <v>1283.7999999999988</v>
      </c>
      <c r="L34" s="22">
        <f t="shared" si="2"/>
        <v>699.30000000000007</v>
      </c>
    </row>
    <row r="35" spans="1:12" ht="20.25" customHeight="1" x14ac:dyDescent="0.25">
      <c r="A35" s="1390"/>
      <c r="B35" s="29">
        <v>15</v>
      </c>
      <c r="C35" s="434" t="s">
        <v>14</v>
      </c>
      <c r="D35" s="27" t="str">
        <v>23/05/23</v>
      </c>
      <c r="E35" s="26">
        <f t="shared" si="3"/>
        <v>1283.7999999999988</v>
      </c>
      <c r="F35" s="24">
        <v>63.17</v>
      </c>
      <c r="G35" s="24">
        <v>6.88</v>
      </c>
      <c r="H35" s="23">
        <v>10</v>
      </c>
      <c r="I35" s="24">
        <v>49.95</v>
      </c>
      <c r="J35" s="25">
        <f t="shared" si="0"/>
        <v>130</v>
      </c>
      <c r="K35" s="24">
        <f t="shared" si="1"/>
        <v>1153.7999999999986</v>
      </c>
      <c r="L35" s="22">
        <f t="shared" si="2"/>
        <v>749.25000000000011</v>
      </c>
    </row>
    <row r="36" spans="1:12" ht="20.25" customHeight="1" thickBot="1" x14ac:dyDescent="0.3">
      <c r="A36" s="1391"/>
      <c r="B36" s="21">
        <v>16</v>
      </c>
      <c r="C36" s="433" t="s">
        <v>13</v>
      </c>
      <c r="D36" s="19" t="str">
        <v>23/05/23</v>
      </c>
      <c r="E36" s="18">
        <f t="shared" si="3"/>
        <v>1153.7999999999986</v>
      </c>
      <c r="F36" s="16">
        <v>63.17</v>
      </c>
      <c r="G36" s="16">
        <v>6.88</v>
      </c>
      <c r="H36" s="15">
        <v>10</v>
      </c>
      <c r="I36" s="16">
        <v>49.95</v>
      </c>
      <c r="J36" s="17">
        <f t="shared" si="0"/>
        <v>130</v>
      </c>
      <c r="K36" s="16">
        <f t="shared" si="1"/>
        <v>1023.7999999999984</v>
      </c>
      <c r="L36" s="14">
        <f t="shared" si="2"/>
        <v>799.20000000000016</v>
      </c>
    </row>
    <row r="37" spans="1:12" ht="20.25" customHeight="1" x14ac:dyDescent="0.25">
      <c r="A37" s="1389">
        <v>2024</v>
      </c>
      <c r="B37" s="37">
        <v>17</v>
      </c>
      <c r="C37" s="435" t="s">
        <v>12</v>
      </c>
      <c r="D37" s="35" t="str">
        <v>23/05/23</v>
      </c>
      <c r="E37" s="34">
        <f t="shared" si="3"/>
        <v>1023.7999999999984</v>
      </c>
      <c r="F37" s="32">
        <v>63.17</v>
      </c>
      <c r="G37" s="32">
        <v>6.88</v>
      </c>
      <c r="H37" s="31">
        <v>10</v>
      </c>
      <c r="I37" s="32">
        <v>49.95</v>
      </c>
      <c r="J37" s="33">
        <f t="shared" si="0"/>
        <v>130</v>
      </c>
      <c r="K37" s="32">
        <f t="shared" si="1"/>
        <v>893.79999999999836</v>
      </c>
      <c r="L37" s="30">
        <f t="shared" si="2"/>
        <v>849.1500000000002</v>
      </c>
    </row>
    <row r="38" spans="1:12" ht="20.25" customHeight="1" x14ac:dyDescent="0.25">
      <c r="A38" s="1390"/>
      <c r="B38" s="29">
        <v>18</v>
      </c>
      <c r="C38" s="434" t="s">
        <v>11</v>
      </c>
      <c r="D38" s="27" t="str">
        <v>23/05/23</v>
      </c>
      <c r="E38" s="26">
        <f t="shared" si="3"/>
        <v>893.79999999999836</v>
      </c>
      <c r="F38" s="24">
        <v>63.17</v>
      </c>
      <c r="G38" s="24">
        <v>6.88</v>
      </c>
      <c r="H38" s="23">
        <v>10</v>
      </c>
      <c r="I38" s="24">
        <v>49.95</v>
      </c>
      <c r="J38" s="25">
        <f t="shared" si="0"/>
        <v>130</v>
      </c>
      <c r="K38" s="24">
        <f t="shared" si="1"/>
        <v>763.79999999999836</v>
      </c>
      <c r="L38" s="22">
        <f t="shared" si="2"/>
        <v>899.10000000000025</v>
      </c>
    </row>
    <row r="39" spans="1:12" ht="20.25" customHeight="1" x14ac:dyDescent="0.25">
      <c r="A39" s="1390"/>
      <c r="B39" s="29">
        <v>19</v>
      </c>
      <c r="C39" s="434" t="s">
        <v>10</v>
      </c>
      <c r="D39" s="27" t="str">
        <v>23/05/23</v>
      </c>
      <c r="E39" s="26">
        <f t="shared" si="3"/>
        <v>763.79999999999836</v>
      </c>
      <c r="F39" s="24">
        <v>63.17</v>
      </c>
      <c r="G39" s="24">
        <v>6.88</v>
      </c>
      <c r="H39" s="23">
        <v>10</v>
      </c>
      <c r="I39" s="24">
        <v>49.95</v>
      </c>
      <c r="J39" s="25">
        <f t="shared" si="0"/>
        <v>130</v>
      </c>
      <c r="K39" s="24">
        <f t="shared" si="1"/>
        <v>633.79999999999836</v>
      </c>
      <c r="L39" s="22">
        <f t="shared" si="2"/>
        <v>949.0500000000003</v>
      </c>
    </row>
    <row r="40" spans="1:12" ht="20.25" customHeight="1" x14ac:dyDescent="0.25">
      <c r="A40" s="1390"/>
      <c r="B40" s="29">
        <v>20</v>
      </c>
      <c r="C40" s="434" t="s">
        <v>9</v>
      </c>
      <c r="D40" s="27" t="str">
        <v>23/05/23</v>
      </c>
      <c r="E40" s="26">
        <f t="shared" si="3"/>
        <v>633.79999999999836</v>
      </c>
      <c r="F40" s="24">
        <v>63.17</v>
      </c>
      <c r="G40" s="24">
        <v>6.88</v>
      </c>
      <c r="H40" s="23">
        <v>10</v>
      </c>
      <c r="I40" s="24">
        <v>49.95</v>
      </c>
      <c r="J40" s="25">
        <f t="shared" si="0"/>
        <v>130</v>
      </c>
      <c r="K40" s="24">
        <f t="shared" si="1"/>
        <v>503.79999999999836</v>
      </c>
      <c r="L40" s="22">
        <f t="shared" si="2"/>
        <v>999.00000000000034</v>
      </c>
    </row>
    <row r="41" spans="1:12" ht="20.25" customHeight="1" x14ac:dyDescent="0.25">
      <c r="A41" s="1390"/>
      <c r="B41" s="29">
        <v>21</v>
      </c>
      <c r="C41" s="434" t="s">
        <v>8</v>
      </c>
      <c r="D41" s="27" t="str">
        <v>23/05/23</v>
      </c>
      <c r="E41" s="26">
        <f t="shared" si="3"/>
        <v>503.79999999999836</v>
      </c>
      <c r="F41" s="24">
        <v>63.17</v>
      </c>
      <c r="G41" s="24">
        <v>6.88</v>
      </c>
      <c r="H41" s="23">
        <v>10</v>
      </c>
      <c r="I41" s="24">
        <v>49.95</v>
      </c>
      <c r="J41" s="25">
        <f t="shared" si="0"/>
        <v>130</v>
      </c>
      <c r="K41" s="24">
        <f t="shared" si="1"/>
        <v>373.79999999999836</v>
      </c>
      <c r="L41" s="22">
        <f t="shared" si="2"/>
        <v>1048.9500000000003</v>
      </c>
    </row>
    <row r="42" spans="1:12" ht="20.25" customHeight="1" x14ac:dyDescent="0.25">
      <c r="A42" s="1390"/>
      <c r="B42" s="29">
        <v>22</v>
      </c>
      <c r="C42" s="434" t="s">
        <v>7</v>
      </c>
      <c r="D42" s="27" t="str">
        <v>23/05/23</v>
      </c>
      <c r="E42" s="26">
        <f t="shared" si="3"/>
        <v>373.79999999999836</v>
      </c>
      <c r="F42" s="24">
        <v>63.17</v>
      </c>
      <c r="G42" s="24">
        <v>6.88</v>
      </c>
      <c r="H42" s="23">
        <v>10</v>
      </c>
      <c r="I42" s="24">
        <v>49.95</v>
      </c>
      <c r="J42" s="25">
        <f t="shared" si="0"/>
        <v>130</v>
      </c>
      <c r="K42" s="24">
        <f t="shared" si="1"/>
        <v>243.79999999999836</v>
      </c>
      <c r="L42" s="22">
        <f t="shared" si="2"/>
        <v>1098.9000000000003</v>
      </c>
    </row>
    <row r="43" spans="1:12" ht="20.25" customHeight="1" x14ac:dyDescent="0.25">
      <c r="A43" s="1390"/>
      <c r="B43" s="29">
        <v>23</v>
      </c>
      <c r="C43" s="434" t="s">
        <v>6</v>
      </c>
      <c r="D43" s="27" t="str">
        <v>23/05/23</v>
      </c>
      <c r="E43" s="26">
        <f t="shared" si="3"/>
        <v>243.79999999999836</v>
      </c>
      <c r="F43" s="24">
        <v>63.17</v>
      </c>
      <c r="G43" s="24">
        <v>6.88</v>
      </c>
      <c r="H43" s="23">
        <v>10</v>
      </c>
      <c r="I43" s="24">
        <v>49.95</v>
      </c>
      <c r="J43" s="25">
        <f t="shared" si="0"/>
        <v>130</v>
      </c>
      <c r="K43" s="24">
        <f t="shared" si="1"/>
        <v>113.79999999999838</v>
      </c>
      <c r="L43" s="22">
        <f t="shared" si="2"/>
        <v>1148.8500000000004</v>
      </c>
    </row>
    <row r="44" spans="1:12" ht="20.25" customHeight="1" thickBot="1" x14ac:dyDescent="0.3">
      <c r="A44" s="1391"/>
      <c r="B44" s="21">
        <v>24</v>
      </c>
      <c r="C44" s="433" t="s">
        <v>5</v>
      </c>
      <c r="D44" s="19" t="str">
        <v>23/05/23</v>
      </c>
      <c r="E44" s="18">
        <f t="shared" si="3"/>
        <v>113.79999999999838</v>
      </c>
      <c r="F44" s="16">
        <v>63.29</v>
      </c>
      <c r="G44" s="16">
        <v>6.76</v>
      </c>
      <c r="H44" s="15">
        <v>10</v>
      </c>
      <c r="I44" s="16">
        <v>49.95</v>
      </c>
      <c r="J44" s="17">
        <f t="shared" si="0"/>
        <v>130</v>
      </c>
      <c r="K44" s="16">
        <f t="shared" si="1"/>
        <v>-16.200000000001623</v>
      </c>
      <c r="L44" s="14">
        <f t="shared" si="2"/>
        <v>1198.8000000000004</v>
      </c>
    </row>
    <row r="45" spans="1:12" x14ac:dyDescent="0.25">
      <c r="F45" s="99">
        <f>SUM(F21:F44)</f>
        <v>1516.2000000000003</v>
      </c>
      <c r="G45" s="99">
        <f>SUM(G21:G44)</f>
        <v>164.99999999999994</v>
      </c>
      <c r="H45" s="99">
        <f>SUM(H21:H44)</f>
        <v>240</v>
      </c>
      <c r="I45" s="99">
        <f>SUM(I21:I44)</f>
        <v>1198.8000000000004</v>
      </c>
    </row>
    <row r="46" spans="1:12" x14ac:dyDescent="0.25">
      <c r="D46" s="1420" t="s">
        <v>2</v>
      </c>
      <c r="E46" s="1420"/>
      <c r="F46" s="79">
        <f>SUM(F21:F25)</f>
        <v>315.85000000000002</v>
      </c>
      <c r="G46" s="79">
        <f t="shared" ref="G46:I46" si="4">SUM(G21:G25)</f>
        <v>34.4</v>
      </c>
      <c r="H46" s="79">
        <f t="shared" si="4"/>
        <v>50</v>
      </c>
      <c r="I46" s="79">
        <f t="shared" si="4"/>
        <v>249.75</v>
      </c>
    </row>
    <row r="47" spans="1:12" x14ac:dyDescent="0.25">
      <c r="D47" s="1421" t="s">
        <v>1</v>
      </c>
      <c r="E47" s="1421"/>
      <c r="F47" s="65">
        <f>SUM(F45-F46)</f>
        <v>1200.3500000000004</v>
      </c>
      <c r="G47" s="65">
        <f>SUM(G45-G46)</f>
        <v>130.59999999999994</v>
      </c>
      <c r="H47" s="65">
        <f>SUM(H45-H46)</f>
        <v>190</v>
      </c>
      <c r="I47" s="65">
        <f>SUM(I45-I46)</f>
        <v>949.05000000000041</v>
      </c>
    </row>
    <row r="49" spans="3:7" ht="15.75" x14ac:dyDescent="0.25">
      <c r="C49" s="432"/>
      <c r="D49" s="1422" t="s">
        <v>42</v>
      </c>
      <c r="E49" s="1422"/>
      <c r="F49" s="1423">
        <f>SUM(F47:I47)</f>
        <v>2470.0000000000009</v>
      </c>
      <c r="G49" s="1423"/>
    </row>
    <row r="50" spans="3:7" ht="16.5" thickBot="1" x14ac:dyDescent="0.3">
      <c r="C50" s="432"/>
      <c r="D50" s="1422" t="s">
        <v>41</v>
      </c>
      <c r="E50" s="1422"/>
      <c r="F50" s="1424">
        <v>-16.2</v>
      </c>
      <c r="G50" s="1424"/>
    </row>
    <row r="51" spans="3:7" ht="17.25" thickTop="1" thickBot="1" x14ac:dyDescent="0.3">
      <c r="C51" s="1415" t="s">
        <v>0</v>
      </c>
      <c r="D51" s="1415"/>
      <c r="E51" s="1416"/>
      <c r="F51" s="1417">
        <f>SUM(F49:G50)</f>
        <v>2453.8000000000011</v>
      </c>
      <c r="G51" s="1419"/>
    </row>
    <row r="52" spans="3:7" ht="15.75" thickTop="1" x14ac:dyDescent="0.25"/>
  </sheetData>
  <mergeCells count="29">
    <mergeCell ref="A19:A20"/>
    <mergeCell ref="A37:A44"/>
    <mergeCell ref="A25:A36"/>
    <mergeCell ref="A21:A24"/>
    <mergeCell ref="G19:H19"/>
    <mergeCell ref="C19:C20"/>
    <mergeCell ref="B19:B20"/>
    <mergeCell ref="L19:L20"/>
    <mergeCell ref="K19:K20"/>
    <mergeCell ref="J19:J20"/>
    <mergeCell ref="I19:I20"/>
    <mergeCell ref="F19:F20"/>
    <mergeCell ref="D49:E49"/>
    <mergeCell ref="F49:G49"/>
    <mergeCell ref="D50:E50"/>
    <mergeCell ref="F50:G50"/>
    <mergeCell ref="C51:E51"/>
    <mergeCell ref="F51:G51"/>
    <mergeCell ref="E17:F17"/>
    <mergeCell ref="D46:E46"/>
    <mergeCell ref="D47:E47"/>
    <mergeCell ref="E19:E20"/>
    <mergeCell ref="D19:D20"/>
    <mergeCell ref="A8:L8"/>
    <mergeCell ref="A11:B11"/>
    <mergeCell ref="A12:B12"/>
    <mergeCell ref="A14:B14"/>
    <mergeCell ref="A16:B16"/>
    <mergeCell ref="E16:F16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M78"/>
  <sheetViews>
    <sheetView topLeftCell="A19" zoomScale="90" zoomScaleNormal="90" workbookViewId="0">
      <selection activeCell="E40" sqref="E40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1096</v>
      </c>
    </row>
    <row r="4" spans="1:13" ht="12.6" customHeight="1" x14ac:dyDescent="0.35">
      <c r="A4" s="62"/>
    </row>
    <row r="5" spans="1:13" ht="17.25" x14ac:dyDescent="0.3">
      <c r="A5" s="500" t="s">
        <v>1097</v>
      </c>
    </row>
    <row r="6" spans="1:13" ht="17.25" x14ac:dyDescent="0.3">
      <c r="A6" s="500" t="s">
        <v>1098</v>
      </c>
    </row>
    <row r="8" spans="1:13" ht="20.25" customHeight="1" x14ac:dyDescent="0.25">
      <c r="A8" s="1425" t="s">
        <v>1099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913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60</v>
      </c>
      <c r="B10" s="60"/>
      <c r="C10" s="59"/>
      <c r="D10" s="913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8000</v>
      </c>
      <c r="D11" s="913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480</v>
      </c>
      <c r="D12" s="487" t="s">
        <v>72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480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480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911"/>
      <c r="B15" s="911"/>
      <c r="C15" s="50">
        <f>SUM(C11:C14)</f>
        <v>9440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11328</v>
      </c>
      <c r="D16" s="52" t="s">
        <v>113</v>
      </c>
      <c r="E16" s="51"/>
      <c r="I16" s="48"/>
      <c r="L16" s="48"/>
      <c r="M16" s="48"/>
    </row>
    <row r="17" spans="1:13" ht="20.25" customHeight="1" x14ac:dyDescent="0.25">
      <c r="A17" s="911"/>
      <c r="B17" s="911"/>
      <c r="C17" s="50">
        <f>SUM(C15:C16)</f>
        <v>20768</v>
      </c>
      <c r="D17" s="52"/>
      <c r="E17" s="51"/>
      <c r="I17" s="48"/>
      <c r="L17" s="48"/>
      <c r="M17" s="48"/>
    </row>
    <row r="18" spans="1:13" ht="20.25" customHeight="1" x14ac:dyDescent="0.25">
      <c r="A18" s="1426" t="s">
        <v>1100</v>
      </c>
      <c r="B18" s="1426"/>
      <c r="C18" s="49">
        <v>768</v>
      </c>
      <c r="D18" s="52"/>
      <c r="E18" s="51"/>
      <c r="F18" s="1428" t="s">
        <v>27</v>
      </c>
      <c r="G18" s="1428"/>
      <c r="I18" s="48"/>
      <c r="L18" s="48"/>
      <c r="M18" s="48"/>
    </row>
    <row r="19" spans="1:13" ht="20.25" customHeight="1" thickBot="1" x14ac:dyDescent="0.3">
      <c r="A19" s="360"/>
      <c r="B19" s="360"/>
      <c r="C19" s="45">
        <f>SUM(C17:C18)</f>
        <v>21536</v>
      </c>
      <c r="F19" s="1443">
        <f>C19/48+1</f>
        <v>449.66666666666669</v>
      </c>
      <c r="G19" s="1443"/>
      <c r="I19" s="48"/>
      <c r="L19" s="48"/>
      <c r="M19" s="48"/>
    </row>
    <row r="20" spans="1:13" s="93" customFormat="1" ht="15" customHeight="1" thickTop="1" thickBot="1" x14ac:dyDescent="0.3">
      <c r="D20" s="95"/>
      <c r="E20" s="95"/>
      <c r="F20" s="94"/>
      <c r="G20" s="94"/>
    </row>
    <row r="21" spans="1:13" ht="22.5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</row>
    <row r="22" spans="1:13" ht="35.25" customHeight="1" thickBot="1" x14ac:dyDescent="0.3">
      <c r="A22" s="1431"/>
      <c r="B22" s="1433"/>
      <c r="C22" s="1393"/>
      <c r="D22" s="1401"/>
      <c r="E22" s="1393"/>
      <c r="F22" s="1434"/>
      <c r="G22" s="912" t="s">
        <v>597</v>
      </c>
      <c r="H22" s="912" t="s">
        <v>20</v>
      </c>
      <c r="I22" s="912" t="s">
        <v>16</v>
      </c>
      <c r="J22" s="1393"/>
      <c r="K22" s="1401"/>
      <c r="L22" s="1393"/>
      <c r="M22" s="1395"/>
    </row>
    <row r="23" spans="1:13" ht="20.25" customHeight="1" x14ac:dyDescent="0.25">
      <c r="A23" s="1389">
        <v>2024</v>
      </c>
      <c r="B23" s="37">
        <v>1</v>
      </c>
      <c r="C23" s="916" t="s">
        <v>6</v>
      </c>
      <c r="D23" s="35" t="str">
        <f t="array" ref="D23:D70">TRANSPOSE('[1]2024-2025'!$F$44:$BA$44)</f>
        <v>19/07/24</v>
      </c>
      <c r="E23" s="34">
        <f>C19</f>
        <v>21536</v>
      </c>
      <c r="F23" s="32">
        <v>178</v>
      </c>
      <c r="G23" s="32">
        <v>10</v>
      </c>
      <c r="H23" s="32">
        <v>10</v>
      </c>
      <c r="I23" s="31">
        <v>16</v>
      </c>
      <c r="J23" s="32">
        <v>236</v>
      </c>
      <c r="K23" s="33">
        <f>F23+J23+H23+I23+G23</f>
        <v>450</v>
      </c>
      <c r="L23" s="32">
        <f>E23-J23-H23-F23-I23-G23</f>
        <v>21086</v>
      </c>
      <c r="M23" s="30">
        <f>J23</f>
        <v>236</v>
      </c>
    </row>
    <row r="24" spans="1:13" ht="20.25" customHeight="1" x14ac:dyDescent="0.25">
      <c r="A24" s="1390"/>
      <c r="B24" s="29">
        <v>2</v>
      </c>
      <c r="C24" s="915" t="s">
        <v>5</v>
      </c>
      <c r="D24" s="83" t="str">
        <v>23/08/24</v>
      </c>
      <c r="E24" s="26">
        <f t="shared" ref="E24:E70" si="0">L23</f>
        <v>21086</v>
      </c>
      <c r="F24" s="24">
        <v>178</v>
      </c>
      <c r="G24" s="24">
        <v>10</v>
      </c>
      <c r="H24" s="24">
        <v>10</v>
      </c>
      <c r="I24" s="23">
        <v>16</v>
      </c>
      <c r="J24" s="24">
        <v>236</v>
      </c>
      <c r="K24" s="25">
        <f t="shared" ref="K24:K70" si="1">F24+J24+H24+I24+G24</f>
        <v>450</v>
      </c>
      <c r="L24" s="24">
        <f t="shared" ref="L24:L70" si="2">E24-J24-H24-F24-I24-G24</f>
        <v>20636</v>
      </c>
      <c r="M24" s="22">
        <f>M23+J24</f>
        <v>472</v>
      </c>
    </row>
    <row r="25" spans="1:13" ht="20.25" customHeight="1" x14ac:dyDescent="0.25">
      <c r="A25" s="1390"/>
      <c r="B25" s="29">
        <v>3</v>
      </c>
      <c r="C25" s="915" t="s">
        <v>4</v>
      </c>
      <c r="D25" s="27" t="str">
        <v>24/09/24</v>
      </c>
      <c r="E25" s="26">
        <f t="shared" si="0"/>
        <v>20636</v>
      </c>
      <c r="F25" s="24">
        <v>178</v>
      </c>
      <c r="G25" s="24">
        <v>10</v>
      </c>
      <c r="H25" s="24">
        <v>10</v>
      </c>
      <c r="I25" s="23">
        <v>16</v>
      </c>
      <c r="J25" s="24">
        <v>236</v>
      </c>
      <c r="K25" s="25">
        <f t="shared" si="1"/>
        <v>450</v>
      </c>
      <c r="L25" s="24">
        <f t="shared" si="2"/>
        <v>20186</v>
      </c>
      <c r="M25" s="22">
        <f>M24+J25</f>
        <v>708</v>
      </c>
    </row>
    <row r="26" spans="1:13" ht="20.25" customHeight="1" x14ac:dyDescent="0.25">
      <c r="A26" s="1390"/>
      <c r="B26" s="29">
        <v>4</v>
      </c>
      <c r="C26" s="915" t="s">
        <v>3</v>
      </c>
      <c r="D26" s="27" t="str">
        <v>24/10/24</v>
      </c>
      <c r="E26" s="26">
        <f t="shared" si="0"/>
        <v>20186</v>
      </c>
      <c r="F26" s="24">
        <v>178</v>
      </c>
      <c r="G26" s="24">
        <v>10</v>
      </c>
      <c r="H26" s="24">
        <v>10</v>
      </c>
      <c r="I26" s="23">
        <v>16</v>
      </c>
      <c r="J26" s="24">
        <v>236</v>
      </c>
      <c r="K26" s="25">
        <f t="shared" ref="K26:K60" si="3">F26+J26+H26+I26+G26</f>
        <v>450</v>
      </c>
      <c r="L26" s="24">
        <f t="shared" ref="L26:L60" si="4">E26-J26-H26-F26-I26-G26</f>
        <v>19736</v>
      </c>
      <c r="M26" s="22">
        <f t="shared" ref="M26:M60" si="5">M25+J26</f>
        <v>944</v>
      </c>
    </row>
    <row r="27" spans="1:13" ht="20.25" customHeight="1" x14ac:dyDescent="0.25">
      <c r="A27" s="1390"/>
      <c r="B27" s="29">
        <v>5</v>
      </c>
      <c r="C27" s="915" t="s">
        <v>14</v>
      </c>
      <c r="D27" s="27" t="str">
        <v>22/11/24</v>
      </c>
      <c r="E27" s="26">
        <f t="shared" si="0"/>
        <v>19736</v>
      </c>
      <c r="F27" s="24">
        <v>178</v>
      </c>
      <c r="G27" s="24">
        <v>10</v>
      </c>
      <c r="H27" s="24">
        <v>10</v>
      </c>
      <c r="I27" s="23">
        <v>16</v>
      </c>
      <c r="J27" s="24">
        <v>236</v>
      </c>
      <c r="K27" s="25">
        <f t="shared" si="3"/>
        <v>450</v>
      </c>
      <c r="L27" s="24">
        <f t="shared" si="4"/>
        <v>19286</v>
      </c>
      <c r="M27" s="22">
        <f t="shared" si="5"/>
        <v>1180</v>
      </c>
    </row>
    <row r="28" spans="1:13" ht="20.25" customHeight="1" thickBot="1" x14ac:dyDescent="0.3">
      <c r="A28" s="1391"/>
      <c r="B28" s="21">
        <v>6</v>
      </c>
      <c r="C28" s="914" t="s">
        <v>13</v>
      </c>
      <c r="D28" s="19" t="str">
        <v>18/12/24</v>
      </c>
      <c r="E28" s="18">
        <f t="shared" si="0"/>
        <v>19286</v>
      </c>
      <c r="F28" s="16">
        <v>178</v>
      </c>
      <c r="G28" s="16">
        <v>10</v>
      </c>
      <c r="H28" s="16">
        <v>10</v>
      </c>
      <c r="I28" s="15">
        <v>16</v>
      </c>
      <c r="J28" s="16">
        <v>236</v>
      </c>
      <c r="K28" s="17">
        <f t="shared" si="3"/>
        <v>450</v>
      </c>
      <c r="L28" s="16">
        <f t="shared" si="4"/>
        <v>18836</v>
      </c>
      <c r="M28" s="14">
        <f t="shared" si="5"/>
        <v>1416</v>
      </c>
    </row>
    <row r="29" spans="1:13" ht="20.25" customHeight="1" x14ac:dyDescent="0.25">
      <c r="A29" s="1389">
        <v>2025</v>
      </c>
      <c r="B29" s="37">
        <v>7</v>
      </c>
      <c r="C29" s="916" t="s">
        <v>12</v>
      </c>
      <c r="D29" s="35" t="str">
        <v>22/01/25</v>
      </c>
      <c r="E29" s="34">
        <f t="shared" si="0"/>
        <v>18836</v>
      </c>
      <c r="F29" s="32">
        <v>178</v>
      </c>
      <c r="G29" s="32">
        <v>10</v>
      </c>
      <c r="H29" s="32">
        <v>10</v>
      </c>
      <c r="I29" s="31">
        <v>16</v>
      </c>
      <c r="J29" s="32">
        <v>236</v>
      </c>
      <c r="K29" s="33">
        <f t="shared" si="3"/>
        <v>450</v>
      </c>
      <c r="L29" s="32">
        <f t="shared" si="4"/>
        <v>18386</v>
      </c>
      <c r="M29" s="30">
        <f t="shared" si="5"/>
        <v>1652</v>
      </c>
    </row>
    <row r="30" spans="1:13" ht="20.25" customHeight="1" x14ac:dyDescent="0.25">
      <c r="A30" s="1390"/>
      <c r="B30" s="29">
        <v>8</v>
      </c>
      <c r="C30" s="915" t="s">
        <v>11</v>
      </c>
      <c r="D30" s="27" t="str">
        <v>24/02/25</v>
      </c>
      <c r="E30" s="26">
        <f t="shared" si="0"/>
        <v>18386</v>
      </c>
      <c r="F30" s="24">
        <v>178</v>
      </c>
      <c r="G30" s="24">
        <v>10</v>
      </c>
      <c r="H30" s="24">
        <v>10</v>
      </c>
      <c r="I30" s="23">
        <v>16</v>
      </c>
      <c r="J30" s="24">
        <v>236</v>
      </c>
      <c r="K30" s="25">
        <f t="shared" si="3"/>
        <v>450</v>
      </c>
      <c r="L30" s="24">
        <f t="shared" si="4"/>
        <v>17936</v>
      </c>
      <c r="M30" s="22">
        <f t="shared" si="5"/>
        <v>1888</v>
      </c>
    </row>
    <row r="31" spans="1:13" ht="20.25" customHeight="1" x14ac:dyDescent="0.25">
      <c r="A31" s="1390"/>
      <c r="B31" s="29">
        <v>9</v>
      </c>
      <c r="C31" s="915" t="s">
        <v>10</v>
      </c>
      <c r="D31" s="27" t="str">
        <v>22/03/25</v>
      </c>
      <c r="E31" s="26">
        <f t="shared" si="0"/>
        <v>17936</v>
      </c>
      <c r="F31" s="24">
        <v>178</v>
      </c>
      <c r="G31" s="24">
        <v>10</v>
      </c>
      <c r="H31" s="24">
        <v>10</v>
      </c>
      <c r="I31" s="23">
        <v>16</v>
      </c>
      <c r="J31" s="24">
        <v>236</v>
      </c>
      <c r="K31" s="25">
        <f t="shared" si="3"/>
        <v>450</v>
      </c>
      <c r="L31" s="24">
        <f t="shared" si="4"/>
        <v>17486</v>
      </c>
      <c r="M31" s="22">
        <f t="shared" si="5"/>
        <v>2124</v>
      </c>
    </row>
    <row r="32" spans="1:13" ht="20.25" customHeight="1" x14ac:dyDescent="0.25">
      <c r="A32" s="1390"/>
      <c r="B32" s="29">
        <v>10</v>
      </c>
      <c r="C32" s="915" t="s">
        <v>9</v>
      </c>
      <c r="D32" s="27" t="str">
        <v>23/04/25</v>
      </c>
      <c r="E32" s="26">
        <f t="shared" si="0"/>
        <v>17486</v>
      </c>
      <c r="F32" s="24">
        <v>178</v>
      </c>
      <c r="G32" s="24">
        <v>10</v>
      </c>
      <c r="H32" s="24">
        <v>10</v>
      </c>
      <c r="I32" s="23">
        <v>16</v>
      </c>
      <c r="J32" s="24">
        <v>236</v>
      </c>
      <c r="K32" s="25">
        <f t="shared" si="3"/>
        <v>450</v>
      </c>
      <c r="L32" s="24">
        <f t="shared" si="4"/>
        <v>17036</v>
      </c>
      <c r="M32" s="22">
        <f t="shared" si="5"/>
        <v>2360</v>
      </c>
    </row>
    <row r="33" spans="1:13" ht="20.25" customHeight="1" x14ac:dyDescent="0.25">
      <c r="A33" s="1390"/>
      <c r="B33" s="29">
        <v>11</v>
      </c>
      <c r="C33" s="915" t="s">
        <v>8</v>
      </c>
      <c r="D33" s="27" t="str">
        <v>21/05/25</v>
      </c>
      <c r="E33" s="26">
        <f t="shared" si="0"/>
        <v>17036</v>
      </c>
      <c r="F33" s="24">
        <v>178</v>
      </c>
      <c r="G33" s="24">
        <v>10</v>
      </c>
      <c r="H33" s="24">
        <v>10</v>
      </c>
      <c r="I33" s="23">
        <v>16</v>
      </c>
      <c r="J33" s="24">
        <v>236</v>
      </c>
      <c r="K33" s="25">
        <f t="shared" si="3"/>
        <v>450</v>
      </c>
      <c r="L33" s="24">
        <f t="shared" si="4"/>
        <v>16586</v>
      </c>
      <c r="M33" s="22">
        <f t="shared" si="5"/>
        <v>2596</v>
      </c>
    </row>
    <row r="34" spans="1:13" ht="20.25" customHeight="1" x14ac:dyDescent="0.25">
      <c r="A34" s="1390"/>
      <c r="B34" s="29">
        <v>12</v>
      </c>
      <c r="C34" s="915" t="s">
        <v>7</v>
      </c>
      <c r="D34" s="27" t="str">
        <v>24/06/25</v>
      </c>
      <c r="E34" s="26">
        <f t="shared" si="0"/>
        <v>16586</v>
      </c>
      <c r="F34" s="24">
        <v>178</v>
      </c>
      <c r="G34" s="24">
        <v>10</v>
      </c>
      <c r="H34" s="24">
        <v>10</v>
      </c>
      <c r="I34" s="23">
        <v>16</v>
      </c>
      <c r="J34" s="24">
        <v>236</v>
      </c>
      <c r="K34" s="25">
        <f t="shared" si="3"/>
        <v>450</v>
      </c>
      <c r="L34" s="24">
        <f t="shared" si="4"/>
        <v>16136</v>
      </c>
      <c r="M34" s="22">
        <f t="shared" si="5"/>
        <v>2832</v>
      </c>
    </row>
    <row r="35" spans="1:13" ht="20.25" customHeight="1" x14ac:dyDescent="0.25">
      <c r="A35" s="1390"/>
      <c r="B35" s="29">
        <v>13</v>
      </c>
      <c r="C35" s="915" t="s">
        <v>6</v>
      </c>
      <c r="D35" s="27" t="str">
        <v>23/07/25</v>
      </c>
      <c r="E35" s="26">
        <f t="shared" si="0"/>
        <v>16136</v>
      </c>
      <c r="F35" s="24">
        <v>178</v>
      </c>
      <c r="G35" s="24">
        <v>10</v>
      </c>
      <c r="H35" s="24">
        <v>10</v>
      </c>
      <c r="I35" s="23">
        <v>16</v>
      </c>
      <c r="J35" s="24">
        <v>236</v>
      </c>
      <c r="K35" s="25">
        <f t="shared" si="3"/>
        <v>450</v>
      </c>
      <c r="L35" s="24">
        <f t="shared" si="4"/>
        <v>15686</v>
      </c>
      <c r="M35" s="22">
        <f t="shared" si="5"/>
        <v>3068</v>
      </c>
    </row>
    <row r="36" spans="1:13" ht="20.25" customHeight="1" x14ac:dyDescent="0.25">
      <c r="A36" s="1390"/>
      <c r="B36" s="29">
        <v>14</v>
      </c>
      <c r="C36" s="915" t="s">
        <v>5</v>
      </c>
      <c r="D36" s="27" t="str">
        <v>25/08/25</v>
      </c>
      <c r="E36" s="26">
        <f t="shared" si="0"/>
        <v>15686</v>
      </c>
      <c r="F36" s="24">
        <v>178</v>
      </c>
      <c r="G36" s="24">
        <v>10</v>
      </c>
      <c r="H36" s="24">
        <v>10</v>
      </c>
      <c r="I36" s="23">
        <v>16</v>
      </c>
      <c r="J36" s="24">
        <v>236</v>
      </c>
      <c r="K36" s="25">
        <f t="shared" si="3"/>
        <v>450</v>
      </c>
      <c r="L36" s="24">
        <f t="shared" si="4"/>
        <v>15236</v>
      </c>
      <c r="M36" s="22">
        <f t="shared" si="5"/>
        <v>3304</v>
      </c>
    </row>
    <row r="37" spans="1:13" ht="20.25" customHeight="1" x14ac:dyDescent="0.25">
      <c r="A37" s="1390"/>
      <c r="B37" s="29">
        <v>15</v>
      </c>
      <c r="C37" s="915" t="s">
        <v>4</v>
      </c>
      <c r="D37" s="27" t="str">
        <v>02/10/25</v>
      </c>
      <c r="E37" s="26">
        <f t="shared" si="0"/>
        <v>15236</v>
      </c>
      <c r="F37" s="24">
        <v>178</v>
      </c>
      <c r="G37" s="24">
        <v>10</v>
      </c>
      <c r="H37" s="24">
        <v>10</v>
      </c>
      <c r="I37" s="23">
        <v>16</v>
      </c>
      <c r="J37" s="24">
        <v>236</v>
      </c>
      <c r="K37" s="25">
        <f t="shared" si="3"/>
        <v>450</v>
      </c>
      <c r="L37" s="24">
        <f t="shared" si="4"/>
        <v>14786</v>
      </c>
      <c r="M37" s="22">
        <f t="shared" si="5"/>
        <v>3540</v>
      </c>
    </row>
    <row r="38" spans="1:13" ht="20.25" customHeight="1" x14ac:dyDescent="0.25">
      <c r="A38" s="1390"/>
      <c r="B38" s="29">
        <v>16</v>
      </c>
      <c r="C38" s="915" t="s">
        <v>3</v>
      </c>
      <c r="D38" s="27" t="str">
        <v>23/10/25</v>
      </c>
      <c r="E38" s="26">
        <f t="shared" si="0"/>
        <v>14786</v>
      </c>
      <c r="F38" s="24">
        <v>178</v>
      </c>
      <c r="G38" s="24">
        <v>10</v>
      </c>
      <c r="H38" s="24">
        <v>10</v>
      </c>
      <c r="I38" s="23">
        <v>16</v>
      </c>
      <c r="J38" s="24">
        <v>236</v>
      </c>
      <c r="K38" s="25">
        <f t="shared" si="3"/>
        <v>450</v>
      </c>
      <c r="L38" s="24">
        <f t="shared" si="4"/>
        <v>14336</v>
      </c>
      <c r="M38" s="22">
        <f t="shared" si="5"/>
        <v>3776</v>
      </c>
    </row>
    <row r="39" spans="1:13" ht="20.25" customHeight="1" x14ac:dyDescent="0.25">
      <c r="A39" s="1390"/>
      <c r="B39" s="29">
        <v>17</v>
      </c>
      <c r="C39" s="915" t="s">
        <v>14</v>
      </c>
      <c r="D39" s="27" t="str">
        <v>24/11/25</v>
      </c>
      <c r="E39" s="26">
        <f t="shared" si="0"/>
        <v>14336</v>
      </c>
      <c r="F39" s="24">
        <v>178</v>
      </c>
      <c r="G39" s="24">
        <v>10</v>
      </c>
      <c r="H39" s="24">
        <v>10</v>
      </c>
      <c r="I39" s="23">
        <v>16</v>
      </c>
      <c r="J39" s="24">
        <v>236</v>
      </c>
      <c r="K39" s="25">
        <f t="shared" si="3"/>
        <v>450</v>
      </c>
      <c r="L39" s="24">
        <f t="shared" si="4"/>
        <v>13886</v>
      </c>
      <c r="M39" s="22">
        <f t="shared" si="5"/>
        <v>4012</v>
      </c>
    </row>
    <row r="40" spans="1:13" ht="20.25" customHeight="1" thickBot="1" x14ac:dyDescent="0.3">
      <c r="A40" s="1391"/>
      <c r="B40" s="21">
        <v>18</v>
      </c>
      <c r="C40" s="914" t="s">
        <v>13</v>
      </c>
      <c r="D40" s="19" t="str">
        <v>17/12/25</v>
      </c>
      <c r="E40" s="18">
        <f t="shared" si="0"/>
        <v>13886</v>
      </c>
      <c r="F40" s="16">
        <v>178</v>
      </c>
      <c r="G40" s="16">
        <v>10</v>
      </c>
      <c r="H40" s="16">
        <v>10</v>
      </c>
      <c r="I40" s="15">
        <v>16</v>
      </c>
      <c r="J40" s="16">
        <v>236</v>
      </c>
      <c r="K40" s="17">
        <f t="shared" si="3"/>
        <v>450</v>
      </c>
      <c r="L40" s="16">
        <f t="shared" si="4"/>
        <v>13436</v>
      </c>
      <c r="M40" s="14">
        <f t="shared" si="5"/>
        <v>4248</v>
      </c>
    </row>
    <row r="41" spans="1:13" ht="20.25" customHeight="1" x14ac:dyDescent="0.25">
      <c r="A41" s="1389">
        <v>2026</v>
      </c>
      <c r="B41" s="37">
        <v>19</v>
      </c>
      <c r="C41" s="916" t="s">
        <v>12</v>
      </c>
      <c r="D41" s="35" t="str">
        <v>21/01/26</v>
      </c>
      <c r="E41" s="34">
        <f t="shared" si="0"/>
        <v>13436</v>
      </c>
      <c r="F41" s="32">
        <v>178</v>
      </c>
      <c r="G41" s="32">
        <v>10</v>
      </c>
      <c r="H41" s="32">
        <v>10</v>
      </c>
      <c r="I41" s="31">
        <v>16</v>
      </c>
      <c r="J41" s="32">
        <v>236</v>
      </c>
      <c r="K41" s="33">
        <f t="shared" si="3"/>
        <v>450</v>
      </c>
      <c r="L41" s="32">
        <f t="shared" si="4"/>
        <v>12986</v>
      </c>
      <c r="M41" s="30">
        <f t="shared" si="5"/>
        <v>4484</v>
      </c>
    </row>
    <row r="42" spans="1:13" ht="20.25" customHeight="1" x14ac:dyDescent="0.25">
      <c r="A42" s="1390"/>
      <c r="B42" s="29">
        <v>20</v>
      </c>
      <c r="C42" s="915" t="s">
        <v>11</v>
      </c>
      <c r="D42" s="27" t="str">
        <v>12/02/26</v>
      </c>
      <c r="E42" s="26">
        <f t="shared" si="0"/>
        <v>12986</v>
      </c>
      <c r="F42" s="24">
        <v>178</v>
      </c>
      <c r="G42" s="24">
        <v>10</v>
      </c>
      <c r="H42" s="24">
        <v>10</v>
      </c>
      <c r="I42" s="23">
        <v>16</v>
      </c>
      <c r="J42" s="24">
        <v>236</v>
      </c>
      <c r="K42" s="25">
        <f t="shared" si="3"/>
        <v>450</v>
      </c>
      <c r="L42" s="24">
        <f t="shared" si="4"/>
        <v>12536</v>
      </c>
      <c r="M42" s="22">
        <f t="shared" si="5"/>
        <v>4720</v>
      </c>
    </row>
    <row r="43" spans="1:13" ht="20.25" customHeight="1" x14ac:dyDescent="0.25">
      <c r="A43" s="1390"/>
      <c r="B43" s="29">
        <v>21</v>
      </c>
      <c r="C43" s="915" t="s">
        <v>10</v>
      </c>
      <c r="D43" s="27" t="str">
        <v>13/03/26</v>
      </c>
      <c r="E43" s="26">
        <f t="shared" si="0"/>
        <v>12536</v>
      </c>
      <c r="F43" s="24">
        <v>178</v>
      </c>
      <c r="G43" s="24">
        <v>10</v>
      </c>
      <c r="H43" s="24">
        <v>10</v>
      </c>
      <c r="I43" s="23">
        <v>16</v>
      </c>
      <c r="J43" s="24">
        <v>236</v>
      </c>
      <c r="K43" s="25">
        <f t="shared" si="3"/>
        <v>450</v>
      </c>
      <c r="L43" s="24">
        <f t="shared" si="4"/>
        <v>12086</v>
      </c>
      <c r="M43" s="22">
        <f t="shared" si="5"/>
        <v>4956</v>
      </c>
    </row>
    <row r="44" spans="1:13" ht="20.25" customHeight="1" x14ac:dyDescent="0.25">
      <c r="A44" s="1390"/>
      <c r="B44" s="29">
        <v>22</v>
      </c>
      <c r="C44" s="915" t="s">
        <v>9</v>
      </c>
      <c r="D44" s="27" t="str">
        <v/>
      </c>
      <c r="E44" s="26">
        <f t="shared" si="0"/>
        <v>12086</v>
      </c>
      <c r="F44" s="24">
        <v>178</v>
      </c>
      <c r="G44" s="24">
        <v>10</v>
      </c>
      <c r="H44" s="24">
        <v>10</v>
      </c>
      <c r="I44" s="23">
        <v>16</v>
      </c>
      <c r="J44" s="24">
        <v>236</v>
      </c>
      <c r="K44" s="25">
        <f t="shared" si="3"/>
        <v>450</v>
      </c>
      <c r="L44" s="24">
        <f t="shared" si="4"/>
        <v>11636</v>
      </c>
      <c r="M44" s="22">
        <f t="shared" si="5"/>
        <v>5192</v>
      </c>
    </row>
    <row r="45" spans="1:13" ht="20.25" customHeight="1" x14ac:dyDescent="0.25">
      <c r="A45" s="1390"/>
      <c r="B45" s="29">
        <v>23</v>
      </c>
      <c r="C45" s="915" t="s">
        <v>8</v>
      </c>
      <c r="D45" s="27" t="str">
        <v/>
      </c>
      <c r="E45" s="26">
        <f t="shared" si="0"/>
        <v>11636</v>
      </c>
      <c r="F45" s="24">
        <v>178</v>
      </c>
      <c r="G45" s="24">
        <v>10</v>
      </c>
      <c r="H45" s="24">
        <v>10</v>
      </c>
      <c r="I45" s="23">
        <v>16</v>
      </c>
      <c r="J45" s="24">
        <v>236</v>
      </c>
      <c r="K45" s="25">
        <f t="shared" si="3"/>
        <v>450</v>
      </c>
      <c r="L45" s="24">
        <f t="shared" si="4"/>
        <v>11186</v>
      </c>
      <c r="M45" s="22">
        <f t="shared" si="5"/>
        <v>5428</v>
      </c>
    </row>
    <row r="46" spans="1:13" ht="20.25" customHeight="1" x14ac:dyDescent="0.25">
      <c r="A46" s="1390"/>
      <c r="B46" s="29">
        <v>24</v>
      </c>
      <c r="C46" s="915" t="s">
        <v>7</v>
      </c>
      <c r="D46" s="27" t="str">
        <v/>
      </c>
      <c r="E46" s="26">
        <f t="shared" si="0"/>
        <v>11186</v>
      </c>
      <c r="F46" s="24">
        <v>178</v>
      </c>
      <c r="G46" s="24">
        <v>10</v>
      </c>
      <c r="H46" s="24">
        <v>10</v>
      </c>
      <c r="I46" s="23">
        <v>16</v>
      </c>
      <c r="J46" s="24">
        <v>236</v>
      </c>
      <c r="K46" s="25">
        <f t="shared" si="3"/>
        <v>450</v>
      </c>
      <c r="L46" s="24">
        <f t="shared" si="4"/>
        <v>10736</v>
      </c>
      <c r="M46" s="22">
        <f t="shared" si="5"/>
        <v>5664</v>
      </c>
    </row>
    <row r="47" spans="1:13" ht="20.25" customHeight="1" x14ac:dyDescent="0.25">
      <c r="A47" s="1390"/>
      <c r="B47" s="29">
        <v>25</v>
      </c>
      <c r="C47" s="915" t="s">
        <v>6</v>
      </c>
      <c r="D47" s="27" t="str">
        <v/>
      </c>
      <c r="E47" s="26">
        <f t="shared" si="0"/>
        <v>10736</v>
      </c>
      <c r="F47" s="24">
        <v>178</v>
      </c>
      <c r="G47" s="24">
        <v>10</v>
      </c>
      <c r="H47" s="24">
        <v>10</v>
      </c>
      <c r="I47" s="23">
        <v>16</v>
      </c>
      <c r="J47" s="24">
        <v>236</v>
      </c>
      <c r="K47" s="25">
        <f t="shared" si="3"/>
        <v>450</v>
      </c>
      <c r="L47" s="24">
        <f t="shared" si="4"/>
        <v>10286</v>
      </c>
      <c r="M47" s="22">
        <f t="shared" si="5"/>
        <v>5900</v>
      </c>
    </row>
    <row r="48" spans="1:13" ht="20.25" customHeight="1" x14ac:dyDescent="0.25">
      <c r="A48" s="1390"/>
      <c r="B48" s="29">
        <v>26</v>
      </c>
      <c r="C48" s="915" t="s">
        <v>5</v>
      </c>
      <c r="D48" s="27" t="str">
        <v/>
      </c>
      <c r="E48" s="26">
        <f t="shared" si="0"/>
        <v>10286</v>
      </c>
      <c r="F48" s="24">
        <v>178</v>
      </c>
      <c r="G48" s="24">
        <v>10</v>
      </c>
      <c r="H48" s="24">
        <v>10</v>
      </c>
      <c r="I48" s="23">
        <v>16</v>
      </c>
      <c r="J48" s="24">
        <v>236</v>
      </c>
      <c r="K48" s="25">
        <f t="shared" si="3"/>
        <v>450</v>
      </c>
      <c r="L48" s="24">
        <f t="shared" si="4"/>
        <v>9836</v>
      </c>
      <c r="M48" s="22">
        <f t="shared" si="5"/>
        <v>6136</v>
      </c>
    </row>
    <row r="49" spans="1:13" ht="20.25" customHeight="1" x14ac:dyDescent="0.25">
      <c r="A49" s="1390"/>
      <c r="B49" s="29">
        <v>27</v>
      </c>
      <c r="C49" s="915" t="s">
        <v>4</v>
      </c>
      <c r="D49" s="27" t="str">
        <v/>
      </c>
      <c r="E49" s="26">
        <f t="shared" si="0"/>
        <v>9836</v>
      </c>
      <c r="F49" s="24">
        <v>178</v>
      </c>
      <c r="G49" s="24">
        <v>10</v>
      </c>
      <c r="H49" s="24">
        <v>10</v>
      </c>
      <c r="I49" s="23">
        <v>16</v>
      </c>
      <c r="J49" s="24">
        <v>236</v>
      </c>
      <c r="K49" s="25">
        <f t="shared" si="3"/>
        <v>450</v>
      </c>
      <c r="L49" s="24">
        <f t="shared" si="4"/>
        <v>9386</v>
      </c>
      <c r="M49" s="22">
        <f t="shared" si="5"/>
        <v>6372</v>
      </c>
    </row>
    <row r="50" spans="1:13" ht="20.25" customHeight="1" x14ac:dyDescent="0.25">
      <c r="A50" s="1390"/>
      <c r="B50" s="29">
        <v>28</v>
      </c>
      <c r="C50" s="915" t="s">
        <v>3</v>
      </c>
      <c r="D50" s="27" t="str">
        <v/>
      </c>
      <c r="E50" s="26">
        <f t="shared" si="0"/>
        <v>9386</v>
      </c>
      <c r="F50" s="24">
        <v>178</v>
      </c>
      <c r="G50" s="24">
        <v>10</v>
      </c>
      <c r="H50" s="24">
        <v>10</v>
      </c>
      <c r="I50" s="23">
        <v>16</v>
      </c>
      <c r="J50" s="24">
        <v>236</v>
      </c>
      <c r="K50" s="25">
        <f t="shared" si="3"/>
        <v>450</v>
      </c>
      <c r="L50" s="24">
        <f t="shared" si="4"/>
        <v>8936</v>
      </c>
      <c r="M50" s="22">
        <f t="shared" si="5"/>
        <v>6608</v>
      </c>
    </row>
    <row r="51" spans="1:13" ht="20.25" customHeight="1" x14ac:dyDescent="0.25">
      <c r="A51" s="1390"/>
      <c r="B51" s="29">
        <v>29</v>
      </c>
      <c r="C51" s="915" t="s">
        <v>14</v>
      </c>
      <c r="D51" s="27" t="str">
        <v/>
      </c>
      <c r="E51" s="26">
        <f t="shared" si="0"/>
        <v>8936</v>
      </c>
      <c r="F51" s="24">
        <v>178</v>
      </c>
      <c r="G51" s="24">
        <v>10</v>
      </c>
      <c r="H51" s="24">
        <v>10</v>
      </c>
      <c r="I51" s="23">
        <v>16</v>
      </c>
      <c r="J51" s="24">
        <v>236</v>
      </c>
      <c r="K51" s="25">
        <f t="shared" si="3"/>
        <v>450</v>
      </c>
      <c r="L51" s="24">
        <f t="shared" si="4"/>
        <v>8486</v>
      </c>
      <c r="M51" s="22">
        <f t="shared" si="5"/>
        <v>6844</v>
      </c>
    </row>
    <row r="52" spans="1:13" ht="20.25" customHeight="1" thickBot="1" x14ac:dyDescent="0.3">
      <c r="A52" s="1391"/>
      <c r="B52" s="21">
        <v>30</v>
      </c>
      <c r="C52" s="914" t="s">
        <v>13</v>
      </c>
      <c r="D52" s="19" t="str">
        <v/>
      </c>
      <c r="E52" s="18">
        <f t="shared" si="0"/>
        <v>8486</v>
      </c>
      <c r="F52" s="16">
        <v>178</v>
      </c>
      <c r="G52" s="16">
        <v>10</v>
      </c>
      <c r="H52" s="16">
        <v>10</v>
      </c>
      <c r="I52" s="15">
        <v>16</v>
      </c>
      <c r="J52" s="16">
        <v>236</v>
      </c>
      <c r="K52" s="17">
        <f t="shared" si="3"/>
        <v>450</v>
      </c>
      <c r="L52" s="16">
        <f t="shared" si="4"/>
        <v>8036</v>
      </c>
      <c r="M52" s="14">
        <f t="shared" si="5"/>
        <v>7080</v>
      </c>
    </row>
    <row r="53" spans="1:13" ht="20.25" customHeight="1" x14ac:dyDescent="0.25">
      <c r="A53" s="1389">
        <v>2027</v>
      </c>
      <c r="B53" s="37">
        <v>31</v>
      </c>
      <c r="C53" s="916" t="s">
        <v>12</v>
      </c>
      <c r="D53" s="35" t="str">
        <v/>
      </c>
      <c r="E53" s="34">
        <f t="shared" si="0"/>
        <v>8036</v>
      </c>
      <c r="F53" s="32">
        <v>178</v>
      </c>
      <c r="G53" s="32">
        <v>10</v>
      </c>
      <c r="H53" s="32">
        <v>10</v>
      </c>
      <c r="I53" s="31">
        <v>16</v>
      </c>
      <c r="J53" s="32">
        <v>236</v>
      </c>
      <c r="K53" s="33">
        <f t="shared" si="3"/>
        <v>450</v>
      </c>
      <c r="L53" s="32">
        <f t="shared" si="4"/>
        <v>7586</v>
      </c>
      <c r="M53" s="30">
        <f t="shared" si="5"/>
        <v>7316</v>
      </c>
    </row>
    <row r="54" spans="1:13" ht="20.25" customHeight="1" x14ac:dyDescent="0.25">
      <c r="A54" s="1390"/>
      <c r="B54" s="29">
        <v>32</v>
      </c>
      <c r="C54" s="915" t="s">
        <v>11</v>
      </c>
      <c r="D54" s="27" t="str">
        <v/>
      </c>
      <c r="E54" s="26">
        <f t="shared" si="0"/>
        <v>7586</v>
      </c>
      <c r="F54" s="24">
        <v>178</v>
      </c>
      <c r="G54" s="24">
        <v>10</v>
      </c>
      <c r="H54" s="24">
        <v>10</v>
      </c>
      <c r="I54" s="23">
        <v>16</v>
      </c>
      <c r="J54" s="24">
        <v>236</v>
      </c>
      <c r="K54" s="25">
        <f t="shared" si="3"/>
        <v>450</v>
      </c>
      <c r="L54" s="24">
        <f t="shared" si="4"/>
        <v>7136</v>
      </c>
      <c r="M54" s="22">
        <f t="shared" si="5"/>
        <v>7552</v>
      </c>
    </row>
    <row r="55" spans="1:13" ht="20.25" customHeight="1" x14ac:dyDescent="0.25">
      <c r="A55" s="1390"/>
      <c r="B55" s="29">
        <v>33</v>
      </c>
      <c r="C55" s="915" t="s">
        <v>10</v>
      </c>
      <c r="D55" s="27" t="str">
        <v/>
      </c>
      <c r="E55" s="26">
        <f t="shared" si="0"/>
        <v>7136</v>
      </c>
      <c r="F55" s="24">
        <v>178</v>
      </c>
      <c r="G55" s="24">
        <v>10</v>
      </c>
      <c r="H55" s="24">
        <v>10</v>
      </c>
      <c r="I55" s="23">
        <v>16</v>
      </c>
      <c r="J55" s="24">
        <v>236</v>
      </c>
      <c r="K55" s="25">
        <f t="shared" si="3"/>
        <v>450</v>
      </c>
      <c r="L55" s="24">
        <f t="shared" si="4"/>
        <v>6686</v>
      </c>
      <c r="M55" s="22">
        <f t="shared" si="5"/>
        <v>7788</v>
      </c>
    </row>
    <row r="56" spans="1:13" ht="20.25" customHeight="1" x14ac:dyDescent="0.25">
      <c r="A56" s="1390"/>
      <c r="B56" s="29">
        <v>34</v>
      </c>
      <c r="C56" s="915" t="s">
        <v>9</v>
      </c>
      <c r="D56" s="27" t="str">
        <v/>
      </c>
      <c r="E56" s="26">
        <f t="shared" si="0"/>
        <v>6686</v>
      </c>
      <c r="F56" s="24">
        <v>178</v>
      </c>
      <c r="G56" s="24">
        <v>10</v>
      </c>
      <c r="H56" s="24">
        <v>10</v>
      </c>
      <c r="I56" s="23">
        <v>16</v>
      </c>
      <c r="J56" s="24">
        <v>236</v>
      </c>
      <c r="K56" s="25">
        <f t="shared" si="3"/>
        <v>450</v>
      </c>
      <c r="L56" s="24">
        <f t="shared" si="4"/>
        <v>6236</v>
      </c>
      <c r="M56" s="22">
        <f t="shared" si="5"/>
        <v>8024</v>
      </c>
    </row>
    <row r="57" spans="1:13" ht="20.25" customHeight="1" x14ac:dyDescent="0.25">
      <c r="A57" s="1390"/>
      <c r="B57" s="29">
        <v>35</v>
      </c>
      <c r="C57" s="915" t="s">
        <v>8</v>
      </c>
      <c r="D57" s="27" t="str">
        <v/>
      </c>
      <c r="E57" s="26">
        <f t="shared" si="0"/>
        <v>6236</v>
      </c>
      <c r="F57" s="24">
        <v>178</v>
      </c>
      <c r="G57" s="24">
        <v>10</v>
      </c>
      <c r="H57" s="24">
        <v>10</v>
      </c>
      <c r="I57" s="23">
        <v>16</v>
      </c>
      <c r="J57" s="24">
        <v>236</v>
      </c>
      <c r="K57" s="25">
        <f t="shared" si="3"/>
        <v>450</v>
      </c>
      <c r="L57" s="24">
        <f t="shared" si="4"/>
        <v>5786</v>
      </c>
      <c r="M57" s="22">
        <f t="shared" si="5"/>
        <v>8260</v>
      </c>
    </row>
    <row r="58" spans="1:13" ht="20.25" customHeight="1" x14ac:dyDescent="0.25">
      <c r="A58" s="1390"/>
      <c r="B58" s="29">
        <v>36</v>
      </c>
      <c r="C58" s="915" t="s">
        <v>7</v>
      </c>
      <c r="D58" s="27" t="str">
        <v/>
      </c>
      <c r="E58" s="26">
        <f t="shared" si="0"/>
        <v>5786</v>
      </c>
      <c r="F58" s="24">
        <v>178</v>
      </c>
      <c r="G58" s="24">
        <v>10</v>
      </c>
      <c r="H58" s="24">
        <v>10</v>
      </c>
      <c r="I58" s="23">
        <v>16</v>
      </c>
      <c r="J58" s="24">
        <v>236</v>
      </c>
      <c r="K58" s="25">
        <f t="shared" si="3"/>
        <v>450</v>
      </c>
      <c r="L58" s="24">
        <f t="shared" si="4"/>
        <v>5336</v>
      </c>
      <c r="M58" s="22">
        <f t="shared" si="5"/>
        <v>8496</v>
      </c>
    </row>
    <row r="59" spans="1:13" ht="20.25" customHeight="1" x14ac:dyDescent="0.25">
      <c r="A59" s="1390"/>
      <c r="B59" s="29">
        <v>37</v>
      </c>
      <c r="C59" s="915" t="s">
        <v>6</v>
      </c>
      <c r="D59" s="83" t="str">
        <v/>
      </c>
      <c r="E59" s="26">
        <f t="shared" si="0"/>
        <v>5336</v>
      </c>
      <c r="F59" s="24">
        <v>178</v>
      </c>
      <c r="G59" s="24">
        <v>10</v>
      </c>
      <c r="H59" s="24">
        <v>10</v>
      </c>
      <c r="I59" s="23">
        <v>16</v>
      </c>
      <c r="J59" s="24">
        <v>236</v>
      </c>
      <c r="K59" s="25">
        <f t="shared" si="3"/>
        <v>450</v>
      </c>
      <c r="L59" s="24">
        <f t="shared" si="4"/>
        <v>4886</v>
      </c>
      <c r="M59" s="22">
        <f t="shared" si="5"/>
        <v>8732</v>
      </c>
    </row>
    <row r="60" spans="1:13" ht="20.25" customHeight="1" x14ac:dyDescent="0.25">
      <c r="A60" s="1390"/>
      <c r="B60" s="29">
        <v>38</v>
      </c>
      <c r="C60" s="915" t="s">
        <v>5</v>
      </c>
      <c r="D60" s="27" t="str">
        <v/>
      </c>
      <c r="E60" s="26">
        <f t="shared" si="0"/>
        <v>4886</v>
      </c>
      <c r="F60" s="24">
        <v>178</v>
      </c>
      <c r="G60" s="24">
        <v>10</v>
      </c>
      <c r="H60" s="24">
        <v>10</v>
      </c>
      <c r="I60" s="23">
        <v>16</v>
      </c>
      <c r="J60" s="24">
        <v>236</v>
      </c>
      <c r="K60" s="25">
        <f t="shared" si="3"/>
        <v>450</v>
      </c>
      <c r="L60" s="24">
        <f t="shared" si="4"/>
        <v>4436</v>
      </c>
      <c r="M60" s="22">
        <f t="shared" si="5"/>
        <v>8968</v>
      </c>
    </row>
    <row r="61" spans="1:13" ht="20.25" customHeight="1" x14ac:dyDescent="0.25">
      <c r="A61" s="1390"/>
      <c r="B61" s="29">
        <v>39</v>
      </c>
      <c r="C61" s="915" t="s">
        <v>4</v>
      </c>
      <c r="D61" s="27" t="str">
        <v/>
      </c>
      <c r="E61" s="26">
        <f t="shared" si="0"/>
        <v>4436</v>
      </c>
      <c r="F61" s="24">
        <v>178</v>
      </c>
      <c r="G61" s="24">
        <v>10</v>
      </c>
      <c r="H61" s="24">
        <v>10</v>
      </c>
      <c r="I61" s="23">
        <v>16</v>
      </c>
      <c r="J61" s="24">
        <v>236</v>
      </c>
      <c r="K61" s="25">
        <f t="shared" si="1"/>
        <v>450</v>
      </c>
      <c r="L61" s="24">
        <f t="shared" si="2"/>
        <v>3986</v>
      </c>
      <c r="M61" s="22">
        <f t="shared" ref="M61:M70" si="6">M60+J61</f>
        <v>9204</v>
      </c>
    </row>
    <row r="62" spans="1:13" ht="20.25" customHeight="1" x14ac:dyDescent="0.25">
      <c r="A62" s="1390"/>
      <c r="B62" s="29">
        <v>40</v>
      </c>
      <c r="C62" s="915" t="s">
        <v>3</v>
      </c>
      <c r="D62" s="27" t="str">
        <v/>
      </c>
      <c r="E62" s="26">
        <f t="shared" si="0"/>
        <v>3986</v>
      </c>
      <c r="F62" s="24">
        <v>178</v>
      </c>
      <c r="G62" s="24">
        <v>10</v>
      </c>
      <c r="H62" s="24">
        <v>10</v>
      </c>
      <c r="I62" s="23">
        <v>16</v>
      </c>
      <c r="J62" s="24">
        <v>236</v>
      </c>
      <c r="K62" s="25">
        <f t="shared" si="1"/>
        <v>450</v>
      </c>
      <c r="L62" s="24">
        <f t="shared" si="2"/>
        <v>3536</v>
      </c>
      <c r="M62" s="22">
        <f t="shared" si="6"/>
        <v>9440</v>
      </c>
    </row>
    <row r="63" spans="1:13" ht="20.25" customHeight="1" x14ac:dyDescent="0.25">
      <c r="A63" s="1390"/>
      <c r="B63" s="29">
        <v>41</v>
      </c>
      <c r="C63" s="915" t="s">
        <v>14</v>
      </c>
      <c r="D63" s="27" t="str">
        <v/>
      </c>
      <c r="E63" s="26">
        <f t="shared" si="0"/>
        <v>3536</v>
      </c>
      <c r="F63" s="24">
        <v>178</v>
      </c>
      <c r="G63" s="24">
        <v>10</v>
      </c>
      <c r="H63" s="24">
        <v>10</v>
      </c>
      <c r="I63" s="23">
        <v>16</v>
      </c>
      <c r="J63" s="24">
        <v>236</v>
      </c>
      <c r="K63" s="25">
        <f t="shared" si="1"/>
        <v>450</v>
      </c>
      <c r="L63" s="24">
        <f t="shared" si="2"/>
        <v>3086</v>
      </c>
      <c r="M63" s="22">
        <f t="shared" si="6"/>
        <v>9676</v>
      </c>
    </row>
    <row r="64" spans="1:13" ht="20.25" customHeight="1" thickBot="1" x14ac:dyDescent="0.3">
      <c r="A64" s="1391"/>
      <c r="B64" s="21">
        <v>42</v>
      </c>
      <c r="C64" s="914" t="s">
        <v>13</v>
      </c>
      <c r="D64" s="19" t="str">
        <v/>
      </c>
      <c r="E64" s="18">
        <f t="shared" si="0"/>
        <v>3086</v>
      </c>
      <c r="F64" s="16">
        <v>178</v>
      </c>
      <c r="G64" s="16">
        <v>10</v>
      </c>
      <c r="H64" s="16">
        <v>10</v>
      </c>
      <c r="I64" s="15">
        <v>16</v>
      </c>
      <c r="J64" s="16">
        <v>236</v>
      </c>
      <c r="K64" s="17">
        <f t="shared" si="1"/>
        <v>450</v>
      </c>
      <c r="L64" s="16">
        <f t="shared" si="2"/>
        <v>2636</v>
      </c>
      <c r="M64" s="14">
        <f t="shared" si="6"/>
        <v>9912</v>
      </c>
    </row>
    <row r="65" spans="1:13" ht="20.25" customHeight="1" x14ac:dyDescent="0.25">
      <c r="A65" s="1389">
        <v>2028</v>
      </c>
      <c r="B65" s="37">
        <v>43</v>
      </c>
      <c r="C65" s="916" t="s">
        <v>12</v>
      </c>
      <c r="D65" s="35" t="str">
        <v/>
      </c>
      <c r="E65" s="34">
        <f t="shared" si="0"/>
        <v>2636</v>
      </c>
      <c r="F65" s="32">
        <v>178</v>
      </c>
      <c r="G65" s="32">
        <v>10</v>
      </c>
      <c r="H65" s="32">
        <v>10</v>
      </c>
      <c r="I65" s="31">
        <v>16</v>
      </c>
      <c r="J65" s="32">
        <v>236</v>
      </c>
      <c r="K65" s="33">
        <f t="shared" si="1"/>
        <v>450</v>
      </c>
      <c r="L65" s="32">
        <f t="shared" si="2"/>
        <v>2186</v>
      </c>
      <c r="M65" s="30">
        <f t="shared" si="6"/>
        <v>10148</v>
      </c>
    </row>
    <row r="66" spans="1:13" ht="20.25" customHeight="1" x14ac:dyDescent="0.25">
      <c r="A66" s="1390"/>
      <c r="B66" s="29">
        <v>44</v>
      </c>
      <c r="C66" s="915" t="s">
        <v>11</v>
      </c>
      <c r="D66" s="27" t="str">
        <v/>
      </c>
      <c r="E66" s="26">
        <f t="shared" si="0"/>
        <v>2186</v>
      </c>
      <c r="F66" s="24">
        <v>178</v>
      </c>
      <c r="G66" s="24">
        <v>10</v>
      </c>
      <c r="H66" s="24">
        <v>10</v>
      </c>
      <c r="I66" s="23">
        <v>16</v>
      </c>
      <c r="J66" s="24">
        <v>236</v>
      </c>
      <c r="K66" s="25">
        <f t="shared" si="1"/>
        <v>450</v>
      </c>
      <c r="L66" s="24">
        <f t="shared" si="2"/>
        <v>1736</v>
      </c>
      <c r="M66" s="22">
        <f t="shared" si="6"/>
        <v>10384</v>
      </c>
    </row>
    <row r="67" spans="1:13" ht="20.25" customHeight="1" x14ac:dyDescent="0.25">
      <c r="A67" s="1390"/>
      <c r="B67" s="29">
        <v>45</v>
      </c>
      <c r="C67" s="915" t="s">
        <v>10</v>
      </c>
      <c r="D67" s="27" t="str">
        <v/>
      </c>
      <c r="E67" s="26">
        <f t="shared" si="0"/>
        <v>1736</v>
      </c>
      <c r="F67" s="24">
        <v>178</v>
      </c>
      <c r="G67" s="24">
        <v>10</v>
      </c>
      <c r="H67" s="24">
        <v>10</v>
      </c>
      <c r="I67" s="23">
        <v>16</v>
      </c>
      <c r="J67" s="24">
        <v>236</v>
      </c>
      <c r="K67" s="25">
        <f t="shared" si="1"/>
        <v>450</v>
      </c>
      <c r="L67" s="24">
        <f t="shared" si="2"/>
        <v>1286</v>
      </c>
      <c r="M67" s="22">
        <f t="shared" si="6"/>
        <v>10620</v>
      </c>
    </row>
    <row r="68" spans="1:13" ht="20.25" customHeight="1" x14ac:dyDescent="0.25">
      <c r="A68" s="1390"/>
      <c r="B68" s="29">
        <v>46</v>
      </c>
      <c r="C68" s="915" t="s">
        <v>9</v>
      </c>
      <c r="D68" s="27" t="str">
        <v/>
      </c>
      <c r="E68" s="26">
        <f t="shared" si="0"/>
        <v>1286</v>
      </c>
      <c r="F68" s="24">
        <v>178</v>
      </c>
      <c r="G68" s="24">
        <v>10</v>
      </c>
      <c r="H68" s="24">
        <v>10</v>
      </c>
      <c r="I68" s="23">
        <v>16</v>
      </c>
      <c r="J68" s="24">
        <v>236</v>
      </c>
      <c r="K68" s="25">
        <f t="shared" si="1"/>
        <v>450</v>
      </c>
      <c r="L68" s="24">
        <f t="shared" si="2"/>
        <v>836</v>
      </c>
      <c r="M68" s="22">
        <f t="shared" si="6"/>
        <v>10856</v>
      </c>
    </row>
    <row r="69" spans="1:13" ht="20.25" customHeight="1" x14ac:dyDescent="0.25">
      <c r="A69" s="1390"/>
      <c r="B69" s="29">
        <v>47</v>
      </c>
      <c r="C69" s="915" t="s">
        <v>8</v>
      </c>
      <c r="D69" s="27" t="str">
        <v/>
      </c>
      <c r="E69" s="26">
        <f t="shared" si="0"/>
        <v>836</v>
      </c>
      <c r="F69" s="24">
        <v>178</v>
      </c>
      <c r="G69" s="24">
        <v>10</v>
      </c>
      <c r="H69" s="24">
        <v>10</v>
      </c>
      <c r="I69" s="23">
        <v>16</v>
      </c>
      <c r="J69" s="24">
        <v>236</v>
      </c>
      <c r="K69" s="25">
        <f t="shared" si="1"/>
        <v>450</v>
      </c>
      <c r="L69" s="24">
        <f t="shared" si="2"/>
        <v>386</v>
      </c>
      <c r="M69" s="22">
        <f t="shared" si="6"/>
        <v>11092</v>
      </c>
    </row>
    <row r="70" spans="1:13" ht="20.25" customHeight="1" thickBot="1" x14ac:dyDescent="0.3">
      <c r="A70" s="1391"/>
      <c r="B70" s="21">
        <v>48</v>
      </c>
      <c r="C70" s="914" t="s">
        <v>7</v>
      </c>
      <c r="D70" s="19" t="str">
        <v/>
      </c>
      <c r="E70" s="18">
        <f t="shared" si="0"/>
        <v>386</v>
      </c>
      <c r="F70" s="16">
        <v>178</v>
      </c>
      <c r="G70" s="16">
        <v>10</v>
      </c>
      <c r="H70" s="16">
        <v>10</v>
      </c>
      <c r="I70" s="15">
        <v>16</v>
      </c>
      <c r="J70" s="16">
        <v>236</v>
      </c>
      <c r="K70" s="17">
        <f t="shared" si="1"/>
        <v>450</v>
      </c>
      <c r="L70" s="16">
        <f t="shared" si="2"/>
        <v>-64</v>
      </c>
      <c r="M70" s="14">
        <f t="shared" si="6"/>
        <v>11328</v>
      </c>
    </row>
    <row r="71" spans="1:13" x14ac:dyDescent="0.25">
      <c r="D71" s="68"/>
      <c r="E71" s="68"/>
      <c r="F71" s="67">
        <f>SUM(F23:F70)</f>
        <v>8544</v>
      </c>
      <c r="G71" s="67">
        <f>SUM(G23:G70)</f>
        <v>480</v>
      </c>
      <c r="H71" s="67">
        <f>SUM(H23:H70)</f>
        <v>480</v>
      </c>
      <c r="I71" s="67">
        <f>SUM(I23:I70)</f>
        <v>768</v>
      </c>
      <c r="J71" s="67">
        <f>SUM(J23:J70)</f>
        <v>11328</v>
      </c>
    </row>
    <row r="72" spans="1:13" x14ac:dyDescent="0.25">
      <c r="D72" s="1420" t="s">
        <v>2</v>
      </c>
      <c r="E72" s="1420"/>
      <c r="F72" s="79">
        <v>0</v>
      </c>
      <c r="G72" s="79">
        <v>0</v>
      </c>
      <c r="H72" s="79">
        <v>0</v>
      </c>
      <c r="I72" s="79">
        <v>0</v>
      </c>
      <c r="J72" s="79">
        <v>0</v>
      </c>
    </row>
    <row r="73" spans="1:13" x14ac:dyDescent="0.25">
      <c r="D73" s="1421" t="s">
        <v>1</v>
      </c>
      <c r="E73" s="1421"/>
      <c r="F73" s="78">
        <f>SUM(F71-F72)</f>
        <v>8544</v>
      </c>
      <c r="G73" s="78">
        <f>SUM(G71-G72)</f>
        <v>480</v>
      </c>
      <c r="H73" s="78">
        <f>SUM(H71-H72)</f>
        <v>480</v>
      </c>
      <c r="I73" s="78">
        <f t="shared" ref="I73:J73" si="7">SUM(I71-I72)</f>
        <v>768</v>
      </c>
      <c r="J73" s="78">
        <f t="shared" si="7"/>
        <v>11328</v>
      </c>
    </row>
    <row r="75" spans="1:13" ht="15.75" x14ac:dyDescent="0.25">
      <c r="C75" s="76"/>
      <c r="D75" s="1435" t="s">
        <v>42</v>
      </c>
      <c r="E75" s="1435"/>
      <c r="F75" s="1423">
        <f>SUM(F73:J73)</f>
        <v>21600</v>
      </c>
      <c r="G75" s="1423"/>
      <c r="H75" s="1423"/>
      <c r="I75" s="485"/>
    </row>
    <row r="76" spans="1:13" ht="16.5" thickBot="1" x14ac:dyDescent="0.3">
      <c r="C76" s="76"/>
      <c r="D76" s="1435" t="s">
        <v>41</v>
      </c>
      <c r="E76" s="1435"/>
      <c r="F76" s="1436">
        <v>-64</v>
      </c>
      <c r="G76" s="1436"/>
      <c r="H76" s="1436"/>
      <c r="I76" s="485"/>
    </row>
    <row r="77" spans="1:13" ht="17.25" thickTop="1" thickBot="1" x14ac:dyDescent="0.3">
      <c r="C77" s="1415" t="s">
        <v>0</v>
      </c>
      <c r="D77" s="1415"/>
      <c r="E77" s="1416"/>
      <c r="F77" s="1417">
        <f>SUM(F75:I76)</f>
        <v>21536</v>
      </c>
      <c r="G77" s="1418"/>
      <c r="H77" s="1419"/>
      <c r="I77" s="486"/>
    </row>
    <row r="78" spans="1:13" ht="15.75" thickTop="1" x14ac:dyDescent="0.25"/>
  </sheetData>
  <mergeCells count="33">
    <mergeCell ref="A65:A70"/>
    <mergeCell ref="A53:A64"/>
    <mergeCell ref="A41:A52"/>
    <mergeCell ref="A29:A40"/>
    <mergeCell ref="A23:A28"/>
    <mergeCell ref="C77:E77"/>
    <mergeCell ref="F77:H77"/>
    <mergeCell ref="D72:E72"/>
    <mergeCell ref="G21:I21"/>
    <mergeCell ref="J21:J22"/>
    <mergeCell ref="D73:E73"/>
    <mergeCell ref="D75:E75"/>
    <mergeCell ref="F75:H75"/>
    <mergeCell ref="D76:E76"/>
    <mergeCell ref="F76:H76"/>
    <mergeCell ref="K21:K22"/>
    <mergeCell ref="L21:L22"/>
    <mergeCell ref="M21:M22"/>
    <mergeCell ref="A18:B18"/>
    <mergeCell ref="A21:A22"/>
    <mergeCell ref="B21:B22"/>
    <mergeCell ref="C21:C22"/>
    <mergeCell ref="D21:D22"/>
    <mergeCell ref="E21:E22"/>
    <mergeCell ref="F21:F22"/>
    <mergeCell ref="F19:G19"/>
    <mergeCell ref="F18:G18"/>
    <mergeCell ref="A16:B16"/>
    <mergeCell ref="A8:M8"/>
    <mergeCell ref="A11:B11"/>
    <mergeCell ref="A12:B12"/>
    <mergeCell ref="A13:B13"/>
    <mergeCell ref="A14:B14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/>
  <dimension ref="A1:L63"/>
  <sheetViews>
    <sheetView zoomScale="90" zoomScaleNormal="90" workbookViewId="0">
      <selection activeCell="F19" sqref="F19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5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1096</v>
      </c>
    </row>
    <row r="4" spans="1:12" ht="12.6" customHeight="1" x14ac:dyDescent="0.35">
      <c r="A4" s="62"/>
    </row>
    <row r="5" spans="1:12" ht="17.25" x14ac:dyDescent="0.3">
      <c r="A5" s="500" t="s">
        <v>1097</v>
      </c>
    </row>
    <row r="6" spans="1:12" ht="17.25" x14ac:dyDescent="0.3">
      <c r="A6" s="500" t="s">
        <v>1098</v>
      </c>
    </row>
    <row r="8" spans="1:12" ht="20.25" customHeight="1" x14ac:dyDescent="0.25">
      <c r="A8" s="1425" t="s">
        <v>1755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161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1161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1500</v>
      </c>
      <c r="D11" s="1161"/>
      <c r="E11" s="51"/>
      <c r="I11" s="48"/>
      <c r="L11" s="48"/>
    </row>
    <row r="12" spans="1:12" ht="20.25" customHeight="1" x14ac:dyDescent="0.25">
      <c r="A12" s="1426" t="s">
        <v>33</v>
      </c>
      <c r="B12" s="1426"/>
      <c r="C12" s="54">
        <v>225</v>
      </c>
      <c r="D12" s="330" t="s">
        <v>32</v>
      </c>
      <c r="E12" s="51"/>
      <c r="I12" s="48"/>
      <c r="L12" s="48"/>
    </row>
    <row r="13" spans="1:12" ht="20.25" customHeight="1" x14ac:dyDescent="0.25">
      <c r="A13" s="1160"/>
      <c r="B13" s="1160"/>
      <c r="C13" s="50">
        <f>SUM(C11:C12)</f>
        <v>1725</v>
      </c>
      <c r="E13" s="51"/>
      <c r="I13" s="48"/>
      <c r="L13" s="48"/>
    </row>
    <row r="14" spans="1:12" ht="20.25" customHeight="1" x14ac:dyDescent="0.25">
      <c r="A14" s="1426" t="s">
        <v>31</v>
      </c>
      <c r="B14" s="1426"/>
      <c r="C14" s="189">
        <v>1863</v>
      </c>
      <c r="D14" s="52" t="s">
        <v>30</v>
      </c>
      <c r="E14" s="51"/>
      <c r="L14" s="48"/>
    </row>
    <row r="15" spans="1:12" ht="20.25" customHeight="1" x14ac:dyDescent="0.25">
      <c r="A15" s="1160"/>
      <c r="B15" s="1160"/>
      <c r="C15" s="50">
        <f>SUM(C13:C14)</f>
        <v>3588</v>
      </c>
      <c r="D15" s="52"/>
      <c r="E15" s="51"/>
      <c r="L15" s="48"/>
    </row>
    <row r="16" spans="1:12" ht="20.25" customHeight="1" x14ac:dyDescent="0.25">
      <c r="A16" s="1426" t="s">
        <v>247</v>
      </c>
      <c r="B16" s="1426"/>
      <c r="C16" s="49">
        <v>360</v>
      </c>
      <c r="D16" s="487"/>
      <c r="E16" s="1428" t="s">
        <v>27</v>
      </c>
      <c r="F16" s="1428"/>
      <c r="I16" s="48"/>
      <c r="L16" s="48"/>
    </row>
    <row r="17" spans="1:12" ht="20.25" customHeight="1" thickBot="1" x14ac:dyDescent="0.3">
      <c r="A17" s="360"/>
      <c r="B17" s="360"/>
      <c r="C17" s="45">
        <f>SUM(C15:C16)</f>
        <v>3948</v>
      </c>
      <c r="E17" s="1443">
        <f>C17/36</f>
        <v>109.66666666666667</v>
      </c>
      <c r="F17" s="1443"/>
      <c r="I17" s="48"/>
      <c r="L17" s="48"/>
    </row>
    <row r="18" spans="1:12" s="93" customFormat="1" ht="15" customHeight="1" thickTop="1" thickBot="1" x14ac:dyDescent="0.3">
      <c r="D18" s="95"/>
      <c r="E18" s="95"/>
      <c r="F18" s="94"/>
      <c r="G18" s="94"/>
    </row>
    <row r="19" spans="1:12" s="1159" customFormat="1" ht="43.5" customHeight="1" thickBot="1" x14ac:dyDescent="0.3">
      <c r="A19" s="1164" t="s">
        <v>26</v>
      </c>
      <c r="B19" s="1165" t="s">
        <v>25</v>
      </c>
      <c r="C19" s="1162" t="s">
        <v>24</v>
      </c>
      <c r="D19" s="1163" t="s">
        <v>23</v>
      </c>
      <c r="E19" s="1162" t="s">
        <v>22</v>
      </c>
      <c r="F19" s="39" t="s">
        <v>21</v>
      </c>
      <c r="G19" s="39" t="s">
        <v>20</v>
      </c>
      <c r="H19" s="1162" t="s">
        <v>19</v>
      </c>
      <c r="I19" s="1163" t="s">
        <v>18</v>
      </c>
      <c r="J19" s="1162" t="s">
        <v>17</v>
      </c>
      <c r="K19" s="967" t="s">
        <v>16</v>
      </c>
    </row>
    <row r="20" spans="1:12" ht="20.25" customHeight="1" x14ac:dyDescent="0.25">
      <c r="A20" s="1389">
        <v>2025</v>
      </c>
      <c r="B20" s="37">
        <v>1</v>
      </c>
      <c r="C20" s="1166" t="s">
        <v>6</v>
      </c>
      <c r="D20" s="35" t="str">
        <f t="array" ref="D20:D55">TRANSPOSE('[1]2025-2026'!$F$54:$AO$54)</f>
        <v>23/07/25</v>
      </c>
      <c r="E20" s="34">
        <f>SUM(C15)</f>
        <v>3588</v>
      </c>
      <c r="F20" s="32">
        <v>42</v>
      </c>
      <c r="G20" s="32">
        <v>6.25</v>
      </c>
      <c r="H20" s="32">
        <v>51.75</v>
      </c>
      <c r="I20" s="33">
        <f>F20+H20+G20+K20</f>
        <v>110</v>
      </c>
      <c r="J20" s="32">
        <f>E20-H20-G20-F20</f>
        <v>3488</v>
      </c>
      <c r="K20" s="1131">
        <v>10</v>
      </c>
    </row>
    <row r="21" spans="1:12" ht="20.25" customHeight="1" x14ac:dyDescent="0.25">
      <c r="A21" s="1390"/>
      <c r="B21" s="29">
        <v>2</v>
      </c>
      <c r="C21" s="1167" t="s">
        <v>5</v>
      </c>
      <c r="D21" s="27" t="str">
        <v>25/08/25</v>
      </c>
      <c r="E21" s="26">
        <f t="shared" ref="E21:E55" si="0">J20</f>
        <v>3488</v>
      </c>
      <c r="F21" s="24">
        <v>42</v>
      </c>
      <c r="G21" s="24">
        <v>6.25</v>
      </c>
      <c r="H21" s="24">
        <v>51.75</v>
      </c>
      <c r="I21" s="25">
        <f t="shared" ref="I21:I22" si="1">F21+H21+G21+K21</f>
        <v>110</v>
      </c>
      <c r="J21" s="24">
        <f>E21-H21-G21-F21</f>
        <v>3388</v>
      </c>
      <c r="K21" s="1132">
        <v>10</v>
      </c>
    </row>
    <row r="22" spans="1:12" ht="20.25" customHeight="1" x14ac:dyDescent="0.25">
      <c r="A22" s="1390"/>
      <c r="B22" s="29">
        <v>3</v>
      </c>
      <c r="C22" s="1167" t="s">
        <v>4</v>
      </c>
      <c r="D22" s="27" t="str">
        <v>02/10/25</v>
      </c>
      <c r="E22" s="26">
        <f t="shared" si="0"/>
        <v>3388</v>
      </c>
      <c r="F22" s="24">
        <v>42</v>
      </c>
      <c r="G22" s="24">
        <v>6.25</v>
      </c>
      <c r="H22" s="24">
        <v>51.75</v>
      </c>
      <c r="I22" s="25">
        <f t="shared" si="1"/>
        <v>110</v>
      </c>
      <c r="J22" s="24">
        <f t="shared" ref="J22:J55" si="2">E22-H22-G22-F22</f>
        <v>3288</v>
      </c>
      <c r="K22" s="1132">
        <v>10</v>
      </c>
    </row>
    <row r="23" spans="1:12" ht="20.25" customHeight="1" x14ac:dyDescent="0.25">
      <c r="A23" s="1390"/>
      <c r="B23" s="29">
        <v>4</v>
      </c>
      <c r="C23" s="1167" t="s">
        <v>3</v>
      </c>
      <c r="D23" s="27" t="str">
        <v>23/10/25</v>
      </c>
      <c r="E23" s="26">
        <f t="shared" si="0"/>
        <v>3288</v>
      </c>
      <c r="F23" s="24">
        <v>42</v>
      </c>
      <c r="G23" s="24">
        <v>6.25</v>
      </c>
      <c r="H23" s="24">
        <v>51.75</v>
      </c>
      <c r="I23" s="25">
        <f t="shared" ref="I23:I55" si="3">F23+H23+G23+K23</f>
        <v>110</v>
      </c>
      <c r="J23" s="24">
        <f t="shared" si="2"/>
        <v>3188</v>
      </c>
      <c r="K23" s="1132">
        <v>10</v>
      </c>
    </row>
    <row r="24" spans="1:12" ht="20.25" customHeight="1" x14ac:dyDescent="0.25">
      <c r="A24" s="1390"/>
      <c r="B24" s="29">
        <v>5</v>
      </c>
      <c r="C24" s="1167" t="s">
        <v>14</v>
      </c>
      <c r="D24" s="27" t="str">
        <v>24/11/25</v>
      </c>
      <c r="E24" s="26">
        <f t="shared" si="0"/>
        <v>3188</v>
      </c>
      <c r="F24" s="24">
        <v>42</v>
      </c>
      <c r="G24" s="24">
        <v>6.25</v>
      </c>
      <c r="H24" s="24">
        <v>51.75</v>
      </c>
      <c r="I24" s="25">
        <f t="shared" si="3"/>
        <v>110</v>
      </c>
      <c r="J24" s="24">
        <f t="shared" ref="J24:J47" si="4">E24-H24-G24-F24</f>
        <v>3088</v>
      </c>
      <c r="K24" s="1132">
        <v>10</v>
      </c>
    </row>
    <row r="25" spans="1:12" ht="20.25" customHeight="1" thickBot="1" x14ac:dyDescent="0.3">
      <c r="A25" s="1391"/>
      <c r="B25" s="21">
        <v>6</v>
      </c>
      <c r="C25" s="1168" t="s">
        <v>13</v>
      </c>
      <c r="D25" s="19" t="str">
        <v>17/12/25</v>
      </c>
      <c r="E25" s="18">
        <f t="shared" si="0"/>
        <v>3088</v>
      </c>
      <c r="F25" s="16">
        <v>42</v>
      </c>
      <c r="G25" s="16">
        <v>6.25</v>
      </c>
      <c r="H25" s="16">
        <v>51.75</v>
      </c>
      <c r="I25" s="17">
        <f t="shared" si="3"/>
        <v>110</v>
      </c>
      <c r="J25" s="16">
        <f t="shared" si="4"/>
        <v>2988</v>
      </c>
      <c r="K25" s="1133">
        <v>10</v>
      </c>
    </row>
    <row r="26" spans="1:12" ht="20.25" customHeight="1" x14ac:dyDescent="0.25">
      <c r="A26" s="1389">
        <v>2026</v>
      </c>
      <c r="B26" s="37">
        <v>7</v>
      </c>
      <c r="C26" s="1166" t="s">
        <v>12</v>
      </c>
      <c r="D26" s="35" t="str">
        <v>21/01/26</v>
      </c>
      <c r="E26" s="34">
        <f t="shared" si="0"/>
        <v>2988</v>
      </c>
      <c r="F26" s="32">
        <v>42</v>
      </c>
      <c r="G26" s="32">
        <v>6.25</v>
      </c>
      <c r="H26" s="32">
        <v>51.75</v>
      </c>
      <c r="I26" s="33">
        <f t="shared" si="3"/>
        <v>110</v>
      </c>
      <c r="J26" s="32">
        <f t="shared" si="4"/>
        <v>2888</v>
      </c>
      <c r="K26" s="1131">
        <v>10</v>
      </c>
    </row>
    <row r="27" spans="1:12" ht="20.25" customHeight="1" x14ac:dyDescent="0.25">
      <c r="A27" s="1390"/>
      <c r="B27" s="29">
        <v>8</v>
      </c>
      <c r="C27" s="1167" t="s">
        <v>11</v>
      </c>
      <c r="D27" s="27" t="str">
        <v>12/02/26</v>
      </c>
      <c r="E27" s="26">
        <f t="shared" si="0"/>
        <v>2888</v>
      </c>
      <c r="F27" s="24">
        <v>42</v>
      </c>
      <c r="G27" s="24">
        <v>6.25</v>
      </c>
      <c r="H27" s="24">
        <v>51.75</v>
      </c>
      <c r="I27" s="25">
        <f t="shared" si="3"/>
        <v>110</v>
      </c>
      <c r="J27" s="24">
        <f t="shared" si="4"/>
        <v>2788</v>
      </c>
      <c r="K27" s="1132">
        <v>10</v>
      </c>
    </row>
    <row r="28" spans="1:12" ht="20.25" customHeight="1" x14ac:dyDescent="0.25">
      <c r="A28" s="1390"/>
      <c r="B28" s="29">
        <v>9</v>
      </c>
      <c r="C28" s="1167" t="s">
        <v>10</v>
      </c>
      <c r="D28" s="27" t="str">
        <v>13/03/26</v>
      </c>
      <c r="E28" s="26">
        <f t="shared" si="0"/>
        <v>2788</v>
      </c>
      <c r="F28" s="24">
        <v>42</v>
      </c>
      <c r="G28" s="24">
        <v>6.25</v>
      </c>
      <c r="H28" s="24">
        <v>51.75</v>
      </c>
      <c r="I28" s="25">
        <f t="shared" si="3"/>
        <v>110</v>
      </c>
      <c r="J28" s="24">
        <f t="shared" si="4"/>
        <v>2688</v>
      </c>
      <c r="K28" s="1132">
        <v>10</v>
      </c>
    </row>
    <row r="29" spans="1:12" ht="20.25" customHeight="1" x14ac:dyDescent="0.25">
      <c r="A29" s="1390"/>
      <c r="B29" s="29">
        <v>10</v>
      </c>
      <c r="C29" s="1167" t="s">
        <v>9</v>
      </c>
      <c r="D29" s="27" t="str">
        <v/>
      </c>
      <c r="E29" s="26">
        <f t="shared" si="0"/>
        <v>2688</v>
      </c>
      <c r="F29" s="24">
        <v>42</v>
      </c>
      <c r="G29" s="24">
        <v>6.25</v>
      </c>
      <c r="H29" s="24">
        <v>51.75</v>
      </c>
      <c r="I29" s="25">
        <f t="shared" si="3"/>
        <v>110</v>
      </c>
      <c r="J29" s="24">
        <f t="shared" si="4"/>
        <v>2588</v>
      </c>
      <c r="K29" s="1132">
        <v>10</v>
      </c>
    </row>
    <row r="30" spans="1:12" ht="20.25" customHeight="1" x14ac:dyDescent="0.25">
      <c r="A30" s="1390"/>
      <c r="B30" s="29">
        <v>11</v>
      </c>
      <c r="C30" s="1167" t="s">
        <v>8</v>
      </c>
      <c r="D30" s="27" t="str">
        <v/>
      </c>
      <c r="E30" s="26">
        <f t="shared" si="0"/>
        <v>2588</v>
      </c>
      <c r="F30" s="24">
        <v>42</v>
      </c>
      <c r="G30" s="24">
        <v>6.25</v>
      </c>
      <c r="H30" s="24">
        <v>51.75</v>
      </c>
      <c r="I30" s="25">
        <f t="shared" si="3"/>
        <v>110</v>
      </c>
      <c r="J30" s="24">
        <f t="shared" si="4"/>
        <v>2488</v>
      </c>
      <c r="K30" s="1132">
        <v>10</v>
      </c>
    </row>
    <row r="31" spans="1:12" ht="20.25" customHeight="1" x14ac:dyDescent="0.25">
      <c r="A31" s="1390"/>
      <c r="B31" s="29">
        <v>12</v>
      </c>
      <c r="C31" s="1167" t="s">
        <v>7</v>
      </c>
      <c r="D31" s="27" t="str">
        <v/>
      </c>
      <c r="E31" s="26">
        <f t="shared" si="0"/>
        <v>2488</v>
      </c>
      <c r="F31" s="24">
        <v>42</v>
      </c>
      <c r="G31" s="24">
        <v>6.25</v>
      </c>
      <c r="H31" s="24">
        <v>51.75</v>
      </c>
      <c r="I31" s="25">
        <f t="shared" si="3"/>
        <v>110</v>
      </c>
      <c r="J31" s="24">
        <f t="shared" si="4"/>
        <v>2388</v>
      </c>
      <c r="K31" s="1132">
        <v>10</v>
      </c>
    </row>
    <row r="32" spans="1:12" ht="20.25" customHeight="1" x14ac:dyDescent="0.25">
      <c r="A32" s="1390"/>
      <c r="B32" s="29">
        <v>13</v>
      </c>
      <c r="C32" s="1167" t="s">
        <v>6</v>
      </c>
      <c r="D32" s="27" t="str">
        <v/>
      </c>
      <c r="E32" s="26">
        <f t="shared" si="0"/>
        <v>2388</v>
      </c>
      <c r="F32" s="24">
        <v>42</v>
      </c>
      <c r="G32" s="24">
        <v>6.25</v>
      </c>
      <c r="H32" s="24">
        <v>51.75</v>
      </c>
      <c r="I32" s="25">
        <f t="shared" si="3"/>
        <v>110</v>
      </c>
      <c r="J32" s="24">
        <f t="shared" si="4"/>
        <v>2288</v>
      </c>
      <c r="K32" s="1132">
        <v>10</v>
      </c>
    </row>
    <row r="33" spans="1:11" ht="20.25" customHeight="1" x14ac:dyDescent="0.25">
      <c r="A33" s="1390"/>
      <c r="B33" s="29">
        <v>14</v>
      </c>
      <c r="C33" s="1167" t="s">
        <v>5</v>
      </c>
      <c r="D33" s="27" t="str">
        <v/>
      </c>
      <c r="E33" s="26">
        <f t="shared" si="0"/>
        <v>2288</v>
      </c>
      <c r="F33" s="24">
        <v>42</v>
      </c>
      <c r="G33" s="24">
        <v>6.25</v>
      </c>
      <c r="H33" s="24">
        <v>51.75</v>
      </c>
      <c r="I33" s="25">
        <f t="shared" si="3"/>
        <v>110</v>
      </c>
      <c r="J33" s="24">
        <f t="shared" si="4"/>
        <v>2188</v>
      </c>
      <c r="K33" s="1132">
        <v>10</v>
      </c>
    </row>
    <row r="34" spans="1:11" ht="20.25" customHeight="1" x14ac:dyDescent="0.25">
      <c r="A34" s="1390"/>
      <c r="B34" s="29">
        <v>15</v>
      </c>
      <c r="C34" s="1167" t="s">
        <v>4</v>
      </c>
      <c r="D34" s="27" t="str">
        <v/>
      </c>
      <c r="E34" s="26">
        <f t="shared" si="0"/>
        <v>2188</v>
      </c>
      <c r="F34" s="24">
        <v>42</v>
      </c>
      <c r="G34" s="24">
        <v>6.25</v>
      </c>
      <c r="H34" s="24">
        <v>51.75</v>
      </c>
      <c r="I34" s="25">
        <f t="shared" si="3"/>
        <v>110</v>
      </c>
      <c r="J34" s="24">
        <f t="shared" si="4"/>
        <v>2088</v>
      </c>
      <c r="K34" s="1132">
        <v>10</v>
      </c>
    </row>
    <row r="35" spans="1:11" ht="20.25" customHeight="1" x14ac:dyDescent="0.25">
      <c r="A35" s="1390"/>
      <c r="B35" s="29">
        <v>16</v>
      </c>
      <c r="C35" s="1167" t="s">
        <v>3</v>
      </c>
      <c r="D35" s="27" t="str">
        <v/>
      </c>
      <c r="E35" s="26">
        <f t="shared" si="0"/>
        <v>2088</v>
      </c>
      <c r="F35" s="24">
        <v>42</v>
      </c>
      <c r="G35" s="24">
        <v>6.25</v>
      </c>
      <c r="H35" s="24">
        <v>51.75</v>
      </c>
      <c r="I35" s="25">
        <f t="shared" si="3"/>
        <v>110</v>
      </c>
      <c r="J35" s="24">
        <f t="shared" si="4"/>
        <v>1988</v>
      </c>
      <c r="K35" s="1132">
        <v>10</v>
      </c>
    </row>
    <row r="36" spans="1:11" ht="20.25" customHeight="1" x14ac:dyDescent="0.25">
      <c r="A36" s="1390"/>
      <c r="B36" s="29">
        <v>17</v>
      </c>
      <c r="C36" s="1167" t="s">
        <v>14</v>
      </c>
      <c r="D36" s="27" t="str">
        <v/>
      </c>
      <c r="E36" s="26">
        <f t="shared" si="0"/>
        <v>1988</v>
      </c>
      <c r="F36" s="24">
        <v>42</v>
      </c>
      <c r="G36" s="24">
        <v>6.25</v>
      </c>
      <c r="H36" s="24">
        <v>51.75</v>
      </c>
      <c r="I36" s="25">
        <f t="shared" si="3"/>
        <v>110</v>
      </c>
      <c r="J36" s="24">
        <f t="shared" si="4"/>
        <v>1888</v>
      </c>
      <c r="K36" s="1132">
        <v>10</v>
      </c>
    </row>
    <row r="37" spans="1:11" ht="20.25" customHeight="1" thickBot="1" x14ac:dyDescent="0.3">
      <c r="A37" s="1391"/>
      <c r="B37" s="21">
        <v>18</v>
      </c>
      <c r="C37" s="1168" t="s">
        <v>13</v>
      </c>
      <c r="D37" s="19" t="str">
        <v/>
      </c>
      <c r="E37" s="18">
        <f t="shared" si="0"/>
        <v>1888</v>
      </c>
      <c r="F37" s="16">
        <v>42</v>
      </c>
      <c r="G37" s="16">
        <v>6.25</v>
      </c>
      <c r="H37" s="16">
        <v>51.75</v>
      </c>
      <c r="I37" s="17">
        <f t="shared" si="3"/>
        <v>110</v>
      </c>
      <c r="J37" s="16">
        <f t="shared" si="4"/>
        <v>1788</v>
      </c>
      <c r="K37" s="1133">
        <v>10</v>
      </c>
    </row>
    <row r="38" spans="1:11" ht="20.25" customHeight="1" x14ac:dyDescent="0.25">
      <c r="A38" s="1389">
        <v>2027</v>
      </c>
      <c r="B38" s="37">
        <v>19</v>
      </c>
      <c r="C38" s="1166" t="s">
        <v>12</v>
      </c>
      <c r="D38" s="35" t="str">
        <v/>
      </c>
      <c r="E38" s="34">
        <f t="shared" si="0"/>
        <v>1788</v>
      </c>
      <c r="F38" s="32">
        <v>42</v>
      </c>
      <c r="G38" s="32">
        <v>6.25</v>
      </c>
      <c r="H38" s="32">
        <v>51.75</v>
      </c>
      <c r="I38" s="33">
        <f t="shared" si="3"/>
        <v>110</v>
      </c>
      <c r="J38" s="32">
        <f t="shared" si="4"/>
        <v>1688</v>
      </c>
      <c r="K38" s="1131">
        <v>10</v>
      </c>
    </row>
    <row r="39" spans="1:11" ht="20.25" customHeight="1" x14ac:dyDescent="0.25">
      <c r="A39" s="1390"/>
      <c r="B39" s="29">
        <v>20</v>
      </c>
      <c r="C39" s="1167" t="s">
        <v>11</v>
      </c>
      <c r="D39" s="27" t="str">
        <v/>
      </c>
      <c r="E39" s="26">
        <f t="shared" si="0"/>
        <v>1688</v>
      </c>
      <c r="F39" s="24">
        <v>42</v>
      </c>
      <c r="G39" s="24">
        <v>6.25</v>
      </c>
      <c r="H39" s="24">
        <v>51.75</v>
      </c>
      <c r="I39" s="25">
        <f t="shared" si="3"/>
        <v>110</v>
      </c>
      <c r="J39" s="24">
        <f t="shared" si="4"/>
        <v>1588</v>
      </c>
      <c r="K39" s="1132">
        <v>10</v>
      </c>
    </row>
    <row r="40" spans="1:11" ht="20.25" customHeight="1" x14ac:dyDescent="0.25">
      <c r="A40" s="1390"/>
      <c r="B40" s="29">
        <v>21</v>
      </c>
      <c r="C40" s="1167" t="s">
        <v>10</v>
      </c>
      <c r="D40" s="27" t="str">
        <v/>
      </c>
      <c r="E40" s="26">
        <f t="shared" si="0"/>
        <v>1588</v>
      </c>
      <c r="F40" s="24">
        <v>42</v>
      </c>
      <c r="G40" s="24">
        <v>6.25</v>
      </c>
      <c r="H40" s="24">
        <v>51.75</v>
      </c>
      <c r="I40" s="25">
        <f t="shared" si="3"/>
        <v>110</v>
      </c>
      <c r="J40" s="24">
        <f t="shared" si="4"/>
        <v>1488</v>
      </c>
      <c r="K40" s="1132">
        <v>10</v>
      </c>
    </row>
    <row r="41" spans="1:11" ht="20.25" customHeight="1" x14ac:dyDescent="0.25">
      <c r="A41" s="1390"/>
      <c r="B41" s="29">
        <v>22</v>
      </c>
      <c r="C41" s="1167" t="s">
        <v>9</v>
      </c>
      <c r="D41" s="27" t="str">
        <v/>
      </c>
      <c r="E41" s="26">
        <f t="shared" si="0"/>
        <v>1488</v>
      </c>
      <c r="F41" s="24">
        <v>42</v>
      </c>
      <c r="G41" s="24">
        <v>6.25</v>
      </c>
      <c r="H41" s="24">
        <v>51.75</v>
      </c>
      <c r="I41" s="25">
        <f t="shared" si="3"/>
        <v>110</v>
      </c>
      <c r="J41" s="24">
        <f t="shared" si="4"/>
        <v>1388</v>
      </c>
      <c r="K41" s="1132">
        <v>10</v>
      </c>
    </row>
    <row r="42" spans="1:11" ht="20.25" customHeight="1" x14ac:dyDescent="0.25">
      <c r="A42" s="1390"/>
      <c r="B42" s="29">
        <v>23</v>
      </c>
      <c r="C42" s="1167" t="s">
        <v>8</v>
      </c>
      <c r="D42" s="27" t="str">
        <v/>
      </c>
      <c r="E42" s="26">
        <f t="shared" si="0"/>
        <v>1388</v>
      </c>
      <c r="F42" s="24">
        <v>42</v>
      </c>
      <c r="G42" s="24">
        <v>6.25</v>
      </c>
      <c r="H42" s="24">
        <v>51.75</v>
      </c>
      <c r="I42" s="25">
        <f t="shared" si="3"/>
        <v>110</v>
      </c>
      <c r="J42" s="24">
        <f t="shared" si="4"/>
        <v>1288</v>
      </c>
      <c r="K42" s="1132">
        <v>10</v>
      </c>
    </row>
    <row r="43" spans="1:11" ht="20.25" customHeight="1" x14ac:dyDescent="0.25">
      <c r="A43" s="1390"/>
      <c r="B43" s="29">
        <v>24</v>
      </c>
      <c r="C43" s="1167" t="s">
        <v>7</v>
      </c>
      <c r="D43" s="27" t="str">
        <v/>
      </c>
      <c r="E43" s="26">
        <f t="shared" si="0"/>
        <v>1288</v>
      </c>
      <c r="F43" s="24">
        <v>42</v>
      </c>
      <c r="G43" s="24">
        <v>6.25</v>
      </c>
      <c r="H43" s="24">
        <v>51.75</v>
      </c>
      <c r="I43" s="25">
        <f t="shared" si="3"/>
        <v>110</v>
      </c>
      <c r="J43" s="24">
        <f t="shared" si="4"/>
        <v>1188</v>
      </c>
      <c r="K43" s="1132">
        <v>10</v>
      </c>
    </row>
    <row r="44" spans="1:11" ht="20.25" customHeight="1" x14ac:dyDescent="0.25">
      <c r="A44" s="1390"/>
      <c r="B44" s="29">
        <v>25</v>
      </c>
      <c r="C44" s="1167" t="s">
        <v>6</v>
      </c>
      <c r="D44" s="27" t="str">
        <v/>
      </c>
      <c r="E44" s="26">
        <f t="shared" si="0"/>
        <v>1188</v>
      </c>
      <c r="F44" s="24">
        <v>42</v>
      </c>
      <c r="G44" s="24">
        <v>6.25</v>
      </c>
      <c r="H44" s="24">
        <v>51.75</v>
      </c>
      <c r="I44" s="25">
        <f t="shared" si="3"/>
        <v>110</v>
      </c>
      <c r="J44" s="24">
        <f t="shared" si="4"/>
        <v>1088</v>
      </c>
      <c r="K44" s="1132">
        <v>10</v>
      </c>
    </row>
    <row r="45" spans="1:11" ht="20.25" customHeight="1" x14ac:dyDescent="0.25">
      <c r="A45" s="1390"/>
      <c r="B45" s="29">
        <v>26</v>
      </c>
      <c r="C45" s="1167" t="s">
        <v>5</v>
      </c>
      <c r="D45" s="27" t="str">
        <v/>
      </c>
      <c r="E45" s="26">
        <f t="shared" si="0"/>
        <v>1088</v>
      </c>
      <c r="F45" s="24">
        <v>42</v>
      </c>
      <c r="G45" s="24">
        <v>6.25</v>
      </c>
      <c r="H45" s="24">
        <v>51.75</v>
      </c>
      <c r="I45" s="25">
        <f t="shared" si="3"/>
        <v>110</v>
      </c>
      <c r="J45" s="24">
        <f t="shared" si="4"/>
        <v>988</v>
      </c>
      <c r="K45" s="1132">
        <v>10</v>
      </c>
    </row>
    <row r="46" spans="1:11" ht="20.25" customHeight="1" x14ac:dyDescent="0.25">
      <c r="A46" s="1390"/>
      <c r="B46" s="29">
        <v>27</v>
      </c>
      <c r="C46" s="1167" t="s">
        <v>4</v>
      </c>
      <c r="D46" s="27" t="str">
        <v/>
      </c>
      <c r="E46" s="26">
        <f t="shared" si="0"/>
        <v>988</v>
      </c>
      <c r="F46" s="24">
        <v>42</v>
      </c>
      <c r="G46" s="24">
        <v>6.25</v>
      </c>
      <c r="H46" s="24">
        <v>51.75</v>
      </c>
      <c r="I46" s="25">
        <f t="shared" si="3"/>
        <v>110</v>
      </c>
      <c r="J46" s="24">
        <f t="shared" si="4"/>
        <v>888</v>
      </c>
      <c r="K46" s="1132">
        <v>10</v>
      </c>
    </row>
    <row r="47" spans="1:11" ht="20.25" customHeight="1" x14ac:dyDescent="0.25">
      <c r="A47" s="1390"/>
      <c r="B47" s="29">
        <v>28</v>
      </c>
      <c r="C47" s="1167" t="s">
        <v>3</v>
      </c>
      <c r="D47" s="27" t="str">
        <v/>
      </c>
      <c r="E47" s="26">
        <f t="shared" si="0"/>
        <v>888</v>
      </c>
      <c r="F47" s="24">
        <v>42</v>
      </c>
      <c r="G47" s="24">
        <v>6.25</v>
      </c>
      <c r="H47" s="24">
        <v>51.75</v>
      </c>
      <c r="I47" s="25">
        <f t="shared" si="3"/>
        <v>110</v>
      </c>
      <c r="J47" s="24">
        <f t="shared" si="4"/>
        <v>788</v>
      </c>
      <c r="K47" s="1132">
        <v>10</v>
      </c>
    </row>
    <row r="48" spans="1:11" ht="20.25" customHeight="1" x14ac:dyDescent="0.25">
      <c r="A48" s="1390"/>
      <c r="B48" s="29">
        <v>29</v>
      </c>
      <c r="C48" s="1167" t="s">
        <v>14</v>
      </c>
      <c r="D48" s="27" t="str">
        <v/>
      </c>
      <c r="E48" s="26">
        <f t="shared" si="0"/>
        <v>788</v>
      </c>
      <c r="F48" s="24">
        <v>42</v>
      </c>
      <c r="G48" s="24">
        <v>6.25</v>
      </c>
      <c r="H48" s="24">
        <v>51.75</v>
      </c>
      <c r="I48" s="25">
        <f t="shared" si="3"/>
        <v>110</v>
      </c>
      <c r="J48" s="24">
        <f t="shared" si="2"/>
        <v>688</v>
      </c>
      <c r="K48" s="1132">
        <v>10</v>
      </c>
    </row>
    <row r="49" spans="1:12" ht="20.25" customHeight="1" thickBot="1" x14ac:dyDescent="0.3">
      <c r="A49" s="1391"/>
      <c r="B49" s="21">
        <v>30</v>
      </c>
      <c r="C49" s="1168" t="s">
        <v>13</v>
      </c>
      <c r="D49" s="19" t="str">
        <v/>
      </c>
      <c r="E49" s="18">
        <f t="shared" si="0"/>
        <v>688</v>
      </c>
      <c r="F49" s="16">
        <v>42</v>
      </c>
      <c r="G49" s="16">
        <v>6.25</v>
      </c>
      <c r="H49" s="16">
        <v>51.75</v>
      </c>
      <c r="I49" s="17">
        <f t="shared" si="3"/>
        <v>110</v>
      </c>
      <c r="J49" s="16">
        <f t="shared" si="2"/>
        <v>588</v>
      </c>
      <c r="K49" s="1133">
        <v>10</v>
      </c>
      <c r="L49" s="1134"/>
    </row>
    <row r="50" spans="1:12" ht="20.25" customHeight="1" x14ac:dyDescent="0.25">
      <c r="A50" s="1389">
        <v>2028</v>
      </c>
      <c r="B50" s="37">
        <v>31</v>
      </c>
      <c r="C50" s="1166" t="s">
        <v>12</v>
      </c>
      <c r="D50" s="35" t="str">
        <v/>
      </c>
      <c r="E50" s="34">
        <f t="shared" si="0"/>
        <v>588</v>
      </c>
      <c r="F50" s="32">
        <v>42</v>
      </c>
      <c r="G50" s="32">
        <v>6.25</v>
      </c>
      <c r="H50" s="32">
        <v>51.75</v>
      </c>
      <c r="I50" s="33">
        <f t="shared" si="3"/>
        <v>110</v>
      </c>
      <c r="J50" s="32">
        <f t="shared" si="2"/>
        <v>488</v>
      </c>
      <c r="K50" s="1131">
        <v>10</v>
      </c>
    </row>
    <row r="51" spans="1:12" ht="20.25" customHeight="1" x14ac:dyDescent="0.25">
      <c r="A51" s="1390"/>
      <c r="B51" s="29">
        <v>32</v>
      </c>
      <c r="C51" s="1167" t="s">
        <v>11</v>
      </c>
      <c r="D51" s="27" t="str">
        <v/>
      </c>
      <c r="E51" s="26">
        <f t="shared" si="0"/>
        <v>488</v>
      </c>
      <c r="F51" s="24">
        <v>42</v>
      </c>
      <c r="G51" s="24">
        <v>6.25</v>
      </c>
      <c r="H51" s="24">
        <v>51.75</v>
      </c>
      <c r="I51" s="25">
        <f t="shared" si="3"/>
        <v>110</v>
      </c>
      <c r="J51" s="24">
        <f t="shared" si="2"/>
        <v>388</v>
      </c>
      <c r="K51" s="1132">
        <v>10</v>
      </c>
    </row>
    <row r="52" spans="1:12" ht="20.25" customHeight="1" x14ac:dyDescent="0.25">
      <c r="A52" s="1390"/>
      <c r="B52" s="29">
        <v>33</v>
      </c>
      <c r="C52" s="1167" t="s">
        <v>10</v>
      </c>
      <c r="D52" s="27" t="str">
        <v/>
      </c>
      <c r="E52" s="26">
        <f t="shared" si="0"/>
        <v>388</v>
      </c>
      <c r="F52" s="24">
        <v>42</v>
      </c>
      <c r="G52" s="24">
        <v>6.25</v>
      </c>
      <c r="H52" s="24">
        <v>51.75</v>
      </c>
      <c r="I52" s="25">
        <f t="shared" si="3"/>
        <v>110</v>
      </c>
      <c r="J52" s="24">
        <f t="shared" si="2"/>
        <v>288</v>
      </c>
      <c r="K52" s="1132">
        <v>10</v>
      </c>
    </row>
    <row r="53" spans="1:12" ht="20.25" customHeight="1" x14ac:dyDescent="0.25">
      <c r="A53" s="1390"/>
      <c r="B53" s="29">
        <v>34</v>
      </c>
      <c r="C53" s="1167" t="s">
        <v>9</v>
      </c>
      <c r="D53" s="27" t="str">
        <v/>
      </c>
      <c r="E53" s="26">
        <f t="shared" si="0"/>
        <v>288</v>
      </c>
      <c r="F53" s="24">
        <v>42</v>
      </c>
      <c r="G53" s="24">
        <v>6.25</v>
      </c>
      <c r="H53" s="24">
        <v>51.75</v>
      </c>
      <c r="I53" s="25">
        <f t="shared" si="3"/>
        <v>110</v>
      </c>
      <c r="J53" s="24">
        <f t="shared" si="2"/>
        <v>188</v>
      </c>
      <c r="K53" s="1132">
        <v>10</v>
      </c>
    </row>
    <row r="54" spans="1:12" ht="20.25" customHeight="1" x14ac:dyDescent="0.25">
      <c r="A54" s="1390"/>
      <c r="B54" s="29">
        <v>35</v>
      </c>
      <c r="C54" s="1167" t="s">
        <v>8</v>
      </c>
      <c r="D54" s="27" t="str">
        <v/>
      </c>
      <c r="E54" s="26">
        <f t="shared" si="0"/>
        <v>188</v>
      </c>
      <c r="F54" s="24">
        <v>42</v>
      </c>
      <c r="G54" s="24">
        <v>6.25</v>
      </c>
      <c r="H54" s="24">
        <v>51.75</v>
      </c>
      <c r="I54" s="25">
        <f t="shared" si="3"/>
        <v>110</v>
      </c>
      <c r="J54" s="24">
        <f t="shared" si="2"/>
        <v>88</v>
      </c>
      <c r="K54" s="1132">
        <v>10</v>
      </c>
    </row>
    <row r="55" spans="1:12" ht="20.25" customHeight="1" thickBot="1" x14ac:dyDescent="0.3">
      <c r="A55" s="1391"/>
      <c r="B55" s="21">
        <v>36</v>
      </c>
      <c r="C55" s="1168" t="s">
        <v>7</v>
      </c>
      <c r="D55" s="19" t="str">
        <v/>
      </c>
      <c r="E55" s="18">
        <f t="shared" si="0"/>
        <v>88</v>
      </c>
      <c r="F55" s="16">
        <v>42</v>
      </c>
      <c r="G55" s="16">
        <v>6.25</v>
      </c>
      <c r="H55" s="16">
        <v>51.75</v>
      </c>
      <c r="I55" s="17">
        <f t="shared" si="3"/>
        <v>110</v>
      </c>
      <c r="J55" s="16">
        <f t="shared" si="2"/>
        <v>-12</v>
      </c>
      <c r="K55" s="1133">
        <v>10</v>
      </c>
    </row>
    <row r="56" spans="1:12" ht="17.25" customHeight="1" x14ac:dyDescent="0.25">
      <c r="D56" s="68"/>
      <c r="E56" s="68"/>
      <c r="F56" s="67">
        <f>SUM(F20:F55)</f>
        <v>1512</v>
      </c>
      <c r="G56" s="67">
        <f>SUM(G20:G55)</f>
        <v>225</v>
      </c>
      <c r="H56" s="67">
        <f>SUM(H20:H55)</f>
        <v>1863</v>
      </c>
      <c r="K56" s="67">
        <f>SUM(K20:K55)</f>
        <v>360</v>
      </c>
    </row>
    <row r="57" spans="1:12" ht="17.25" customHeight="1" x14ac:dyDescent="0.25">
      <c r="D57" s="1420" t="s">
        <v>2</v>
      </c>
      <c r="E57" s="1420"/>
      <c r="F57" s="79">
        <v>0</v>
      </c>
      <c r="G57" s="79">
        <v>0</v>
      </c>
      <c r="H57" s="79">
        <v>0</v>
      </c>
      <c r="K57" s="79">
        <v>0</v>
      </c>
    </row>
    <row r="58" spans="1:12" ht="17.25" customHeight="1" x14ac:dyDescent="0.25">
      <c r="D58" s="1421" t="s">
        <v>1</v>
      </c>
      <c r="E58" s="1421"/>
      <c r="F58" s="78">
        <f>SUM(F56-F57)</f>
        <v>1512</v>
      </c>
      <c r="G58" s="78">
        <f>SUM(G56-G57)</f>
        <v>225</v>
      </c>
      <c r="H58" s="78">
        <f t="shared" ref="H58" si="5">SUM(H56-H57)</f>
        <v>1863</v>
      </c>
      <c r="K58" s="78">
        <f>SUM(K56-K57)</f>
        <v>360</v>
      </c>
    </row>
    <row r="59" spans="1:12" ht="17.25" customHeight="1" x14ac:dyDescent="0.25"/>
    <row r="60" spans="1:12" ht="17.25" customHeight="1" x14ac:dyDescent="0.25">
      <c r="C60" s="76"/>
      <c r="D60" s="1435" t="s">
        <v>42</v>
      </c>
      <c r="E60" s="1435"/>
      <c r="F60" s="1423">
        <f>SUM(F58:H58)</f>
        <v>3600</v>
      </c>
      <c r="G60" s="1423"/>
      <c r="H60" s="1423"/>
      <c r="I60" s="485"/>
    </row>
    <row r="61" spans="1:12" ht="17.25" customHeight="1" thickBot="1" x14ac:dyDescent="0.3">
      <c r="C61" s="76"/>
      <c r="D61" s="1435" t="s">
        <v>41</v>
      </c>
      <c r="E61" s="1435"/>
      <c r="F61" s="1436">
        <v>-12</v>
      </c>
      <c r="G61" s="1436"/>
      <c r="H61" s="1436"/>
      <c r="I61" s="485"/>
    </row>
    <row r="62" spans="1:12" ht="17.25" customHeight="1" thickTop="1" thickBot="1" x14ac:dyDescent="0.3">
      <c r="C62" s="1415" t="s">
        <v>0</v>
      </c>
      <c r="D62" s="1415"/>
      <c r="E62" s="1416"/>
      <c r="F62" s="1417">
        <f>SUM(F60:H61)</f>
        <v>3588</v>
      </c>
      <c r="G62" s="1418"/>
      <c r="H62" s="1419"/>
      <c r="I62" s="486"/>
    </row>
    <row r="63" spans="1:12" ht="15.75" thickTop="1" x14ac:dyDescent="0.25"/>
  </sheetData>
  <mergeCells count="19">
    <mergeCell ref="A8:L8"/>
    <mergeCell ref="A11:B11"/>
    <mergeCell ref="A12:B12"/>
    <mergeCell ref="A14:B14"/>
    <mergeCell ref="A16:B16"/>
    <mergeCell ref="E16:F16"/>
    <mergeCell ref="A38:A49"/>
    <mergeCell ref="A26:A37"/>
    <mergeCell ref="A20:A25"/>
    <mergeCell ref="E17:F17"/>
    <mergeCell ref="D57:E57"/>
    <mergeCell ref="D61:E61"/>
    <mergeCell ref="F61:H61"/>
    <mergeCell ref="C62:E62"/>
    <mergeCell ref="F62:H62"/>
    <mergeCell ref="A50:A55"/>
    <mergeCell ref="D58:E58"/>
    <mergeCell ref="D60:E60"/>
    <mergeCell ref="F60:H60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O42"/>
  <sheetViews>
    <sheetView zoomScaleNormal="100" workbookViewId="0">
      <selection activeCell="A3" sqref="A3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  <col min="14" max="14" width="5.42578125" customWidth="1"/>
    <col min="15" max="15" width="10.5703125" bestFit="1" customWidth="1"/>
  </cols>
  <sheetData>
    <row r="1" spans="1:15" ht="21" x14ac:dyDescent="0.35">
      <c r="A1" s="63" t="s">
        <v>40</v>
      </c>
    </row>
    <row r="3" spans="1:15" ht="21" x14ac:dyDescent="0.35">
      <c r="A3" s="62" t="s">
        <v>100</v>
      </c>
    </row>
    <row r="4" spans="1:15" ht="12.6" customHeight="1" x14ac:dyDescent="0.35">
      <c r="A4" s="62"/>
    </row>
    <row r="5" spans="1:15" ht="17.25" x14ac:dyDescent="0.3">
      <c r="A5" s="500" t="s">
        <v>308</v>
      </c>
    </row>
    <row r="6" spans="1:15" ht="17.25" x14ac:dyDescent="0.3">
      <c r="A6" s="500" t="s">
        <v>309</v>
      </c>
    </row>
    <row r="8" spans="1:15" ht="20.25" customHeight="1" x14ac:dyDescent="0.25">
      <c r="A8" s="1425" t="s">
        <v>102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5" ht="20.25" customHeight="1" x14ac:dyDescent="0.25">
      <c r="A9" s="59" t="s">
        <v>37</v>
      </c>
      <c r="B9" s="60"/>
      <c r="C9" s="59"/>
      <c r="D9" s="175"/>
      <c r="E9" s="51"/>
      <c r="F9" s="58"/>
      <c r="G9" s="58"/>
      <c r="H9" s="48"/>
      <c r="I9" s="48"/>
      <c r="J9" s="48"/>
      <c r="K9" s="48"/>
      <c r="L9" s="48"/>
      <c r="M9" s="59"/>
    </row>
    <row r="10" spans="1:15" ht="20.25" customHeight="1" x14ac:dyDescent="0.25">
      <c r="A10" s="61" t="s">
        <v>80</v>
      </c>
      <c r="B10" s="60"/>
      <c r="C10" s="59"/>
      <c r="D10" s="175"/>
      <c r="E10" s="51"/>
      <c r="F10" s="58"/>
      <c r="G10" s="58"/>
      <c r="H10" s="48"/>
      <c r="I10" s="48"/>
      <c r="J10" s="48"/>
      <c r="K10" s="48"/>
      <c r="L10" s="48"/>
      <c r="M10" s="57"/>
      <c r="O10" s="56"/>
    </row>
    <row r="11" spans="1:15" ht="20.25" customHeight="1" x14ac:dyDescent="0.25">
      <c r="A11" s="1426" t="s">
        <v>35</v>
      </c>
      <c r="B11" s="1426"/>
      <c r="C11" s="54">
        <v>3000</v>
      </c>
      <c r="D11" s="175"/>
      <c r="E11" s="51"/>
      <c r="J11" s="48"/>
      <c r="K11" s="48"/>
      <c r="L11" s="48"/>
    </row>
    <row r="12" spans="1:15" ht="20.25" customHeight="1" x14ac:dyDescent="0.25">
      <c r="A12" s="1426" t="s">
        <v>33</v>
      </c>
      <c r="B12" s="1426"/>
      <c r="C12" s="54">
        <v>180</v>
      </c>
      <c r="D12" t="s">
        <v>101</v>
      </c>
      <c r="E12" s="51"/>
      <c r="J12" s="48"/>
      <c r="K12" s="48"/>
      <c r="L12" s="48"/>
    </row>
    <row r="13" spans="1:15" ht="20.25" customHeight="1" x14ac:dyDescent="0.25">
      <c r="A13" s="1426" t="s">
        <v>33</v>
      </c>
      <c r="B13" s="1426"/>
      <c r="C13" s="54">
        <v>120</v>
      </c>
      <c r="D13" t="s">
        <v>32</v>
      </c>
      <c r="E13" s="51"/>
      <c r="J13" s="48"/>
      <c r="K13" s="48"/>
      <c r="L13" s="48"/>
    </row>
    <row r="14" spans="1:15" ht="20.25" customHeight="1" x14ac:dyDescent="0.25">
      <c r="A14" s="173"/>
      <c r="B14" s="173"/>
      <c r="C14" s="50">
        <f>SUM(C11:C13)</f>
        <v>3300</v>
      </c>
      <c r="E14" s="51"/>
      <c r="J14" s="48"/>
      <c r="K14" s="48"/>
      <c r="L14" s="48"/>
    </row>
    <row r="15" spans="1:15" ht="20.25" customHeight="1" x14ac:dyDescent="0.25">
      <c r="A15" s="1426" t="s">
        <v>31</v>
      </c>
      <c r="B15" s="1426"/>
      <c r="C15" s="49">
        <v>1267.2</v>
      </c>
      <c r="D15" s="52" t="s">
        <v>68</v>
      </c>
      <c r="E15" s="51"/>
      <c r="J15" s="48"/>
      <c r="K15" s="48"/>
      <c r="L15" s="48"/>
    </row>
    <row r="16" spans="1:15" ht="20.25" customHeight="1" x14ac:dyDescent="0.25">
      <c r="A16" s="1481"/>
      <c r="B16" s="1481"/>
      <c r="C16" s="50">
        <f>SUM(C14:C15)</f>
        <v>4567.2</v>
      </c>
      <c r="J16" s="48"/>
      <c r="K16" s="48"/>
      <c r="L16" s="48"/>
    </row>
    <row r="17" spans="1:12" ht="31.5" customHeight="1" x14ac:dyDescent="0.25">
      <c r="A17" s="1427" t="s">
        <v>79</v>
      </c>
      <c r="B17" s="1427"/>
      <c r="C17" s="49">
        <v>120</v>
      </c>
      <c r="D17" s="1437" t="s">
        <v>27</v>
      </c>
      <c r="E17" s="1437"/>
      <c r="F17" s="1437"/>
      <c r="J17" s="48"/>
      <c r="K17" s="48"/>
      <c r="L17" s="48"/>
    </row>
    <row r="18" spans="1:12" ht="20.25" customHeight="1" thickBot="1" x14ac:dyDescent="0.3">
      <c r="A18" s="47"/>
      <c r="B18" s="46"/>
      <c r="C18" s="45">
        <f>SUM(C16:C17)</f>
        <v>4687.2</v>
      </c>
      <c r="D18" s="1441">
        <f>C18/12</f>
        <v>390.59999999999997</v>
      </c>
      <c r="E18" s="1441"/>
      <c r="F18" s="1441"/>
    </row>
    <row r="19" spans="1:12" ht="17.25" thickTop="1" thickBot="1" x14ac:dyDescent="0.3">
      <c r="D19" s="44"/>
      <c r="E19" s="44"/>
      <c r="F19" s="44"/>
    </row>
    <row r="20" spans="1:12" ht="30.75" customHeight="1" thickBot="1" x14ac:dyDescent="0.3">
      <c r="A20" s="43" t="s">
        <v>26</v>
      </c>
      <c r="B20" s="42" t="s">
        <v>25</v>
      </c>
      <c r="C20" s="181" t="s">
        <v>24</v>
      </c>
      <c r="D20" s="41" t="s">
        <v>23</v>
      </c>
      <c r="E20" s="181" t="s">
        <v>22</v>
      </c>
      <c r="F20" s="39" t="s">
        <v>21</v>
      </c>
      <c r="G20" s="39" t="s">
        <v>20</v>
      </c>
      <c r="H20" s="181" t="s">
        <v>19</v>
      </c>
      <c r="I20" s="41" t="s">
        <v>18</v>
      </c>
      <c r="J20" s="181" t="s">
        <v>17</v>
      </c>
      <c r="K20" s="39" t="s">
        <v>16</v>
      </c>
      <c r="L20" s="38" t="s">
        <v>15</v>
      </c>
    </row>
    <row r="21" spans="1:12" ht="20.25" customHeight="1" x14ac:dyDescent="0.25">
      <c r="A21" s="1389">
        <v>2021</v>
      </c>
      <c r="B21" s="37">
        <v>1</v>
      </c>
      <c r="C21" s="178" t="s">
        <v>5</v>
      </c>
      <c r="D21" s="35" t="str">
        <f t="array" ref="D21:D32">TRANSPOSE('[1]2021-2022'!$F$30:$Q$30)</f>
        <v>30/08/21</v>
      </c>
      <c r="E21" s="34">
        <f>C16</f>
        <v>4567.2</v>
      </c>
      <c r="F21" s="32">
        <v>265.39999999999998</v>
      </c>
      <c r="G21" s="32">
        <v>10</v>
      </c>
      <c r="H21" s="32">
        <v>105.6</v>
      </c>
      <c r="I21" s="33">
        <f t="shared" ref="I21:I32" si="0">F21+H21+G21+K21</f>
        <v>391</v>
      </c>
      <c r="J21" s="32">
        <f t="shared" ref="J21:J32" si="1">E21-H21-G21-F21</f>
        <v>4186.2</v>
      </c>
      <c r="K21" s="31">
        <v>10</v>
      </c>
      <c r="L21" s="30">
        <f>H21</f>
        <v>105.6</v>
      </c>
    </row>
    <row r="22" spans="1:12" ht="20.25" customHeight="1" x14ac:dyDescent="0.25">
      <c r="A22" s="1390"/>
      <c r="B22" s="29">
        <v>2</v>
      </c>
      <c r="C22" s="179" t="s">
        <v>4</v>
      </c>
      <c r="D22" s="27" t="str">
        <v>28/09/21</v>
      </c>
      <c r="E22" s="26">
        <f t="shared" ref="E22:E32" si="2">J21</f>
        <v>4186.2</v>
      </c>
      <c r="F22" s="24">
        <v>265.39999999999998</v>
      </c>
      <c r="G22" s="24">
        <v>10</v>
      </c>
      <c r="H22" s="24">
        <v>105.6</v>
      </c>
      <c r="I22" s="25">
        <f t="shared" si="0"/>
        <v>391</v>
      </c>
      <c r="J22" s="24">
        <f t="shared" si="1"/>
        <v>3805.2</v>
      </c>
      <c r="K22" s="23">
        <v>10</v>
      </c>
      <c r="L22" s="22">
        <f t="shared" ref="L22:L32" si="3">L21+H22</f>
        <v>211.2</v>
      </c>
    </row>
    <row r="23" spans="1:12" ht="20.25" customHeight="1" x14ac:dyDescent="0.25">
      <c r="A23" s="1390"/>
      <c r="B23" s="29">
        <v>3</v>
      </c>
      <c r="C23" s="179" t="s">
        <v>3</v>
      </c>
      <c r="D23" s="27" t="str">
        <v>28/10/21</v>
      </c>
      <c r="E23" s="26">
        <f t="shared" si="2"/>
        <v>3805.2</v>
      </c>
      <c r="F23" s="24">
        <v>265.39999999999998</v>
      </c>
      <c r="G23" s="24">
        <v>10</v>
      </c>
      <c r="H23" s="24">
        <v>105.6</v>
      </c>
      <c r="I23" s="25">
        <f t="shared" si="0"/>
        <v>391</v>
      </c>
      <c r="J23" s="24">
        <f t="shared" si="1"/>
        <v>3424.2</v>
      </c>
      <c r="K23" s="23">
        <v>10</v>
      </c>
      <c r="L23" s="22">
        <f t="shared" si="3"/>
        <v>316.79999999999995</v>
      </c>
    </row>
    <row r="24" spans="1:12" ht="20.25" customHeight="1" x14ac:dyDescent="0.25">
      <c r="A24" s="1390"/>
      <c r="B24" s="29">
        <v>4</v>
      </c>
      <c r="C24" s="179" t="s">
        <v>14</v>
      </c>
      <c r="D24" s="27" t="str">
        <v>29/11/21</v>
      </c>
      <c r="E24" s="26">
        <f t="shared" si="2"/>
        <v>3424.2</v>
      </c>
      <c r="F24" s="24">
        <v>265.39999999999998</v>
      </c>
      <c r="G24" s="24">
        <v>10</v>
      </c>
      <c r="H24" s="24">
        <v>105.6</v>
      </c>
      <c r="I24" s="25">
        <f t="shared" si="0"/>
        <v>391</v>
      </c>
      <c r="J24" s="24">
        <f t="shared" si="1"/>
        <v>3043.2</v>
      </c>
      <c r="K24" s="23">
        <v>10</v>
      </c>
      <c r="L24" s="22">
        <f t="shared" si="3"/>
        <v>422.4</v>
      </c>
    </row>
    <row r="25" spans="1:12" ht="20.25" customHeight="1" thickBot="1" x14ac:dyDescent="0.3">
      <c r="A25" s="1391"/>
      <c r="B25" s="21">
        <v>5</v>
      </c>
      <c r="C25" s="180" t="s">
        <v>13</v>
      </c>
      <c r="D25" s="19" t="str">
        <v>22/12/21</v>
      </c>
      <c r="E25" s="18">
        <f t="shared" si="2"/>
        <v>3043.2</v>
      </c>
      <c r="F25" s="16">
        <v>265.39999999999998</v>
      </c>
      <c r="G25" s="16">
        <v>10</v>
      </c>
      <c r="H25" s="16">
        <v>105.6</v>
      </c>
      <c r="I25" s="17">
        <f t="shared" si="0"/>
        <v>391</v>
      </c>
      <c r="J25" s="16">
        <f t="shared" si="1"/>
        <v>2662.2</v>
      </c>
      <c r="K25" s="15">
        <v>10</v>
      </c>
      <c r="L25" s="14">
        <f t="shared" si="3"/>
        <v>528</v>
      </c>
    </row>
    <row r="26" spans="1:12" ht="20.25" customHeight="1" x14ac:dyDescent="0.25">
      <c r="A26" s="1389">
        <v>2022</v>
      </c>
      <c r="B26" s="37">
        <v>6</v>
      </c>
      <c r="C26" s="178" t="s">
        <v>12</v>
      </c>
      <c r="D26" s="35" t="str">
        <v>28/01/22</v>
      </c>
      <c r="E26" s="34">
        <f t="shared" si="2"/>
        <v>2662.2</v>
      </c>
      <c r="F26" s="32">
        <v>265.39999999999998</v>
      </c>
      <c r="G26" s="32">
        <v>10</v>
      </c>
      <c r="H26" s="32">
        <v>105.6</v>
      </c>
      <c r="I26" s="33">
        <f t="shared" si="0"/>
        <v>391</v>
      </c>
      <c r="J26" s="32">
        <f t="shared" si="1"/>
        <v>2281.1999999999998</v>
      </c>
      <c r="K26" s="31">
        <v>10</v>
      </c>
      <c r="L26" s="30">
        <f t="shared" si="3"/>
        <v>633.6</v>
      </c>
    </row>
    <row r="27" spans="1:12" ht="20.25" customHeight="1" x14ac:dyDescent="0.25">
      <c r="A27" s="1390"/>
      <c r="B27" s="29">
        <v>7</v>
      </c>
      <c r="C27" s="179" t="s">
        <v>11</v>
      </c>
      <c r="D27" s="27" t="str">
        <v>28/02/22</v>
      </c>
      <c r="E27" s="26">
        <f t="shared" si="2"/>
        <v>2281.1999999999998</v>
      </c>
      <c r="F27" s="24">
        <v>265.39999999999998</v>
      </c>
      <c r="G27" s="24">
        <v>10</v>
      </c>
      <c r="H27" s="24">
        <v>105.6</v>
      </c>
      <c r="I27" s="25">
        <f t="shared" si="0"/>
        <v>391</v>
      </c>
      <c r="J27" s="24">
        <f t="shared" si="1"/>
        <v>1900.1999999999998</v>
      </c>
      <c r="K27" s="23">
        <v>10</v>
      </c>
      <c r="L27" s="22">
        <f t="shared" si="3"/>
        <v>739.2</v>
      </c>
    </row>
    <row r="28" spans="1:12" ht="20.25" customHeight="1" x14ac:dyDescent="0.25">
      <c r="A28" s="1390"/>
      <c r="B28" s="29">
        <v>8</v>
      </c>
      <c r="C28" s="179" t="s">
        <v>10</v>
      </c>
      <c r="D28" s="27" t="str">
        <v>29/03/22</v>
      </c>
      <c r="E28" s="26">
        <f t="shared" si="2"/>
        <v>1900.1999999999998</v>
      </c>
      <c r="F28" s="24">
        <v>265.39999999999998</v>
      </c>
      <c r="G28" s="24">
        <v>10</v>
      </c>
      <c r="H28" s="24">
        <v>105.6</v>
      </c>
      <c r="I28" s="25">
        <f t="shared" si="0"/>
        <v>391</v>
      </c>
      <c r="J28" s="24">
        <f t="shared" si="1"/>
        <v>1519.1999999999998</v>
      </c>
      <c r="K28" s="23">
        <v>10</v>
      </c>
      <c r="L28" s="22">
        <f t="shared" si="3"/>
        <v>844.80000000000007</v>
      </c>
    </row>
    <row r="29" spans="1:12" ht="20.25" customHeight="1" x14ac:dyDescent="0.25">
      <c r="A29" s="1390"/>
      <c r="B29" s="29">
        <v>9</v>
      </c>
      <c r="C29" s="179" t="s">
        <v>9</v>
      </c>
      <c r="D29" s="27" t="str">
        <v>28/04/22</v>
      </c>
      <c r="E29" s="26">
        <f t="shared" si="2"/>
        <v>1519.1999999999998</v>
      </c>
      <c r="F29" s="24">
        <v>265.39999999999998</v>
      </c>
      <c r="G29" s="24">
        <v>10</v>
      </c>
      <c r="H29" s="24">
        <v>105.6</v>
      </c>
      <c r="I29" s="25">
        <f t="shared" si="0"/>
        <v>391</v>
      </c>
      <c r="J29" s="24">
        <f t="shared" si="1"/>
        <v>1138.1999999999998</v>
      </c>
      <c r="K29" s="23">
        <v>10</v>
      </c>
      <c r="L29" s="22">
        <f t="shared" si="3"/>
        <v>950.40000000000009</v>
      </c>
    </row>
    <row r="30" spans="1:12" ht="20.25" customHeight="1" x14ac:dyDescent="0.25">
      <c r="A30" s="1390"/>
      <c r="B30" s="29">
        <v>10</v>
      </c>
      <c r="C30" s="179" t="s">
        <v>8</v>
      </c>
      <c r="D30" s="27" t="str">
        <v>30/05/22</v>
      </c>
      <c r="E30" s="26">
        <f t="shared" si="2"/>
        <v>1138.1999999999998</v>
      </c>
      <c r="F30" s="24">
        <v>265.39999999999998</v>
      </c>
      <c r="G30" s="24">
        <v>10</v>
      </c>
      <c r="H30" s="24">
        <v>105.6</v>
      </c>
      <c r="I30" s="25">
        <f t="shared" si="0"/>
        <v>391</v>
      </c>
      <c r="J30" s="24">
        <f t="shared" si="1"/>
        <v>757.19999999999993</v>
      </c>
      <c r="K30" s="23">
        <v>10</v>
      </c>
      <c r="L30" s="22">
        <f t="shared" si="3"/>
        <v>1056</v>
      </c>
    </row>
    <row r="31" spans="1:12" ht="20.25" customHeight="1" x14ac:dyDescent="0.25">
      <c r="A31" s="1390"/>
      <c r="B31" s="29">
        <v>11</v>
      </c>
      <c r="C31" s="179" t="s">
        <v>7</v>
      </c>
      <c r="D31" s="27" t="str">
        <v>28/06/22</v>
      </c>
      <c r="E31" s="26">
        <f t="shared" si="2"/>
        <v>757.19999999999993</v>
      </c>
      <c r="F31" s="24">
        <v>265.39999999999998</v>
      </c>
      <c r="G31" s="24">
        <v>10</v>
      </c>
      <c r="H31" s="24">
        <v>105.6</v>
      </c>
      <c r="I31" s="25">
        <f t="shared" si="0"/>
        <v>391</v>
      </c>
      <c r="J31" s="24">
        <f t="shared" si="1"/>
        <v>376.19999999999993</v>
      </c>
      <c r="K31" s="23">
        <v>10</v>
      </c>
      <c r="L31" s="22">
        <f t="shared" si="3"/>
        <v>1161.5999999999999</v>
      </c>
    </row>
    <row r="32" spans="1:12" ht="20.25" customHeight="1" thickBot="1" x14ac:dyDescent="0.3">
      <c r="A32" s="1391"/>
      <c r="B32" s="21">
        <v>12</v>
      </c>
      <c r="C32" s="180" t="s">
        <v>6</v>
      </c>
      <c r="D32" s="19" t="str">
        <v>12/07/22</v>
      </c>
      <c r="E32" s="18">
        <f t="shared" si="2"/>
        <v>376.19999999999993</v>
      </c>
      <c r="F32" s="16">
        <v>265.39999999999998</v>
      </c>
      <c r="G32" s="16">
        <v>10</v>
      </c>
      <c r="H32" s="16">
        <v>105.6</v>
      </c>
      <c r="I32" s="17">
        <f t="shared" si="0"/>
        <v>391</v>
      </c>
      <c r="J32" s="16">
        <f t="shared" si="1"/>
        <v>-4.8000000000000682</v>
      </c>
      <c r="K32" s="15">
        <v>10</v>
      </c>
      <c r="L32" s="14">
        <f t="shared" si="3"/>
        <v>1267.1999999999998</v>
      </c>
    </row>
    <row r="33" spans="3:11" s="10" customFormat="1" ht="20.25" customHeight="1" x14ac:dyDescent="0.25">
      <c r="D33" s="13"/>
      <c r="E33" s="13"/>
      <c r="F33" s="11">
        <f>SUM(F21:F32)</f>
        <v>3184.8000000000006</v>
      </c>
      <c r="G33" s="11">
        <f>SUM(G21:G32)</f>
        <v>120</v>
      </c>
      <c r="H33" s="11">
        <f>SUM(H21:H32)</f>
        <v>1267.1999999999998</v>
      </c>
      <c r="I33" s="151"/>
      <c r="J33" s="11"/>
      <c r="K33" s="11">
        <f>SUM(K21:K32)</f>
        <v>120</v>
      </c>
    </row>
    <row r="34" spans="3:11" s="10" customFormat="1" x14ac:dyDescent="0.25">
      <c r="D34" s="1420" t="s">
        <v>2</v>
      </c>
      <c r="E34" s="1420"/>
      <c r="F34" s="150">
        <f>SUM(F21:F32)</f>
        <v>3184.8000000000006</v>
      </c>
      <c r="G34" s="150">
        <f t="shared" ref="G34:H34" si="4">SUM(G21:G32)</f>
        <v>120</v>
      </c>
      <c r="H34" s="150">
        <f t="shared" si="4"/>
        <v>1267.1999999999998</v>
      </c>
      <c r="I34" s="151"/>
      <c r="J34" s="13"/>
      <c r="K34" s="150">
        <f>SUM(K21:K32)</f>
        <v>120</v>
      </c>
    </row>
    <row r="35" spans="3:11" x14ac:dyDescent="0.25">
      <c r="D35" s="1435" t="s">
        <v>1</v>
      </c>
      <c r="E35" s="1435"/>
      <c r="F35" s="149">
        <f>SUM(F33-F34)</f>
        <v>0</v>
      </c>
      <c r="G35" s="149">
        <f>SUM(G33-G34)</f>
        <v>0</v>
      </c>
      <c r="H35" s="149">
        <f>SUM(H33-H34)</f>
        <v>0</v>
      </c>
      <c r="I35" s="1451" t="s">
        <v>1</v>
      </c>
      <c r="J35" s="1451"/>
      <c r="K35" s="148">
        <f>SUM(K33-K34)</f>
        <v>0</v>
      </c>
    </row>
    <row r="36" spans="3:11" ht="15.75" customHeight="1" x14ac:dyDescent="0.25">
      <c r="D36" s="176"/>
      <c r="E36" s="176"/>
      <c r="F36" s="2"/>
      <c r="G36" s="2"/>
      <c r="H36" s="2"/>
      <c r="I36" s="174"/>
      <c r="J36" s="174"/>
      <c r="K36" s="2"/>
    </row>
    <row r="37" spans="3:11" ht="20.25" customHeight="1" x14ac:dyDescent="0.25">
      <c r="C37" s="177"/>
      <c r="D37" s="1422" t="s">
        <v>42</v>
      </c>
      <c r="E37" s="1422"/>
      <c r="F37" s="1423">
        <f>SUM(F35:H35)</f>
        <v>0</v>
      </c>
      <c r="G37" s="1423"/>
      <c r="H37" s="147"/>
      <c r="I37" s="1"/>
    </row>
    <row r="38" spans="3:11" ht="16.5" thickBot="1" x14ac:dyDescent="0.3">
      <c r="C38" s="177"/>
      <c r="D38" s="1422" t="s">
        <v>41</v>
      </c>
      <c r="E38" s="1422"/>
      <c r="F38" s="1436">
        <v>-4.8</v>
      </c>
      <c r="G38" s="1436"/>
    </row>
    <row r="39" spans="3:11" ht="17.25" thickTop="1" thickBot="1" x14ac:dyDescent="0.3">
      <c r="C39" s="1415" t="s">
        <v>0</v>
      </c>
      <c r="D39" s="1415"/>
      <c r="E39" s="1416"/>
      <c r="F39" s="1417">
        <f>SUM(F37:G38)</f>
        <v>-4.8</v>
      </c>
      <c r="G39" s="1419"/>
    </row>
    <row r="40" spans="3:11" ht="16.5" thickTop="1" x14ac:dyDescent="0.25">
      <c r="D40" s="1411" t="s">
        <v>103</v>
      </c>
      <c r="E40" s="1411"/>
      <c r="F40" s="1532">
        <v>4.8</v>
      </c>
      <c r="G40" s="1532"/>
    </row>
    <row r="41" spans="3:11" ht="15.75" thickBot="1" x14ac:dyDescent="0.3">
      <c r="F41" s="1533">
        <f>SUM(F39:G40)</f>
        <v>0</v>
      </c>
      <c r="G41" s="1534"/>
    </row>
    <row r="42" spans="3:11" ht="15.75" thickTop="1" x14ac:dyDescent="0.25"/>
  </sheetData>
  <mergeCells count="23">
    <mergeCell ref="D40:E40"/>
    <mergeCell ref="F40:G40"/>
    <mergeCell ref="F41:G41"/>
    <mergeCell ref="A17:B17"/>
    <mergeCell ref="D17:F17"/>
    <mergeCell ref="D18:F18"/>
    <mergeCell ref="D34:E34"/>
    <mergeCell ref="C39:E39"/>
    <mergeCell ref="F39:G39"/>
    <mergeCell ref="A8:L8"/>
    <mergeCell ref="A11:B11"/>
    <mergeCell ref="A12:B12"/>
    <mergeCell ref="A13:B13"/>
    <mergeCell ref="A15:B15"/>
    <mergeCell ref="A16:B16"/>
    <mergeCell ref="I35:J35"/>
    <mergeCell ref="D37:E37"/>
    <mergeCell ref="F37:G37"/>
    <mergeCell ref="D38:E38"/>
    <mergeCell ref="F38:G38"/>
    <mergeCell ref="A26:A32"/>
    <mergeCell ref="A21:A25"/>
    <mergeCell ref="D35:E35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O35"/>
  <sheetViews>
    <sheetView zoomScaleNormal="100" workbookViewId="0">
      <selection activeCell="A3" sqref="A3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  <col min="14" max="14" width="5.42578125" customWidth="1"/>
    <col min="15" max="15" width="10.5703125" bestFit="1" customWidth="1"/>
  </cols>
  <sheetData>
    <row r="1" spans="1:15" ht="21" x14ac:dyDescent="0.35">
      <c r="A1" s="63" t="s">
        <v>40</v>
      </c>
    </row>
    <row r="3" spans="1:15" ht="21" x14ac:dyDescent="0.35">
      <c r="A3" s="62" t="s">
        <v>100</v>
      </c>
    </row>
    <row r="4" spans="1:15" ht="12.6" customHeight="1" x14ac:dyDescent="0.35">
      <c r="A4" s="62"/>
    </row>
    <row r="5" spans="1:15" ht="17.25" x14ac:dyDescent="0.3">
      <c r="A5" s="500" t="s">
        <v>308</v>
      </c>
    </row>
    <row r="6" spans="1:15" ht="17.25" x14ac:dyDescent="0.3">
      <c r="A6" s="500" t="s">
        <v>309</v>
      </c>
    </row>
    <row r="8" spans="1:15" ht="20.25" customHeight="1" x14ac:dyDescent="0.25">
      <c r="A8" s="1425" t="s">
        <v>131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5" ht="20.25" customHeight="1" x14ac:dyDescent="0.25">
      <c r="A9" s="59" t="s">
        <v>37</v>
      </c>
      <c r="B9" s="60"/>
      <c r="C9" s="59"/>
      <c r="D9" s="238"/>
      <c r="E9" s="51"/>
      <c r="F9" s="58"/>
      <c r="G9" s="58"/>
      <c r="H9" s="48"/>
      <c r="I9" s="48"/>
      <c r="J9" s="48"/>
      <c r="K9" s="48"/>
      <c r="L9" s="48"/>
      <c r="M9" s="59"/>
    </row>
    <row r="10" spans="1:15" ht="20.25" customHeight="1" x14ac:dyDescent="0.25">
      <c r="A10" s="61" t="s">
        <v>132</v>
      </c>
      <c r="B10" s="60"/>
      <c r="C10" s="59"/>
      <c r="D10" s="238"/>
      <c r="E10" s="51"/>
      <c r="F10" s="58"/>
      <c r="G10" s="58"/>
      <c r="H10" s="48"/>
      <c r="I10" s="48"/>
      <c r="J10" s="48"/>
      <c r="K10" s="48"/>
      <c r="L10" s="48"/>
      <c r="M10" s="57"/>
      <c r="O10" s="56"/>
    </row>
    <row r="11" spans="1:15" ht="20.25" customHeight="1" x14ac:dyDescent="0.25">
      <c r="A11" s="1426" t="s">
        <v>35</v>
      </c>
      <c r="B11" s="1426"/>
      <c r="C11" s="54">
        <v>1000</v>
      </c>
      <c r="D11" s="238"/>
      <c r="E11" s="51"/>
      <c r="J11" s="48"/>
      <c r="K11" s="48"/>
      <c r="L11" s="48"/>
    </row>
    <row r="12" spans="1:15" ht="20.25" customHeight="1" x14ac:dyDescent="0.25">
      <c r="A12" s="1426" t="s">
        <v>33</v>
      </c>
      <c r="B12" s="1426"/>
      <c r="C12" s="54">
        <v>100</v>
      </c>
      <c r="E12" s="51"/>
      <c r="J12" s="48"/>
      <c r="K12" s="48"/>
      <c r="L12" s="48"/>
    </row>
    <row r="13" spans="1:15" ht="20.25" customHeight="1" x14ac:dyDescent="0.25">
      <c r="A13" s="236"/>
      <c r="B13" s="236"/>
      <c r="C13" s="50">
        <f>SUM(C11:C12)</f>
        <v>1100</v>
      </c>
      <c r="E13" s="51"/>
      <c r="J13" s="48"/>
      <c r="K13" s="48"/>
      <c r="L13" s="48"/>
    </row>
    <row r="14" spans="1:15" ht="20.25" customHeight="1" x14ac:dyDescent="0.25">
      <c r="A14" s="1426" t="s">
        <v>31</v>
      </c>
      <c r="B14" s="1426"/>
      <c r="C14" s="49">
        <v>198</v>
      </c>
      <c r="D14" s="52" t="s">
        <v>30</v>
      </c>
      <c r="E14" s="51"/>
      <c r="J14" s="48"/>
      <c r="K14" s="48"/>
      <c r="L14" s="48"/>
    </row>
    <row r="15" spans="1:15" ht="20.25" customHeight="1" x14ac:dyDescent="0.25">
      <c r="A15" s="1481"/>
      <c r="B15" s="1481"/>
      <c r="C15" s="50">
        <f>SUM(C13:C14)</f>
        <v>1298</v>
      </c>
      <c r="J15" s="48"/>
      <c r="K15" s="48"/>
      <c r="L15" s="48"/>
    </row>
    <row r="16" spans="1:15" ht="31.5" customHeight="1" x14ac:dyDescent="0.25">
      <c r="A16" s="1427" t="s">
        <v>133</v>
      </c>
      <c r="B16" s="1427"/>
      <c r="C16" s="49">
        <v>72</v>
      </c>
      <c r="D16" s="1437" t="s">
        <v>27</v>
      </c>
      <c r="E16" s="1437"/>
      <c r="F16" s="1437"/>
      <c r="J16" s="48"/>
      <c r="K16" s="48"/>
      <c r="L16" s="48"/>
    </row>
    <row r="17" spans="1:12" ht="20.25" customHeight="1" thickBot="1" x14ac:dyDescent="0.3">
      <c r="A17" s="47"/>
      <c r="B17" s="46"/>
      <c r="C17" s="45">
        <f>SUM(C15:C16)</f>
        <v>1370</v>
      </c>
      <c r="D17" s="1441">
        <f>C17/6+2</f>
        <v>230.33333333333334</v>
      </c>
      <c r="E17" s="1441"/>
      <c r="F17" s="1441"/>
    </row>
    <row r="18" spans="1:12" ht="17.25" thickTop="1" thickBot="1" x14ac:dyDescent="0.3">
      <c r="D18" s="44"/>
      <c r="E18" s="44"/>
      <c r="F18" s="44"/>
    </row>
    <row r="19" spans="1:12" ht="30.75" customHeight="1" thickBot="1" x14ac:dyDescent="0.3">
      <c r="A19" s="43" t="s">
        <v>26</v>
      </c>
      <c r="B19" s="42" t="s">
        <v>25</v>
      </c>
      <c r="C19" s="244" t="s">
        <v>24</v>
      </c>
      <c r="D19" s="41" t="s">
        <v>23</v>
      </c>
      <c r="E19" s="244" t="s">
        <v>22</v>
      </c>
      <c r="F19" s="39" t="s">
        <v>21</v>
      </c>
      <c r="G19" s="39" t="s">
        <v>20</v>
      </c>
      <c r="H19" s="244" t="s">
        <v>19</v>
      </c>
      <c r="I19" s="41" t="s">
        <v>18</v>
      </c>
      <c r="J19" s="244" t="s">
        <v>17</v>
      </c>
      <c r="K19" s="39" t="s">
        <v>16</v>
      </c>
      <c r="L19" s="38" t="s">
        <v>15</v>
      </c>
    </row>
    <row r="20" spans="1:12" ht="20.25" customHeight="1" thickBot="1" x14ac:dyDescent="0.3">
      <c r="A20" s="92">
        <v>2021</v>
      </c>
      <c r="B20" s="91">
        <v>1</v>
      </c>
      <c r="C20" s="90" t="s">
        <v>13</v>
      </c>
      <c r="D20" s="89" t="str">
        <f t="array" ref="D20:D25">TRANSPOSE('[1]2021-2022'!$F$78:$K$78)</f>
        <v>22/12/21</v>
      </c>
      <c r="E20" s="88">
        <f>C15</f>
        <v>1298</v>
      </c>
      <c r="F20" s="86">
        <v>168.33</v>
      </c>
      <c r="G20" s="86">
        <v>16.670000000000002</v>
      </c>
      <c r="H20" s="86">
        <v>33</v>
      </c>
      <c r="I20" s="87">
        <f t="shared" ref="I20:I25" si="0">F20+H20+G20+K20</f>
        <v>230</v>
      </c>
      <c r="J20" s="86">
        <f t="shared" ref="J20:J25" si="1">E20-H20-G20-F20</f>
        <v>1080</v>
      </c>
      <c r="K20" s="85">
        <v>12</v>
      </c>
      <c r="L20" s="84">
        <f>H20</f>
        <v>33</v>
      </c>
    </row>
    <row r="21" spans="1:12" ht="20.25" customHeight="1" x14ac:dyDescent="0.25">
      <c r="A21" s="1389">
        <v>2022</v>
      </c>
      <c r="B21" s="37">
        <v>2</v>
      </c>
      <c r="C21" s="241" t="s">
        <v>12</v>
      </c>
      <c r="D21" s="35" t="str">
        <v>28/01/22</v>
      </c>
      <c r="E21" s="34">
        <f t="shared" ref="E21:E25" si="2">J20</f>
        <v>1080</v>
      </c>
      <c r="F21" s="32">
        <v>168.33</v>
      </c>
      <c r="G21" s="32">
        <v>16.670000000000002</v>
      </c>
      <c r="H21" s="32">
        <v>33</v>
      </c>
      <c r="I21" s="33">
        <f t="shared" si="0"/>
        <v>230</v>
      </c>
      <c r="J21" s="32">
        <f t="shared" si="1"/>
        <v>861.99999999999989</v>
      </c>
      <c r="K21" s="31">
        <v>12</v>
      </c>
      <c r="L21" s="30">
        <f t="shared" ref="L21:L25" si="3">L20+H21</f>
        <v>66</v>
      </c>
    </row>
    <row r="22" spans="1:12" ht="20.25" customHeight="1" x14ac:dyDescent="0.25">
      <c r="A22" s="1390"/>
      <c r="B22" s="29">
        <v>3</v>
      </c>
      <c r="C22" s="242" t="s">
        <v>11</v>
      </c>
      <c r="D22" s="27" t="str">
        <v>28/02/22</v>
      </c>
      <c r="E22" s="26">
        <f t="shared" si="2"/>
        <v>861.99999999999989</v>
      </c>
      <c r="F22" s="24">
        <v>168.33</v>
      </c>
      <c r="G22" s="24">
        <v>16.670000000000002</v>
      </c>
      <c r="H22" s="24">
        <v>33</v>
      </c>
      <c r="I22" s="25">
        <f t="shared" si="0"/>
        <v>230</v>
      </c>
      <c r="J22" s="24">
        <f t="shared" si="1"/>
        <v>643.99999999999989</v>
      </c>
      <c r="K22" s="23">
        <v>12</v>
      </c>
      <c r="L22" s="22">
        <f t="shared" si="3"/>
        <v>99</v>
      </c>
    </row>
    <row r="23" spans="1:12" ht="20.25" customHeight="1" x14ac:dyDescent="0.25">
      <c r="A23" s="1390"/>
      <c r="B23" s="29">
        <v>4</v>
      </c>
      <c r="C23" s="242" t="s">
        <v>10</v>
      </c>
      <c r="D23" s="27" t="str">
        <v>29/03/22</v>
      </c>
      <c r="E23" s="26">
        <f t="shared" si="2"/>
        <v>643.99999999999989</v>
      </c>
      <c r="F23" s="24">
        <v>168.33</v>
      </c>
      <c r="G23" s="24">
        <v>16.670000000000002</v>
      </c>
      <c r="H23" s="24">
        <v>33</v>
      </c>
      <c r="I23" s="25">
        <f t="shared" si="0"/>
        <v>230</v>
      </c>
      <c r="J23" s="24">
        <f t="shared" si="1"/>
        <v>425.99999999999989</v>
      </c>
      <c r="K23" s="23">
        <v>12</v>
      </c>
      <c r="L23" s="22">
        <f t="shared" si="3"/>
        <v>132</v>
      </c>
    </row>
    <row r="24" spans="1:12" ht="20.25" customHeight="1" x14ac:dyDescent="0.25">
      <c r="A24" s="1390"/>
      <c r="B24" s="29">
        <v>5</v>
      </c>
      <c r="C24" s="242" t="s">
        <v>9</v>
      </c>
      <c r="D24" s="27" t="str">
        <v>28/04/22</v>
      </c>
      <c r="E24" s="26">
        <f t="shared" si="2"/>
        <v>425.99999999999989</v>
      </c>
      <c r="F24" s="24">
        <v>168.33</v>
      </c>
      <c r="G24" s="24">
        <v>16.670000000000002</v>
      </c>
      <c r="H24" s="24">
        <v>33</v>
      </c>
      <c r="I24" s="25">
        <f t="shared" si="0"/>
        <v>230</v>
      </c>
      <c r="J24" s="24">
        <f t="shared" si="1"/>
        <v>207.99999999999986</v>
      </c>
      <c r="K24" s="23">
        <v>12</v>
      </c>
      <c r="L24" s="22">
        <f t="shared" si="3"/>
        <v>165</v>
      </c>
    </row>
    <row r="25" spans="1:12" ht="20.25" customHeight="1" thickBot="1" x14ac:dyDescent="0.3">
      <c r="A25" s="1391"/>
      <c r="B25" s="21">
        <v>6</v>
      </c>
      <c r="C25" s="243" t="s">
        <v>8</v>
      </c>
      <c r="D25" s="19" t="str">
        <v>30/05/22</v>
      </c>
      <c r="E25" s="18">
        <f t="shared" si="2"/>
        <v>207.99999999999986</v>
      </c>
      <c r="F25" s="16">
        <v>168.35</v>
      </c>
      <c r="G25" s="16">
        <v>16.649999999999999</v>
      </c>
      <c r="H25" s="16">
        <v>33</v>
      </c>
      <c r="I25" s="17">
        <f t="shared" si="0"/>
        <v>230</v>
      </c>
      <c r="J25" s="16">
        <f t="shared" si="1"/>
        <v>-10.000000000000142</v>
      </c>
      <c r="K25" s="15">
        <v>12</v>
      </c>
      <c r="L25" s="14">
        <f t="shared" si="3"/>
        <v>198</v>
      </c>
    </row>
    <row r="26" spans="1:12" s="10" customFormat="1" ht="20.25" customHeight="1" x14ac:dyDescent="0.25">
      <c r="D26" s="13"/>
      <c r="E26" s="13"/>
      <c r="F26" s="11">
        <f>SUM(F20:F25)</f>
        <v>1010.0000000000001</v>
      </c>
      <c r="G26" s="11">
        <f>SUM(G20:G25)</f>
        <v>100</v>
      </c>
      <c r="H26" s="11">
        <f>SUM(H20:H25)</f>
        <v>198</v>
      </c>
      <c r="I26" s="151"/>
      <c r="J26" s="11"/>
      <c r="K26" s="11">
        <f>SUM(K20:K25)</f>
        <v>72</v>
      </c>
    </row>
    <row r="27" spans="1:12" s="10" customFormat="1" x14ac:dyDescent="0.25">
      <c r="D27" s="1420" t="s">
        <v>2</v>
      </c>
      <c r="E27" s="1420"/>
      <c r="F27" s="245">
        <f>SUM(F20:F25)</f>
        <v>1010.0000000000001</v>
      </c>
      <c r="G27" s="245">
        <f t="shared" ref="G27:H27" si="4">SUM(G20:G25)</f>
        <v>100</v>
      </c>
      <c r="H27" s="245">
        <f t="shared" si="4"/>
        <v>198</v>
      </c>
      <c r="I27" s="246"/>
      <c r="J27" s="247"/>
      <c r="K27" s="245">
        <f>SUM(K20:K25)</f>
        <v>72</v>
      </c>
    </row>
    <row r="28" spans="1:12" x14ac:dyDescent="0.25">
      <c r="D28" s="1435" t="s">
        <v>1</v>
      </c>
      <c r="E28" s="1435"/>
      <c r="F28" s="149">
        <f>SUM(F26-F27)</f>
        <v>0</v>
      </c>
      <c r="G28" s="149">
        <f>SUM(G26-G27)</f>
        <v>0</v>
      </c>
      <c r="H28" s="149">
        <f>SUM(H26-H27)</f>
        <v>0</v>
      </c>
      <c r="I28" s="1451" t="s">
        <v>1</v>
      </c>
      <c r="J28" s="1451"/>
      <c r="K28" s="148">
        <f>SUM(K26-K27)</f>
        <v>0</v>
      </c>
    </row>
    <row r="29" spans="1:12" ht="15.75" customHeight="1" x14ac:dyDescent="0.25">
      <c r="D29" s="239"/>
      <c r="E29" s="239"/>
      <c r="F29" s="2"/>
      <c r="G29" s="2"/>
      <c r="H29" s="2"/>
      <c r="I29" s="237"/>
      <c r="J29" s="237"/>
      <c r="K29" s="2"/>
    </row>
    <row r="30" spans="1:12" ht="20.25" customHeight="1" x14ac:dyDescent="0.25">
      <c r="C30" s="240"/>
      <c r="D30" s="1422" t="s">
        <v>42</v>
      </c>
      <c r="E30" s="1422"/>
      <c r="F30" s="1423">
        <f>SUM(F28:H28)</f>
        <v>0</v>
      </c>
      <c r="G30" s="1423"/>
      <c r="H30" s="147"/>
      <c r="I30" s="1"/>
    </row>
    <row r="31" spans="1:12" ht="16.5" thickBot="1" x14ac:dyDescent="0.3">
      <c r="C31" s="240"/>
      <c r="D31" s="1422" t="s">
        <v>41</v>
      </c>
      <c r="E31" s="1422"/>
      <c r="F31" s="1436">
        <v>-10</v>
      </c>
      <c r="G31" s="1436"/>
    </row>
    <row r="32" spans="1:12" ht="17.25" thickTop="1" thickBot="1" x14ac:dyDescent="0.3">
      <c r="C32" s="1415" t="s">
        <v>0</v>
      </c>
      <c r="D32" s="1415"/>
      <c r="E32" s="1416"/>
      <c r="F32" s="1417">
        <f>SUM(F30:G31)</f>
        <v>-10</v>
      </c>
      <c r="G32" s="1419"/>
    </row>
    <row r="33" spans="4:7" ht="16.5" thickTop="1" x14ac:dyDescent="0.25">
      <c r="D33" s="1411" t="s">
        <v>103</v>
      </c>
      <c r="E33" s="1411"/>
      <c r="F33" s="1532">
        <v>10</v>
      </c>
      <c r="G33" s="1532"/>
    </row>
    <row r="34" spans="4:7" ht="15.75" thickBot="1" x14ac:dyDescent="0.3">
      <c r="F34" s="1533">
        <f>SUM(F32:G33)</f>
        <v>0</v>
      </c>
      <c r="G34" s="1534"/>
    </row>
    <row r="35" spans="4:7" ht="15.75" thickTop="1" x14ac:dyDescent="0.25"/>
  </sheetData>
  <mergeCells count="21">
    <mergeCell ref="A8:L8"/>
    <mergeCell ref="A11:B11"/>
    <mergeCell ref="A12:B12"/>
    <mergeCell ref="A14:B14"/>
    <mergeCell ref="A15:B15"/>
    <mergeCell ref="A16:B16"/>
    <mergeCell ref="D16:F16"/>
    <mergeCell ref="D17:F17"/>
    <mergeCell ref="D27:E27"/>
    <mergeCell ref="A21:A25"/>
    <mergeCell ref="F34:G34"/>
    <mergeCell ref="C32:E32"/>
    <mergeCell ref="F32:G32"/>
    <mergeCell ref="I28:J28"/>
    <mergeCell ref="D30:E30"/>
    <mergeCell ref="F30:G30"/>
    <mergeCell ref="D33:E33"/>
    <mergeCell ref="F33:G33"/>
    <mergeCell ref="D31:E31"/>
    <mergeCell ref="F31:G31"/>
    <mergeCell ref="D28:E28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P37"/>
  <sheetViews>
    <sheetView zoomScaleNormal="100" workbookViewId="0">
      <selection activeCell="A3" sqref="A3"/>
    </sheetView>
  </sheetViews>
  <sheetFormatPr defaultRowHeight="15" x14ac:dyDescent="0.25"/>
  <cols>
    <col min="3" max="3" width="12.140625" bestFit="1" customWidth="1"/>
    <col min="4" max="4" width="10.7109375" customWidth="1"/>
    <col min="5" max="11" width="10" customWidth="1"/>
    <col min="12" max="12" width="10.85546875" customWidth="1"/>
    <col min="13" max="13" width="12.85546875" customWidth="1"/>
    <col min="15" max="15" width="5.42578125" customWidth="1"/>
    <col min="16" max="16" width="10.5703125" bestFit="1" customWidth="1"/>
  </cols>
  <sheetData>
    <row r="1" spans="1:16" ht="21" x14ac:dyDescent="0.35">
      <c r="A1" s="63" t="s">
        <v>40</v>
      </c>
    </row>
    <row r="3" spans="1:16" ht="21" x14ac:dyDescent="0.35">
      <c r="A3" s="62" t="s">
        <v>100</v>
      </c>
    </row>
    <row r="4" spans="1:16" ht="12.6" customHeight="1" x14ac:dyDescent="0.35">
      <c r="A4" s="62"/>
    </row>
    <row r="5" spans="1:16" ht="17.25" x14ac:dyDescent="0.3">
      <c r="A5" s="500" t="s">
        <v>308</v>
      </c>
    </row>
    <row r="6" spans="1:16" ht="17.25" x14ac:dyDescent="0.3">
      <c r="A6" s="500" t="s">
        <v>309</v>
      </c>
    </row>
    <row r="8" spans="1:16" ht="20.25" customHeight="1" x14ac:dyDescent="0.25">
      <c r="A8" s="1425" t="s">
        <v>198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6" ht="20.25" customHeight="1" x14ac:dyDescent="0.25">
      <c r="A9" s="59" t="s">
        <v>37</v>
      </c>
      <c r="B9" s="60"/>
      <c r="C9" s="59"/>
      <c r="D9" s="413"/>
      <c r="E9" s="51"/>
      <c r="F9" s="58"/>
      <c r="G9" s="58"/>
      <c r="H9" s="48"/>
      <c r="I9" s="48"/>
      <c r="J9" s="48"/>
      <c r="K9" s="48"/>
      <c r="L9" s="48"/>
      <c r="M9" s="48"/>
      <c r="N9" s="59"/>
    </row>
    <row r="10" spans="1:16" ht="20.25" customHeight="1" x14ac:dyDescent="0.25">
      <c r="A10" s="61" t="s">
        <v>132</v>
      </c>
      <c r="B10" s="60"/>
      <c r="C10" s="59"/>
      <c r="D10" s="413"/>
      <c r="E10" s="51"/>
      <c r="F10" s="58"/>
      <c r="G10" s="58"/>
      <c r="H10" s="48"/>
      <c r="I10" s="48"/>
      <c r="J10" s="48"/>
      <c r="K10" s="48"/>
      <c r="L10" s="48"/>
      <c r="M10" s="48"/>
      <c r="N10" s="57"/>
      <c r="P10" s="56"/>
    </row>
    <row r="11" spans="1:16" ht="20.25" customHeight="1" x14ac:dyDescent="0.25">
      <c r="A11" s="1426" t="s">
        <v>35</v>
      </c>
      <c r="B11" s="1426"/>
      <c r="C11" s="54">
        <v>1391</v>
      </c>
      <c r="D11" s="413"/>
      <c r="E11" s="51"/>
      <c r="K11" s="48"/>
      <c r="L11" s="48"/>
      <c r="M11" s="48"/>
    </row>
    <row r="12" spans="1:16" ht="20.25" customHeight="1" x14ac:dyDescent="0.25">
      <c r="A12" s="1426" t="s">
        <v>194</v>
      </c>
      <c r="B12" s="1426"/>
      <c r="C12" s="54">
        <v>300</v>
      </c>
      <c r="D12" s="413"/>
      <c r="E12" s="51"/>
      <c r="K12" s="48"/>
      <c r="L12" s="48"/>
      <c r="M12" s="48"/>
    </row>
    <row r="13" spans="1:16" ht="20.25" customHeight="1" x14ac:dyDescent="0.25">
      <c r="A13" s="1426" t="s">
        <v>199</v>
      </c>
      <c r="B13" s="1426"/>
      <c r="C13" s="54">
        <v>45</v>
      </c>
      <c r="D13" s="413"/>
      <c r="E13" s="51"/>
      <c r="K13" s="48"/>
      <c r="L13" s="48"/>
      <c r="M13" s="48"/>
    </row>
    <row r="14" spans="1:16" ht="20.25" customHeight="1" x14ac:dyDescent="0.25">
      <c r="A14" s="409"/>
      <c r="B14" s="409"/>
      <c r="C14" s="50">
        <f>SUM(C11:C13)</f>
        <v>1736</v>
      </c>
      <c r="E14" s="51"/>
      <c r="K14" s="48"/>
      <c r="L14" s="48"/>
      <c r="M14" s="48"/>
    </row>
    <row r="15" spans="1:16" ht="20.25" customHeight="1" x14ac:dyDescent="0.25">
      <c r="A15" s="1426" t="s">
        <v>201</v>
      </c>
      <c r="B15" s="1426"/>
      <c r="C15" s="189">
        <v>173.6</v>
      </c>
      <c r="E15" s="51"/>
      <c r="K15" s="48"/>
      <c r="L15" s="48"/>
      <c r="M15" s="48"/>
    </row>
    <row r="16" spans="1:16" ht="20.25" customHeight="1" x14ac:dyDescent="0.25">
      <c r="A16" s="409"/>
      <c r="B16" s="409"/>
      <c r="C16" s="50">
        <f>SUM(C14:C15)</f>
        <v>1909.6</v>
      </c>
      <c r="E16" s="51"/>
      <c r="K16" s="48"/>
      <c r="L16" s="48"/>
      <c r="M16" s="48"/>
    </row>
    <row r="17" spans="1:13" ht="20.25" customHeight="1" x14ac:dyDescent="0.25">
      <c r="A17" s="1426" t="s">
        <v>31</v>
      </c>
      <c r="B17" s="1426"/>
      <c r="C17" s="49">
        <v>343.74</v>
      </c>
      <c r="D17" s="52" t="s">
        <v>30</v>
      </c>
      <c r="E17" s="51"/>
      <c r="K17" s="48"/>
      <c r="L17" s="48"/>
      <c r="M17" s="48"/>
    </row>
    <row r="18" spans="1:13" ht="20.25" customHeight="1" x14ac:dyDescent="0.25">
      <c r="A18" s="1481"/>
      <c r="B18" s="1481"/>
      <c r="C18" s="50">
        <f>SUM(C16:C17)</f>
        <v>2253.34</v>
      </c>
      <c r="K18" s="48"/>
      <c r="L18" s="48"/>
      <c r="M18" s="48"/>
    </row>
    <row r="19" spans="1:13" ht="20.25" customHeight="1" x14ac:dyDescent="0.25">
      <c r="A19" s="1427" t="s">
        <v>200</v>
      </c>
      <c r="B19" s="1427"/>
      <c r="C19" s="49">
        <v>60</v>
      </c>
      <c r="D19" s="1437" t="s">
        <v>27</v>
      </c>
      <c r="E19" s="1437"/>
      <c r="F19" s="1437"/>
      <c r="K19" s="48"/>
      <c r="L19" s="48"/>
      <c r="M19" s="48"/>
    </row>
    <row r="20" spans="1:13" ht="20.25" customHeight="1" thickBot="1" x14ac:dyDescent="0.3">
      <c r="A20" s="47"/>
      <c r="B20" s="46"/>
      <c r="C20" s="45">
        <f>SUM(C18:C19)</f>
        <v>2313.34</v>
      </c>
      <c r="D20" s="1441">
        <f>C20/6</f>
        <v>385.55666666666667</v>
      </c>
      <c r="E20" s="1441"/>
      <c r="F20" s="1441"/>
    </row>
    <row r="21" spans="1:13" ht="17.25" thickTop="1" thickBot="1" x14ac:dyDescent="0.3">
      <c r="D21" s="44"/>
      <c r="E21" s="44"/>
      <c r="F21" s="44"/>
    </row>
    <row r="22" spans="1:13" ht="19.5" customHeight="1" x14ac:dyDescent="0.25">
      <c r="A22" s="1430" t="s">
        <v>26</v>
      </c>
      <c r="B22" s="1432" t="s">
        <v>25</v>
      </c>
      <c r="C22" s="1392" t="s">
        <v>24</v>
      </c>
      <c r="D22" s="1400" t="s">
        <v>23</v>
      </c>
      <c r="E22" s="1392" t="s">
        <v>22</v>
      </c>
      <c r="F22" s="1408" t="s">
        <v>21</v>
      </c>
      <c r="G22" s="1408" t="s">
        <v>20</v>
      </c>
      <c r="H22" s="1408" t="s">
        <v>16</v>
      </c>
      <c r="I22" s="1549" t="s">
        <v>19</v>
      </c>
      <c r="J22" s="1550"/>
      <c r="K22" s="1400" t="s">
        <v>18</v>
      </c>
      <c r="L22" s="1392" t="s">
        <v>17</v>
      </c>
      <c r="M22" s="1394" t="s">
        <v>15</v>
      </c>
    </row>
    <row r="23" spans="1:13" ht="30.75" customHeight="1" thickBot="1" x14ac:dyDescent="0.3">
      <c r="A23" s="1463"/>
      <c r="B23" s="1467"/>
      <c r="C23" s="1465"/>
      <c r="D23" s="1466"/>
      <c r="E23" s="1465"/>
      <c r="F23" s="1464"/>
      <c r="G23" s="1464"/>
      <c r="H23" s="1464"/>
      <c r="I23" s="412" t="s">
        <v>19</v>
      </c>
      <c r="J23" s="412" t="s">
        <v>202</v>
      </c>
      <c r="K23" s="1466"/>
      <c r="L23" s="1465"/>
      <c r="M23" s="1444"/>
    </row>
    <row r="24" spans="1:13" ht="20.25" customHeight="1" x14ac:dyDescent="0.25">
      <c r="A24" s="1389">
        <v>2022</v>
      </c>
      <c r="B24" s="37">
        <v>1</v>
      </c>
      <c r="C24" s="417" t="s">
        <v>5</v>
      </c>
      <c r="D24" s="35" t="str">
        <f t="array" ref="D24:D29">TRANSPOSE('[1]2022-2023'!$F$32:$K$32)</f>
        <v>28/07/22</v>
      </c>
      <c r="E24" s="34">
        <f>SUM(C20)</f>
        <v>2313.34</v>
      </c>
      <c r="F24" s="32">
        <v>282.27999999999997</v>
      </c>
      <c r="G24" s="32">
        <v>28.93</v>
      </c>
      <c r="H24" s="31">
        <v>10</v>
      </c>
      <c r="I24" s="32">
        <v>57.29</v>
      </c>
      <c r="J24" s="32">
        <v>7.5</v>
      </c>
      <c r="K24" s="33">
        <f>F24+I24+G24+H24+J24</f>
        <v>386</v>
      </c>
      <c r="L24" s="32">
        <f>E24-I24-G24-F24-H24-J24</f>
        <v>1927.3400000000004</v>
      </c>
      <c r="M24" s="30">
        <f>I24</f>
        <v>57.29</v>
      </c>
    </row>
    <row r="25" spans="1:13" ht="20.25" customHeight="1" x14ac:dyDescent="0.25">
      <c r="A25" s="1390"/>
      <c r="B25" s="29">
        <v>2</v>
      </c>
      <c r="C25" s="416" t="s">
        <v>4</v>
      </c>
      <c r="D25" s="27" t="str">
        <v>29/08/22</v>
      </c>
      <c r="E25" s="26">
        <f>L24</f>
        <v>1927.3400000000004</v>
      </c>
      <c r="F25" s="24">
        <v>282.27999999999997</v>
      </c>
      <c r="G25" s="24">
        <v>28.93</v>
      </c>
      <c r="H25" s="23">
        <v>10</v>
      </c>
      <c r="I25" s="24">
        <v>57.29</v>
      </c>
      <c r="J25" s="24">
        <v>7.5</v>
      </c>
      <c r="K25" s="25">
        <f t="shared" ref="K25:K29" si="0">F25+I25+G25+H25+J25</f>
        <v>386</v>
      </c>
      <c r="L25" s="24">
        <f t="shared" ref="L25:L29" si="1">E25-I25-G25-F25-H25-J25</f>
        <v>1541.3400000000004</v>
      </c>
      <c r="M25" s="22">
        <f>M24+I25</f>
        <v>114.58</v>
      </c>
    </row>
    <row r="26" spans="1:13" ht="20.25" customHeight="1" x14ac:dyDescent="0.25">
      <c r="A26" s="1390"/>
      <c r="B26" s="29">
        <v>3</v>
      </c>
      <c r="C26" s="416" t="s">
        <v>3</v>
      </c>
      <c r="D26" s="27" t="str">
        <v>28/09/22</v>
      </c>
      <c r="E26" s="26">
        <f>L25</f>
        <v>1541.3400000000004</v>
      </c>
      <c r="F26" s="24">
        <v>282.27999999999997</v>
      </c>
      <c r="G26" s="24">
        <v>28.93</v>
      </c>
      <c r="H26" s="23">
        <v>10</v>
      </c>
      <c r="I26" s="24">
        <v>57.29</v>
      </c>
      <c r="J26" s="24">
        <v>7.5</v>
      </c>
      <c r="K26" s="25">
        <f t="shared" si="0"/>
        <v>386</v>
      </c>
      <c r="L26" s="24">
        <f t="shared" si="1"/>
        <v>1155.3400000000004</v>
      </c>
      <c r="M26" s="22">
        <f>M25+I26</f>
        <v>171.87</v>
      </c>
    </row>
    <row r="27" spans="1:13" ht="20.25" customHeight="1" x14ac:dyDescent="0.25">
      <c r="A27" s="1390"/>
      <c r="B27" s="29">
        <v>4</v>
      </c>
      <c r="C27" s="416" t="s">
        <v>14</v>
      </c>
      <c r="D27" s="27" t="str">
        <v>28/10/22</v>
      </c>
      <c r="E27" s="26">
        <f>L26</f>
        <v>1155.3400000000004</v>
      </c>
      <c r="F27" s="24">
        <v>282.27999999999997</v>
      </c>
      <c r="G27" s="24">
        <v>28.93</v>
      </c>
      <c r="H27" s="23">
        <v>10</v>
      </c>
      <c r="I27" s="24">
        <v>57.29</v>
      </c>
      <c r="J27" s="24">
        <v>7.5</v>
      </c>
      <c r="K27" s="25">
        <f t="shared" si="0"/>
        <v>386</v>
      </c>
      <c r="L27" s="24">
        <f t="shared" si="1"/>
        <v>769.34000000000037</v>
      </c>
      <c r="M27" s="22">
        <f>M26+I27</f>
        <v>229.16</v>
      </c>
    </row>
    <row r="28" spans="1:13" ht="20.25" customHeight="1" thickBot="1" x14ac:dyDescent="0.3">
      <c r="A28" s="1391"/>
      <c r="B28" s="21">
        <v>5</v>
      </c>
      <c r="C28" s="415" t="s">
        <v>13</v>
      </c>
      <c r="D28" s="19" t="str">
        <v>15/11/22</v>
      </c>
      <c r="E28" s="18">
        <f>L27</f>
        <v>769.34000000000037</v>
      </c>
      <c r="F28" s="16">
        <v>282.27999999999997</v>
      </c>
      <c r="G28" s="16">
        <v>28.93</v>
      </c>
      <c r="H28" s="15">
        <v>10</v>
      </c>
      <c r="I28" s="16">
        <v>57.29</v>
      </c>
      <c r="J28" s="16">
        <v>7.5</v>
      </c>
      <c r="K28" s="17">
        <f t="shared" si="0"/>
        <v>386</v>
      </c>
      <c r="L28" s="16">
        <f t="shared" si="1"/>
        <v>383.34000000000049</v>
      </c>
      <c r="M28" s="14">
        <f>M27+I28</f>
        <v>286.45</v>
      </c>
    </row>
    <row r="29" spans="1:13" ht="20.25" customHeight="1" thickBot="1" x14ac:dyDescent="0.3">
      <c r="A29" s="92">
        <v>2023</v>
      </c>
      <c r="B29" s="91">
        <v>6</v>
      </c>
      <c r="C29" s="90" t="s">
        <v>12</v>
      </c>
      <c r="D29" s="89" t="str">
        <v>15/11/22</v>
      </c>
      <c r="E29" s="88">
        <f>L28</f>
        <v>383.34000000000049</v>
      </c>
      <c r="F29" s="86">
        <v>282.26</v>
      </c>
      <c r="G29" s="86">
        <v>28.95</v>
      </c>
      <c r="H29" s="85">
        <v>10</v>
      </c>
      <c r="I29" s="86">
        <v>57.29</v>
      </c>
      <c r="J29" s="86">
        <v>7.5</v>
      </c>
      <c r="K29" s="87">
        <f t="shared" si="0"/>
        <v>386</v>
      </c>
      <c r="L29" s="86">
        <f t="shared" si="1"/>
        <v>-2.6599999999995134</v>
      </c>
      <c r="M29" s="84">
        <f>M28+I29</f>
        <v>343.74</v>
      </c>
    </row>
    <row r="30" spans="1:13" s="10" customFormat="1" ht="20.25" customHeight="1" x14ac:dyDescent="0.25">
      <c r="D30" s="13"/>
      <c r="E30" s="13"/>
      <c r="F30" s="11">
        <f>SUM(F24:F29)</f>
        <v>1693.6599999999999</v>
      </c>
      <c r="G30" s="11">
        <f>SUM(G24:G29)</f>
        <v>173.6</v>
      </c>
      <c r="H30" s="11">
        <f>SUM(H24:H29)</f>
        <v>60</v>
      </c>
      <c r="I30" s="11">
        <f>SUM(I24:I29)</f>
        <v>343.74</v>
      </c>
      <c r="J30" s="11">
        <f>SUM(J24:J29)</f>
        <v>45</v>
      </c>
      <c r="K30" s="151"/>
      <c r="L30" s="11"/>
    </row>
    <row r="31" spans="1:13" s="10" customFormat="1" x14ac:dyDescent="0.25">
      <c r="D31" s="1420" t="s">
        <v>2</v>
      </c>
      <c r="E31" s="1420"/>
      <c r="F31" s="150">
        <f>SUM(F24:F25)</f>
        <v>564.55999999999995</v>
      </c>
      <c r="G31" s="150">
        <f t="shared" ref="G31:J31" si="2">SUM(G24:G25)</f>
        <v>57.86</v>
      </c>
      <c r="H31" s="150">
        <f t="shared" si="2"/>
        <v>20</v>
      </c>
      <c r="I31" s="150">
        <f t="shared" si="2"/>
        <v>114.58</v>
      </c>
      <c r="J31" s="150">
        <f t="shared" si="2"/>
        <v>15</v>
      </c>
      <c r="K31" s="151"/>
      <c r="L31" s="13"/>
    </row>
    <row r="32" spans="1:13" x14ac:dyDescent="0.25">
      <c r="D32" s="1435" t="s">
        <v>1</v>
      </c>
      <c r="E32" s="1435"/>
      <c r="F32" s="149">
        <f>SUM(F30-F31)</f>
        <v>1129.0999999999999</v>
      </c>
      <c r="G32" s="149">
        <f>SUM(G30-G31)</f>
        <v>115.74</v>
      </c>
      <c r="H32" s="420">
        <f>SUM(H30-H31)</f>
        <v>40</v>
      </c>
      <c r="I32" s="149">
        <f>SUM(I30-I31)</f>
        <v>229.16000000000003</v>
      </c>
      <c r="J32" s="149">
        <f>SUM(J30-J31)</f>
        <v>30</v>
      </c>
      <c r="K32" s="419"/>
      <c r="L32" s="419"/>
    </row>
    <row r="33" spans="3:12" ht="15.75" customHeight="1" x14ac:dyDescent="0.25">
      <c r="D33" s="410"/>
      <c r="E33" s="410"/>
      <c r="F33" s="2"/>
      <c r="G33" s="2"/>
      <c r="H33" s="2"/>
      <c r="I33" s="411"/>
      <c r="J33" s="411"/>
      <c r="K33" s="411"/>
      <c r="L33" s="2"/>
    </row>
    <row r="34" spans="3:12" ht="20.25" customHeight="1" x14ac:dyDescent="0.25">
      <c r="C34" s="414"/>
      <c r="D34" s="1422" t="s">
        <v>42</v>
      </c>
      <c r="E34" s="1422"/>
      <c r="F34" s="1423">
        <f>SUM(F32:J32)</f>
        <v>1544</v>
      </c>
      <c r="G34" s="1423"/>
      <c r="H34" s="147"/>
      <c r="I34" s="1"/>
      <c r="J34" s="1"/>
    </row>
    <row r="35" spans="3:12" ht="16.5" thickBot="1" x14ac:dyDescent="0.3">
      <c r="C35" s="414"/>
      <c r="D35" s="1422" t="s">
        <v>41</v>
      </c>
      <c r="E35" s="1422"/>
      <c r="F35" s="1436">
        <v>-2.66</v>
      </c>
      <c r="G35" s="1436"/>
    </row>
    <row r="36" spans="3:12" ht="17.25" thickTop="1" thickBot="1" x14ac:dyDescent="0.3">
      <c r="C36" s="1415" t="s">
        <v>0</v>
      </c>
      <c r="D36" s="1415"/>
      <c r="E36" s="1416"/>
      <c r="F36" s="1417">
        <f>SUM(F34:G35)</f>
        <v>1541.34</v>
      </c>
      <c r="G36" s="1419"/>
    </row>
    <row r="37" spans="3:12" ht="15.75" thickTop="1" x14ac:dyDescent="0.25"/>
  </sheetData>
  <mergeCells count="31">
    <mergeCell ref="B22:B23"/>
    <mergeCell ref="A22:A23"/>
    <mergeCell ref="C36:E36"/>
    <mergeCell ref="F36:G36"/>
    <mergeCell ref="A12:B12"/>
    <mergeCell ref="A13:B13"/>
    <mergeCell ref="G22:G23"/>
    <mergeCell ref="D32:E32"/>
    <mergeCell ref="D34:E34"/>
    <mergeCell ref="F34:G34"/>
    <mergeCell ref="D35:E35"/>
    <mergeCell ref="F35:G35"/>
    <mergeCell ref="A19:B19"/>
    <mergeCell ref="D19:F19"/>
    <mergeCell ref="D20:F20"/>
    <mergeCell ref="A24:A28"/>
    <mergeCell ref="I22:J22"/>
    <mergeCell ref="M22:M23"/>
    <mergeCell ref="L22:L23"/>
    <mergeCell ref="K22:K23"/>
    <mergeCell ref="H22:H23"/>
    <mergeCell ref="D31:E31"/>
    <mergeCell ref="F22:F23"/>
    <mergeCell ref="E22:E23"/>
    <mergeCell ref="D22:D23"/>
    <mergeCell ref="C22:C23"/>
    <mergeCell ref="A8:M8"/>
    <mergeCell ref="A11:B11"/>
    <mergeCell ref="A15:B15"/>
    <mergeCell ref="A17:B17"/>
    <mergeCell ref="A18:B18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Q45"/>
  <sheetViews>
    <sheetView zoomScaleNormal="100" workbookViewId="0">
      <selection activeCell="A3" sqref="A3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  <col min="13" max="13" width="5.85546875" customWidth="1"/>
    <col min="14" max="14" width="14.140625" customWidth="1"/>
    <col min="15" max="17" width="13.5703125" customWidth="1"/>
  </cols>
  <sheetData>
    <row r="1" spans="1:15" ht="21" x14ac:dyDescent="0.35">
      <c r="A1" s="63" t="s">
        <v>40</v>
      </c>
    </row>
    <row r="3" spans="1:15" ht="21" x14ac:dyDescent="0.35">
      <c r="A3" s="62" t="s">
        <v>100</v>
      </c>
    </row>
    <row r="4" spans="1:15" ht="12.6" customHeight="1" x14ac:dyDescent="0.35">
      <c r="A4" s="62"/>
    </row>
    <row r="5" spans="1:15" ht="17.25" x14ac:dyDescent="0.3">
      <c r="A5" s="500" t="s">
        <v>308</v>
      </c>
    </row>
    <row r="6" spans="1:15" ht="17.25" x14ac:dyDescent="0.3">
      <c r="A6" s="500" t="s">
        <v>309</v>
      </c>
    </row>
    <row r="8" spans="1:15" ht="20.25" customHeight="1" x14ac:dyDescent="0.25">
      <c r="A8" s="1425" t="s">
        <v>350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5" ht="20.25" customHeight="1" x14ac:dyDescent="0.25">
      <c r="A9" s="59" t="s">
        <v>37</v>
      </c>
      <c r="B9" s="60"/>
      <c r="C9" s="59"/>
      <c r="D9" s="515"/>
      <c r="E9" s="51"/>
      <c r="F9" s="58"/>
      <c r="G9" s="58"/>
      <c r="H9" s="48"/>
      <c r="I9" s="48"/>
      <c r="J9" s="48"/>
      <c r="K9" s="48"/>
      <c r="L9" s="48"/>
      <c r="M9" s="59"/>
    </row>
    <row r="10" spans="1:15" ht="20.25" customHeight="1" x14ac:dyDescent="0.25">
      <c r="A10" s="61" t="s">
        <v>124</v>
      </c>
      <c r="B10" s="60"/>
      <c r="C10" s="59"/>
      <c r="D10" s="515"/>
      <c r="E10" s="51"/>
      <c r="F10" s="58"/>
      <c r="G10" s="58"/>
      <c r="H10" s="48"/>
      <c r="I10" s="48"/>
      <c r="J10" s="48"/>
      <c r="K10" s="48"/>
      <c r="L10" s="48"/>
      <c r="M10" s="57"/>
      <c r="O10" s="56"/>
    </row>
    <row r="11" spans="1:15" ht="20.25" customHeight="1" x14ac:dyDescent="0.25">
      <c r="A11" s="1426" t="s">
        <v>35</v>
      </c>
      <c r="B11" s="1426"/>
      <c r="C11" s="54">
        <v>5000</v>
      </c>
      <c r="D11" s="515"/>
      <c r="E11" s="51"/>
      <c r="J11" s="48"/>
      <c r="K11" s="48"/>
      <c r="L11" s="48"/>
    </row>
    <row r="12" spans="1:15" ht="20.25" customHeight="1" x14ac:dyDescent="0.25">
      <c r="A12" s="1426" t="s">
        <v>201</v>
      </c>
      <c r="B12" s="1426"/>
      <c r="C12" s="189">
        <v>500</v>
      </c>
      <c r="E12" s="51"/>
      <c r="J12" s="48"/>
      <c r="K12" s="48"/>
      <c r="L12" s="48"/>
    </row>
    <row r="13" spans="1:15" ht="20.25" customHeight="1" x14ac:dyDescent="0.25">
      <c r="A13" s="512"/>
      <c r="B13" s="512"/>
      <c r="C13" s="50">
        <f>SUM(C11:C12)</f>
        <v>5500</v>
      </c>
      <c r="E13" s="51"/>
      <c r="J13" s="48"/>
      <c r="K13" s="48"/>
      <c r="L13" s="48"/>
    </row>
    <row r="14" spans="1:15" ht="20.25" customHeight="1" x14ac:dyDescent="0.25">
      <c r="A14" s="1426" t="s">
        <v>31</v>
      </c>
      <c r="B14" s="1426"/>
      <c r="C14" s="49">
        <v>2970</v>
      </c>
      <c r="D14" s="52" t="s">
        <v>30</v>
      </c>
      <c r="E14" s="51"/>
      <c r="J14" s="48"/>
      <c r="K14" s="48"/>
      <c r="L14" s="48"/>
    </row>
    <row r="15" spans="1:15" ht="20.25" customHeight="1" x14ac:dyDescent="0.25">
      <c r="A15" s="1481"/>
      <c r="B15" s="1481"/>
      <c r="C15" s="50">
        <f>SUM(C13:C14)</f>
        <v>8470</v>
      </c>
      <c r="J15" s="48"/>
      <c r="K15" s="48"/>
      <c r="L15" s="48"/>
    </row>
    <row r="16" spans="1:15" ht="20.25" customHeight="1" x14ac:dyDescent="0.25">
      <c r="A16" s="1427" t="s">
        <v>351</v>
      </c>
      <c r="B16" s="1427"/>
      <c r="C16" s="49">
        <v>180</v>
      </c>
      <c r="D16" s="1437" t="s">
        <v>27</v>
      </c>
      <c r="E16" s="1437"/>
      <c r="F16" s="1437"/>
      <c r="J16" s="48"/>
      <c r="K16" s="48"/>
      <c r="L16" s="48"/>
    </row>
    <row r="17" spans="1:17" ht="20.25" customHeight="1" thickBot="1" x14ac:dyDescent="0.3">
      <c r="A17" s="47"/>
      <c r="B17" s="46"/>
      <c r="C17" s="45">
        <f>SUM(C15:C16)</f>
        <v>8650</v>
      </c>
      <c r="D17" s="1441">
        <f>C17/18</f>
        <v>480.55555555555554</v>
      </c>
      <c r="E17" s="1441"/>
      <c r="F17" s="1441"/>
    </row>
    <row r="18" spans="1:17" ht="17.25" thickTop="1" thickBot="1" x14ac:dyDescent="0.3">
      <c r="D18" s="44"/>
      <c r="E18" s="44"/>
      <c r="F18" s="44"/>
    </row>
    <row r="19" spans="1:17" ht="37.5" customHeight="1" thickBot="1" x14ac:dyDescent="0.3">
      <c r="A19" s="43" t="s">
        <v>26</v>
      </c>
      <c r="B19" s="42" t="s">
        <v>25</v>
      </c>
      <c r="C19" s="520" t="s">
        <v>24</v>
      </c>
      <c r="D19" s="41" t="s">
        <v>23</v>
      </c>
      <c r="E19" s="520" t="s">
        <v>22</v>
      </c>
      <c r="F19" s="39" t="s">
        <v>21</v>
      </c>
      <c r="G19" s="39" t="s">
        <v>20</v>
      </c>
      <c r="H19" s="39" t="s">
        <v>16</v>
      </c>
      <c r="I19" s="142" t="s">
        <v>19</v>
      </c>
      <c r="J19" s="41" t="s">
        <v>18</v>
      </c>
      <c r="K19" s="520" t="s">
        <v>17</v>
      </c>
      <c r="L19" s="38" t="s">
        <v>15</v>
      </c>
      <c r="N19" s="886" t="s">
        <v>21</v>
      </c>
      <c r="O19" s="127" t="s">
        <v>20</v>
      </c>
      <c r="P19" s="127" t="s">
        <v>16</v>
      </c>
      <c r="Q19" s="126" t="s">
        <v>19</v>
      </c>
    </row>
    <row r="20" spans="1:17" ht="20.25" customHeight="1" thickBot="1" x14ac:dyDescent="0.3">
      <c r="A20" s="92">
        <v>2022</v>
      </c>
      <c r="B20" s="91">
        <v>1</v>
      </c>
      <c r="C20" s="90" t="s">
        <v>13</v>
      </c>
      <c r="D20" s="89" t="str">
        <f t="array" ref="D20:D37">TRANSPOSE('[1]2022-2023'!$F$91:$W$91)</f>
        <v>29/11/22</v>
      </c>
      <c r="E20" s="88">
        <f>SUM(C17)</f>
        <v>8650</v>
      </c>
      <c r="F20" s="86">
        <v>278.22000000000003</v>
      </c>
      <c r="G20" s="86">
        <v>27.78</v>
      </c>
      <c r="H20" s="85">
        <v>10</v>
      </c>
      <c r="I20" s="86">
        <v>165</v>
      </c>
      <c r="J20" s="87">
        <f>F20+I20+G20+H20</f>
        <v>481</v>
      </c>
      <c r="K20" s="86">
        <f>E20-I20-G20-F20-H20</f>
        <v>8168.9999999999991</v>
      </c>
      <c r="L20" s="84">
        <f>I20</f>
        <v>165</v>
      </c>
      <c r="N20" s="640" t="s">
        <v>88</v>
      </c>
      <c r="O20" s="641" t="s">
        <v>88</v>
      </c>
      <c r="P20" s="641" t="s">
        <v>88</v>
      </c>
      <c r="Q20" s="642" t="s">
        <v>88</v>
      </c>
    </row>
    <row r="21" spans="1:17" ht="20.25" customHeight="1" x14ac:dyDescent="0.25">
      <c r="A21" s="1389">
        <v>2023</v>
      </c>
      <c r="B21" s="37">
        <v>2</v>
      </c>
      <c r="C21" s="519" t="s">
        <v>12</v>
      </c>
      <c r="D21" s="35" t="str">
        <v>23/12/22</v>
      </c>
      <c r="E21" s="34">
        <f>K20</f>
        <v>8168.9999999999991</v>
      </c>
      <c r="F21" s="32">
        <v>278.22000000000003</v>
      </c>
      <c r="G21" s="32">
        <v>27.78</v>
      </c>
      <c r="H21" s="31">
        <v>10</v>
      </c>
      <c r="I21" s="32">
        <v>165</v>
      </c>
      <c r="J21" s="33">
        <f t="shared" ref="J21:J22" si="0">F21+I21+G21+H21</f>
        <v>481</v>
      </c>
      <c r="K21" s="32">
        <f t="shared" ref="K21:K22" si="1">E21-I21-G21-F21-H21</f>
        <v>7687.9999999999991</v>
      </c>
      <c r="L21" s="30">
        <f>L20+I21</f>
        <v>330</v>
      </c>
      <c r="N21" s="638" t="s">
        <v>88</v>
      </c>
      <c r="O21" s="37" t="s">
        <v>88</v>
      </c>
      <c r="P21" s="37" t="s">
        <v>88</v>
      </c>
      <c r="Q21" s="444" t="s">
        <v>88</v>
      </c>
    </row>
    <row r="22" spans="1:17" ht="31.5" customHeight="1" x14ac:dyDescent="0.25">
      <c r="A22" s="1390"/>
      <c r="B22" s="29">
        <v>3</v>
      </c>
      <c r="C22" s="518" t="s">
        <v>11</v>
      </c>
      <c r="D22" s="594" t="str">
        <v>31/01/23
-int chg chg</v>
      </c>
      <c r="E22" s="26">
        <f>K21</f>
        <v>7687.9999999999991</v>
      </c>
      <c r="F22" s="24">
        <v>278.22000000000003</v>
      </c>
      <c r="G22" s="24">
        <v>27.78</v>
      </c>
      <c r="H22" s="23">
        <v>10</v>
      </c>
      <c r="I22" s="24">
        <v>165</v>
      </c>
      <c r="J22" s="25">
        <f t="shared" si="0"/>
        <v>481</v>
      </c>
      <c r="K22" s="24">
        <f t="shared" si="1"/>
        <v>7206.9999999999991</v>
      </c>
      <c r="L22" s="22">
        <f t="shared" ref="L22:L37" si="2">L21+I22</f>
        <v>495</v>
      </c>
      <c r="N22" s="639" t="s">
        <v>88</v>
      </c>
      <c r="O22" s="29" t="s">
        <v>88</v>
      </c>
      <c r="P22" s="29" t="s">
        <v>88</v>
      </c>
      <c r="Q22" s="442" t="s">
        <v>88</v>
      </c>
    </row>
    <row r="23" spans="1:17" ht="20.25" customHeight="1" x14ac:dyDescent="0.25">
      <c r="A23" s="1390"/>
      <c r="B23" s="29">
        <v>4</v>
      </c>
      <c r="C23" s="518" t="s">
        <v>10</v>
      </c>
      <c r="D23" s="27" t="str">
        <v>03/03/23</v>
      </c>
      <c r="E23" s="26">
        <f t="shared" ref="E23:E37" si="3">K22</f>
        <v>7206.9999999999991</v>
      </c>
      <c r="F23" s="24">
        <v>278.22000000000003</v>
      </c>
      <c r="G23" s="24">
        <v>27.78</v>
      </c>
      <c r="H23" s="23">
        <v>10</v>
      </c>
      <c r="I23" s="24">
        <v>165</v>
      </c>
      <c r="J23" s="25">
        <f t="shared" ref="J23:J37" si="4">F23+I23+G23+H23</f>
        <v>481</v>
      </c>
      <c r="K23" s="24">
        <f t="shared" ref="K23:K37" si="5">E23-I23-G23-F23-H23</f>
        <v>6725.9999999999991</v>
      </c>
      <c r="L23" s="22">
        <f t="shared" si="2"/>
        <v>660</v>
      </c>
      <c r="N23" s="639" t="s">
        <v>88</v>
      </c>
      <c r="O23" s="29" t="s">
        <v>88</v>
      </c>
      <c r="P23" s="29" t="s">
        <v>88</v>
      </c>
      <c r="Q23" s="442" t="s">
        <v>88</v>
      </c>
    </row>
    <row r="24" spans="1:17" ht="20.25" customHeight="1" x14ac:dyDescent="0.25">
      <c r="A24" s="1390"/>
      <c r="B24" s="29">
        <v>5</v>
      </c>
      <c r="C24" s="518" t="s">
        <v>9</v>
      </c>
      <c r="D24" s="27" t="str">
        <v>31/05/23</v>
      </c>
      <c r="E24" s="26">
        <f t="shared" si="3"/>
        <v>6725.9999999999991</v>
      </c>
      <c r="F24" s="24">
        <v>278.22000000000003</v>
      </c>
      <c r="G24" s="24">
        <v>27.78</v>
      </c>
      <c r="H24" s="23">
        <v>10</v>
      </c>
      <c r="I24" s="24">
        <v>165</v>
      </c>
      <c r="J24" s="25">
        <f t="shared" si="4"/>
        <v>481</v>
      </c>
      <c r="K24" s="24">
        <f t="shared" si="5"/>
        <v>6244.9999999999991</v>
      </c>
      <c r="L24" s="22">
        <f t="shared" si="2"/>
        <v>825</v>
      </c>
      <c r="N24" s="639" t="s">
        <v>88</v>
      </c>
      <c r="O24" s="29" t="s">
        <v>88</v>
      </c>
      <c r="P24" s="29" t="s">
        <v>88</v>
      </c>
      <c r="Q24" s="442" t="s">
        <v>88</v>
      </c>
    </row>
    <row r="25" spans="1:17" ht="63" customHeight="1" x14ac:dyDescent="0.25">
      <c r="A25" s="1390"/>
      <c r="B25" s="29">
        <v>6</v>
      </c>
      <c r="C25" s="518" t="s">
        <v>8</v>
      </c>
      <c r="D25" s="83" t="str">
        <v>31/05/23
-rm69
28/06/23
-rm412</v>
      </c>
      <c r="E25" s="26">
        <f t="shared" si="3"/>
        <v>6244.9999999999991</v>
      </c>
      <c r="F25" s="24">
        <v>278.22000000000003</v>
      </c>
      <c r="G25" s="24">
        <v>27.78</v>
      </c>
      <c r="H25" s="23">
        <v>10</v>
      </c>
      <c r="I25" s="24">
        <v>165</v>
      </c>
      <c r="J25" s="25">
        <f t="shared" si="4"/>
        <v>481</v>
      </c>
      <c r="K25" s="24">
        <f t="shared" si="5"/>
        <v>5763.9999999999991</v>
      </c>
      <c r="L25" s="22">
        <f t="shared" si="2"/>
        <v>990</v>
      </c>
      <c r="N25" s="617" t="s">
        <v>544</v>
      </c>
      <c r="O25" s="618" t="s">
        <v>545</v>
      </c>
      <c r="P25" s="618" t="s">
        <v>546</v>
      </c>
      <c r="Q25" s="619" t="s">
        <v>547</v>
      </c>
    </row>
    <row r="26" spans="1:17" ht="63" customHeight="1" x14ac:dyDescent="0.25">
      <c r="A26" s="1390"/>
      <c r="B26" s="29">
        <v>7</v>
      </c>
      <c r="C26" s="518" t="s">
        <v>7</v>
      </c>
      <c r="D26" s="83" t="str">
        <v>28/06/23
-rm69
02/08/23
-rm412</v>
      </c>
      <c r="E26" s="26">
        <f t="shared" si="3"/>
        <v>5763.9999999999991</v>
      </c>
      <c r="F26" s="24">
        <v>278.22000000000003</v>
      </c>
      <c r="G26" s="24">
        <v>27.78</v>
      </c>
      <c r="H26" s="23">
        <v>10</v>
      </c>
      <c r="I26" s="24">
        <v>165</v>
      </c>
      <c r="J26" s="25">
        <f t="shared" si="4"/>
        <v>481</v>
      </c>
      <c r="K26" s="24">
        <f t="shared" si="5"/>
        <v>5282.9999999999991</v>
      </c>
      <c r="L26" s="22">
        <f t="shared" si="2"/>
        <v>1155</v>
      </c>
      <c r="N26" s="617" t="s">
        <v>585</v>
      </c>
      <c r="O26" s="618" t="s">
        <v>586</v>
      </c>
      <c r="P26" s="618" t="s">
        <v>587</v>
      </c>
      <c r="Q26" s="619" t="s">
        <v>588</v>
      </c>
    </row>
    <row r="27" spans="1:17" ht="61.5" customHeight="1" x14ac:dyDescent="0.25">
      <c r="A27" s="1390"/>
      <c r="B27" s="29">
        <v>8</v>
      </c>
      <c r="C27" s="518" t="s">
        <v>6</v>
      </c>
      <c r="D27" s="83" t="str">
        <v>02/08/23
-rm69
04/09/23
-rm412</v>
      </c>
      <c r="E27" s="26">
        <f t="shared" si="3"/>
        <v>5282.9999999999991</v>
      </c>
      <c r="F27" s="24">
        <v>278.22000000000003</v>
      </c>
      <c r="G27" s="24">
        <v>27.78</v>
      </c>
      <c r="H27" s="23">
        <v>10</v>
      </c>
      <c r="I27" s="24">
        <v>165</v>
      </c>
      <c r="J27" s="25">
        <f t="shared" si="4"/>
        <v>481</v>
      </c>
      <c r="K27" s="24">
        <f t="shared" si="5"/>
        <v>4801.9999999999991</v>
      </c>
      <c r="L27" s="22">
        <f t="shared" si="2"/>
        <v>1320</v>
      </c>
      <c r="N27" s="617" t="s">
        <v>627</v>
      </c>
      <c r="O27" s="618" t="s">
        <v>628</v>
      </c>
      <c r="P27" s="618" t="s">
        <v>629</v>
      </c>
      <c r="Q27" s="619" t="s">
        <v>630</v>
      </c>
    </row>
    <row r="28" spans="1:17" ht="60" x14ac:dyDescent="0.25">
      <c r="A28" s="1390"/>
      <c r="B28" s="29">
        <v>9</v>
      </c>
      <c r="C28" s="518" t="s">
        <v>5</v>
      </c>
      <c r="D28" s="83" t="str">
        <v>04/09/23
-rm69
03/10/23
-rm412</v>
      </c>
      <c r="E28" s="26">
        <f t="shared" si="3"/>
        <v>4801.9999999999991</v>
      </c>
      <c r="F28" s="24">
        <v>278.22000000000003</v>
      </c>
      <c r="G28" s="24">
        <v>27.78</v>
      </c>
      <c r="H28" s="23">
        <v>10</v>
      </c>
      <c r="I28" s="24">
        <v>165</v>
      </c>
      <c r="J28" s="25">
        <f t="shared" si="4"/>
        <v>481</v>
      </c>
      <c r="K28" s="24">
        <f t="shared" si="5"/>
        <v>4320.9999999999991</v>
      </c>
      <c r="L28" s="22">
        <f t="shared" si="2"/>
        <v>1485</v>
      </c>
      <c r="N28" s="617" t="s">
        <v>659</v>
      </c>
      <c r="O28" s="618" t="s">
        <v>660</v>
      </c>
      <c r="P28" s="618" t="s">
        <v>661</v>
      </c>
      <c r="Q28" s="619" t="s">
        <v>662</v>
      </c>
    </row>
    <row r="29" spans="1:17" ht="63" customHeight="1" x14ac:dyDescent="0.25">
      <c r="A29" s="1390"/>
      <c r="B29" s="29">
        <v>10</v>
      </c>
      <c r="C29" s="518" t="s">
        <v>4</v>
      </c>
      <c r="D29" s="83" t="str">
        <v>03/10/23
-rm69
03/11/23
-rm412</v>
      </c>
      <c r="E29" s="26">
        <f t="shared" si="3"/>
        <v>4320.9999999999991</v>
      </c>
      <c r="F29" s="24">
        <v>278.22000000000003</v>
      </c>
      <c r="G29" s="24">
        <v>27.78</v>
      </c>
      <c r="H29" s="23">
        <v>10</v>
      </c>
      <c r="I29" s="24">
        <v>165</v>
      </c>
      <c r="J29" s="25">
        <f t="shared" si="4"/>
        <v>481</v>
      </c>
      <c r="K29" s="24">
        <f t="shared" si="5"/>
        <v>3839.9999999999991</v>
      </c>
      <c r="L29" s="22">
        <f t="shared" si="2"/>
        <v>1650</v>
      </c>
      <c r="N29" s="617" t="s">
        <v>703</v>
      </c>
      <c r="O29" s="618" t="s">
        <v>704</v>
      </c>
      <c r="P29" s="618" t="s">
        <v>705</v>
      </c>
      <c r="Q29" s="619" t="s">
        <v>706</v>
      </c>
    </row>
    <row r="30" spans="1:17" ht="63" customHeight="1" x14ac:dyDescent="0.25">
      <c r="A30" s="1390"/>
      <c r="B30" s="29">
        <v>11</v>
      </c>
      <c r="C30" s="518" t="s">
        <v>3</v>
      </c>
      <c r="D30" s="83" t="str">
        <v>03/11/23
-rm69
04/12/23
-rm412</v>
      </c>
      <c r="E30" s="26">
        <f t="shared" si="3"/>
        <v>3839.9999999999991</v>
      </c>
      <c r="F30" s="24">
        <v>278.22000000000003</v>
      </c>
      <c r="G30" s="24">
        <v>27.78</v>
      </c>
      <c r="H30" s="23">
        <v>10</v>
      </c>
      <c r="I30" s="24">
        <v>165</v>
      </c>
      <c r="J30" s="25">
        <f t="shared" si="4"/>
        <v>481</v>
      </c>
      <c r="K30" s="24">
        <f t="shared" si="5"/>
        <v>3358.9999999999991</v>
      </c>
      <c r="L30" s="22">
        <f t="shared" si="2"/>
        <v>1815</v>
      </c>
      <c r="N30" s="617" t="s">
        <v>756</v>
      </c>
      <c r="O30" s="618" t="s">
        <v>757</v>
      </c>
      <c r="P30" s="618" t="s">
        <v>758</v>
      </c>
      <c r="Q30" s="619" t="s">
        <v>759</v>
      </c>
    </row>
    <row r="31" spans="1:17" ht="60" x14ac:dyDescent="0.25">
      <c r="A31" s="1390"/>
      <c r="B31" s="29">
        <v>12</v>
      </c>
      <c r="C31" s="518" t="s">
        <v>14</v>
      </c>
      <c r="D31" s="83" t="str">
        <v>04/12/23
-rm68
03/01/24
-rm413</v>
      </c>
      <c r="E31" s="26">
        <f t="shared" si="3"/>
        <v>3358.9999999999991</v>
      </c>
      <c r="F31" s="24">
        <v>278.22000000000003</v>
      </c>
      <c r="G31" s="24">
        <v>27.78</v>
      </c>
      <c r="H31" s="23">
        <v>10</v>
      </c>
      <c r="I31" s="24">
        <v>165</v>
      </c>
      <c r="J31" s="25">
        <f t="shared" si="4"/>
        <v>481</v>
      </c>
      <c r="K31" s="24">
        <f t="shared" si="5"/>
        <v>2877.9999999999991</v>
      </c>
      <c r="L31" s="22">
        <f t="shared" si="2"/>
        <v>1980</v>
      </c>
      <c r="N31" s="617" t="s">
        <v>823</v>
      </c>
      <c r="O31" s="618" t="s">
        <v>826</v>
      </c>
      <c r="P31" s="618" t="s">
        <v>824</v>
      </c>
      <c r="Q31" s="619" t="s">
        <v>825</v>
      </c>
    </row>
    <row r="32" spans="1:17" ht="66" customHeight="1" thickBot="1" x14ac:dyDescent="0.3">
      <c r="A32" s="1391"/>
      <c r="B32" s="21">
        <v>13</v>
      </c>
      <c r="C32" s="517" t="s">
        <v>13</v>
      </c>
      <c r="D32" s="248" t="str">
        <v>03/01/24
-rm68
05/02/24
-rm413</v>
      </c>
      <c r="E32" s="18">
        <f t="shared" si="3"/>
        <v>2877.9999999999991</v>
      </c>
      <c r="F32" s="16">
        <v>278.22000000000003</v>
      </c>
      <c r="G32" s="16">
        <v>27.78</v>
      </c>
      <c r="H32" s="15">
        <v>10</v>
      </c>
      <c r="I32" s="16">
        <v>165</v>
      </c>
      <c r="J32" s="17">
        <f t="shared" si="4"/>
        <v>481</v>
      </c>
      <c r="K32" s="16">
        <f t="shared" si="5"/>
        <v>2396.9999999999991</v>
      </c>
      <c r="L32" s="14">
        <f t="shared" si="2"/>
        <v>2145</v>
      </c>
      <c r="N32" s="304" t="s">
        <v>872</v>
      </c>
      <c r="O32" s="305" t="s">
        <v>873</v>
      </c>
      <c r="P32" s="305" t="s">
        <v>874</v>
      </c>
      <c r="Q32" s="306" t="s">
        <v>875</v>
      </c>
    </row>
    <row r="33" spans="1:17" ht="66" customHeight="1" x14ac:dyDescent="0.25">
      <c r="A33" s="1389">
        <v>2024</v>
      </c>
      <c r="B33" s="37">
        <v>14</v>
      </c>
      <c r="C33" s="519" t="s">
        <v>12</v>
      </c>
      <c r="D33" s="258" t="str">
        <v>05/02/24
-rm68
04/03/24
-rm413</v>
      </c>
      <c r="E33" s="34">
        <f t="shared" si="3"/>
        <v>2396.9999999999991</v>
      </c>
      <c r="F33" s="32">
        <v>278.22000000000003</v>
      </c>
      <c r="G33" s="32">
        <v>27.78</v>
      </c>
      <c r="H33" s="31">
        <v>10</v>
      </c>
      <c r="I33" s="32">
        <v>165</v>
      </c>
      <c r="J33" s="33">
        <f t="shared" si="4"/>
        <v>481</v>
      </c>
      <c r="K33" s="32">
        <f t="shared" si="5"/>
        <v>1915.9999999999989</v>
      </c>
      <c r="L33" s="30">
        <f t="shared" si="2"/>
        <v>2310</v>
      </c>
      <c r="N33" s="307" t="s">
        <v>925</v>
      </c>
      <c r="O33" s="257" t="s">
        <v>926</v>
      </c>
      <c r="P33" s="257" t="s">
        <v>927</v>
      </c>
      <c r="Q33" s="308" t="s">
        <v>928</v>
      </c>
    </row>
    <row r="34" spans="1:17" ht="103.5" customHeight="1" x14ac:dyDescent="0.25">
      <c r="A34" s="1390"/>
      <c r="B34" s="29">
        <v>15</v>
      </c>
      <c r="C34" s="518" t="s">
        <v>11</v>
      </c>
      <c r="D34" s="83" t="str">
        <v>04/03/24
-rm68
05/04/24
-penalty
(03/07/24-rm413-paid)</v>
      </c>
      <c r="E34" s="26">
        <f t="shared" si="3"/>
        <v>1915.9999999999989</v>
      </c>
      <c r="F34" s="24">
        <v>278.22000000000003</v>
      </c>
      <c r="G34" s="24">
        <v>27.78</v>
      </c>
      <c r="H34" s="23">
        <v>10</v>
      </c>
      <c r="I34" s="24">
        <v>165</v>
      </c>
      <c r="J34" s="25">
        <f t="shared" si="4"/>
        <v>481</v>
      </c>
      <c r="K34" s="24">
        <f t="shared" si="5"/>
        <v>1434.9999999999989</v>
      </c>
      <c r="L34" s="22">
        <f t="shared" si="2"/>
        <v>2475</v>
      </c>
      <c r="N34" s="907" t="s">
        <v>1080</v>
      </c>
      <c r="O34" s="716" t="s">
        <v>1081</v>
      </c>
      <c r="P34" s="716" t="s">
        <v>1082</v>
      </c>
      <c r="Q34" s="908" t="s">
        <v>1083</v>
      </c>
    </row>
    <row r="35" spans="1:17" ht="103.5" customHeight="1" x14ac:dyDescent="0.25">
      <c r="A35" s="1390"/>
      <c r="B35" s="29">
        <v>16</v>
      </c>
      <c r="C35" s="518" t="s">
        <v>10</v>
      </c>
      <c r="D35" s="83" t="str">
        <v>05/04/24
-penalty
(03/07/24
-rm68-paid)
06/05/24
-rm413</v>
      </c>
      <c r="E35" s="26">
        <f t="shared" si="3"/>
        <v>1434.9999999999989</v>
      </c>
      <c r="F35" s="24">
        <v>278.22000000000003</v>
      </c>
      <c r="G35" s="24">
        <v>27.78</v>
      </c>
      <c r="H35" s="23">
        <v>10</v>
      </c>
      <c r="I35" s="24">
        <v>165</v>
      </c>
      <c r="J35" s="25">
        <f t="shared" si="4"/>
        <v>481</v>
      </c>
      <c r="K35" s="24">
        <f t="shared" si="5"/>
        <v>953.99999999999886</v>
      </c>
      <c r="L35" s="22">
        <f t="shared" si="2"/>
        <v>2640</v>
      </c>
      <c r="N35" s="909" t="s">
        <v>1084</v>
      </c>
      <c r="O35" s="694" t="s">
        <v>1085</v>
      </c>
      <c r="P35" s="694" t="s">
        <v>1086</v>
      </c>
      <c r="Q35" s="910" t="s">
        <v>1087</v>
      </c>
    </row>
    <row r="36" spans="1:17" ht="90" x14ac:dyDescent="0.25">
      <c r="A36" s="1390"/>
      <c r="B36" s="29">
        <v>17</v>
      </c>
      <c r="C36" s="518" t="s">
        <v>9</v>
      </c>
      <c r="D36" s="83" t="str">
        <v>06/05/24
-rm68
05/06/24
-rm404
03/07/24
-rm9</v>
      </c>
      <c r="E36" s="26">
        <f t="shared" si="3"/>
        <v>953.99999999999886</v>
      </c>
      <c r="F36" s="24">
        <v>278.22000000000003</v>
      </c>
      <c r="G36" s="24">
        <v>27.78</v>
      </c>
      <c r="H36" s="23">
        <v>10</v>
      </c>
      <c r="I36" s="24">
        <v>165</v>
      </c>
      <c r="J36" s="25">
        <f t="shared" si="4"/>
        <v>481</v>
      </c>
      <c r="K36" s="24">
        <f t="shared" si="5"/>
        <v>472.99999999999886</v>
      </c>
      <c r="L36" s="22">
        <f t="shared" si="2"/>
        <v>2805</v>
      </c>
      <c r="N36" s="345" t="s">
        <v>1076</v>
      </c>
      <c r="O36" s="346" t="s">
        <v>1077</v>
      </c>
      <c r="P36" s="346" t="s">
        <v>1078</v>
      </c>
      <c r="Q36" s="303" t="s">
        <v>1079</v>
      </c>
    </row>
    <row r="37" spans="1:17" ht="90.75" thickBot="1" x14ac:dyDescent="0.3">
      <c r="A37" s="1391"/>
      <c r="B37" s="21">
        <v>18</v>
      </c>
      <c r="C37" s="517" t="s">
        <v>8</v>
      </c>
      <c r="D37" s="248" t="str">
        <v>03/07/24
-rm10
05/08/24
-rm223
12/08/24
-rm248</v>
      </c>
      <c r="E37" s="18">
        <f t="shared" si="3"/>
        <v>472.99999999999886</v>
      </c>
      <c r="F37" s="16">
        <v>278.26</v>
      </c>
      <c r="G37" s="16">
        <v>27.74</v>
      </c>
      <c r="H37" s="15">
        <v>10</v>
      </c>
      <c r="I37" s="16">
        <v>165</v>
      </c>
      <c r="J37" s="17">
        <f t="shared" si="4"/>
        <v>481</v>
      </c>
      <c r="K37" s="16">
        <f t="shared" si="5"/>
        <v>-8.0000000000011369</v>
      </c>
      <c r="L37" s="14">
        <f t="shared" si="2"/>
        <v>2970</v>
      </c>
      <c r="N37" s="304" t="s">
        <v>1149</v>
      </c>
      <c r="O37" s="305" t="s">
        <v>1150</v>
      </c>
      <c r="P37" s="305" t="s">
        <v>1151</v>
      </c>
      <c r="Q37" s="306" t="s">
        <v>1152</v>
      </c>
    </row>
    <row r="38" spans="1:17" s="10" customFormat="1" ht="20.25" customHeight="1" x14ac:dyDescent="0.25">
      <c r="D38" s="13"/>
      <c r="E38" s="13"/>
      <c r="F38" s="11">
        <f>SUM(F20:F37)</f>
        <v>5008.0000000000027</v>
      </c>
      <c r="G38" s="11">
        <f>SUM(G20:G37)</f>
        <v>499.99999999999989</v>
      </c>
      <c r="H38" s="11">
        <f>SUM(H20:H37)</f>
        <v>180</v>
      </c>
      <c r="I38" s="11">
        <f>SUM(I20:I37)</f>
        <v>2970</v>
      </c>
      <c r="J38" s="151"/>
      <c r="K38" s="11"/>
    </row>
    <row r="39" spans="1:17" s="10" customFormat="1" x14ac:dyDescent="0.25">
      <c r="D39" s="1420" t="s">
        <v>2</v>
      </c>
      <c r="E39" s="1420"/>
      <c r="F39" s="150">
        <f>SUM(F20:F37)</f>
        <v>5008.0000000000027</v>
      </c>
      <c r="G39" s="150">
        <f t="shared" ref="G39:I39" si="6">SUM(G20:G37)</f>
        <v>499.99999999999989</v>
      </c>
      <c r="H39" s="150">
        <f t="shared" si="6"/>
        <v>180</v>
      </c>
      <c r="I39" s="150">
        <f t="shared" si="6"/>
        <v>2970</v>
      </c>
      <c r="J39" s="151"/>
      <c r="K39" s="13"/>
    </row>
    <row r="40" spans="1:17" x14ac:dyDescent="0.25">
      <c r="D40" s="1435" t="s">
        <v>1</v>
      </c>
      <c r="E40" s="1435"/>
      <c r="F40" s="149">
        <f>SUM(F38-F39)</f>
        <v>0</v>
      </c>
      <c r="G40" s="149">
        <f>SUM(G38-G39)</f>
        <v>0</v>
      </c>
      <c r="H40" s="420">
        <f>SUM(H38-H39)</f>
        <v>0</v>
      </c>
      <c r="I40" s="149">
        <f>SUM(I38-I39)</f>
        <v>0</v>
      </c>
      <c r="J40" s="419"/>
      <c r="K40" s="419"/>
    </row>
    <row r="41" spans="1:17" ht="15.75" customHeight="1" x14ac:dyDescent="0.25">
      <c r="D41" s="513"/>
      <c r="E41" s="513"/>
      <c r="F41" s="2"/>
      <c r="G41" s="2"/>
      <c r="H41" s="2"/>
      <c r="I41" s="514"/>
      <c r="J41" s="514"/>
      <c r="K41" s="2"/>
    </row>
    <row r="42" spans="1:17" ht="20.25" customHeight="1" x14ac:dyDescent="0.25">
      <c r="C42" s="516"/>
      <c r="D42" s="1422" t="s">
        <v>42</v>
      </c>
      <c r="E42" s="1422"/>
      <c r="F42" s="1423">
        <f>SUM(F40:I40)</f>
        <v>0</v>
      </c>
      <c r="G42" s="1423"/>
      <c r="H42" s="147"/>
      <c r="I42" s="1"/>
    </row>
    <row r="43" spans="1:17" ht="16.5" thickBot="1" x14ac:dyDescent="0.3">
      <c r="C43" s="516"/>
      <c r="D43" s="1422" t="s">
        <v>41</v>
      </c>
      <c r="E43" s="1422"/>
      <c r="F43" s="1436">
        <v>-8</v>
      </c>
      <c r="G43" s="1436"/>
    </row>
    <row r="44" spans="1:17" ht="17.25" thickTop="1" thickBot="1" x14ac:dyDescent="0.3">
      <c r="C44" s="1415" t="s">
        <v>0</v>
      </c>
      <c r="D44" s="1415"/>
      <c r="E44" s="1416"/>
      <c r="F44" s="1417">
        <f>SUM(F42:G43)</f>
        <v>-8</v>
      </c>
      <c r="G44" s="1419"/>
    </row>
    <row r="45" spans="1:17" ht="15.75" thickTop="1" x14ac:dyDescent="0.25"/>
  </sheetData>
  <mergeCells count="18">
    <mergeCell ref="C44:E44"/>
    <mergeCell ref="F44:G44"/>
    <mergeCell ref="A33:A37"/>
    <mergeCell ref="A21:A32"/>
    <mergeCell ref="D39:E39"/>
    <mergeCell ref="D40:E40"/>
    <mergeCell ref="D42:E42"/>
    <mergeCell ref="F42:G42"/>
    <mergeCell ref="D43:E43"/>
    <mergeCell ref="F43:G43"/>
    <mergeCell ref="A15:B15"/>
    <mergeCell ref="A16:B16"/>
    <mergeCell ref="D16:F16"/>
    <mergeCell ref="D17:F17"/>
    <mergeCell ref="A8:L8"/>
    <mergeCell ref="A11:B11"/>
    <mergeCell ref="A12:B12"/>
    <mergeCell ref="A14:B14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Q65"/>
  <sheetViews>
    <sheetView topLeftCell="A46" zoomScaleNormal="100" workbookViewId="0">
      <selection activeCell="K13" sqref="K13"/>
    </sheetView>
  </sheetViews>
  <sheetFormatPr defaultRowHeight="15" x14ac:dyDescent="0.25"/>
  <cols>
    <col min="3" max="3" width="12.140625" bestFit="1" customWidth="1"/>
    <col min="4" max="4" width="12.42578125" customWidth="1"/>
    <col min="5" max="7" width="10" customWidth="1"/>
    <col min="8" max="8" width="10.85546875" customWidth="1"/>
    <col min="9" max="11" width="10" customWidth="1"/>
    <col min="12" max="12" width="11.5703125" customWidth="1"/>
    <col min="13" max="13" width="4.85546875" customWidth="1"/>
    <col min="14" max="14" width="9.7109375" customWidth="1"/>
    <col min="17" max="17" width="10.28515625" customWidth="1"/>
  </cols>
  <sheetData>
    <row r="1" spans="1:12" ht="21" x14ac:dyDescent="0.35">
      <c r="A1" s="63" t="s">
        <v>40</v>
      </c>
    </row>
    <row r="3" spans="1:12" ht="21" x14ac:dyDescent="0.35">
      <c r="A3" s="62" t="s">
        <v>245</v>
      </c>
    </row>
    <row r="4" spans="1:12" ht="12.6" customHeight="1" x14ac:dyDescent="0.35">
      <c r="A4" s="62"/>
    </row>
    <row r="5" spans="1:12" ht="17.25" x14ac:dyDescent="0.3">
      <c r="A5" s="500" t="s">
        <v>310</v>
      </c>
    </row>
    <row r="6" spans="1:12" ht="17.25" x14ac:dyDescent="0.3">
      <c r="A6" s="500" t="s">
        <v>311</v>
      </c>
    </row>
    <row r="8" spans="1:12" ht="20.25" customHeight="1" x14ac:dyDescent="0.25">
      <c r="A8" s="1425" t="s">
        <v>246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48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48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14100</v>
      </c>
      <c r="D11" s="481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705</v>
      </c>
      <c r="D12" s="487" t="s">
        <v>238</v>
      </c>
      <c r="E12" s="51"/>
      <c r="H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705</v>
      </c>
      <c r="D13" s="330" t="s">
        <v>32</v>
      </c>
      <c r="E13" s="51"/>
      <c r="H13" s="48"/>
      <c r="K13" s="48"/>
      <c r="L13" s="48"/>
    </row>
    <row r="14" spans="1:12" ht="20.25" customHeight="1" x14ac:dyDescent="0.25">
      <c r="A14" s="480"/>
      <c r="B14" s="480"/>
      <c r="C14" s="50">
        <f>SUM(C11:C13)</f>
        <v>15510</v>
      </c>
      <c r="E14" s="51"/>
      <c r="H14" s="48"/>
      <c r="K14" s="48"/>
      <c r="L14" s="48"/>
    </row>
    <row r="15" spans="1:12" ht="20.25" customHeight="1" x14ac:dyDescent="0.25">
      <c r="A15" s="1426" t="s">
        <v>31</v>
      </c>
      <c r="B15" s="1426"/>
      <c r="C15" s="189">
        <v>16750.8</v>
      </c>
      <c r="D15" s="52" t="s">
        <v>30</v>
      </c>
      <c r="E15" s="51"/>
      <c r="H15" s="48"/>
      <c r="K15" s="48"/>
      <c r="L15" s="48"/>
    </row>
    <row r="16" spans="1:12" ht="20.25" customHeight="1" x14ac:dyDescent="0.25">
      <c r="A16" s="480"/>
      <c r="B16" s="480"/>
      <c r="C16" s="50">
        <f>SUM(C14:C15)</f>
        <v>32260.799999999999</v>
      </c>
      <c r="D16" s="52"/>
      <c r="E16" s="51"/>
      <c r="H16" s="48"/>
      <c r="K16" s="48"/>
      <c r="L16" s="48"/>
    </row>
    <row r="17" spans="1:17" ht="20.25" customHeight="1" x14ac:dyDescent="0.25">
      <c r="A17" s="1426" t="s">
        <v>247</v>
      </c>
      <c r="B17" s="1426"/>
      <c r="C17" s="49">
        <v>360</v>
      </c>
      <c r="D17" s="52"/>
      <c r="E17" s="1428" t="s">
        <v>27</v>
      </c>
      <c r="F17" s="1428"/>
      <c r="H17" s="48"/>
      <c r="K17" s="48"/>
      <c r="L17" s="48"/>
    </row>
    <row r="18" spans="1:17" ht="20.25" customHeight="1" thickBot="1" x14ac:dyDescent="0.3">
      <c r="A18" s="360"/>
      <c r="B18" s="360"/>
      <c r="C18" s="45">
        <f>SUM(C16:C17)</f>
        <v>32620.799999999999</v>
      </c>
      <c r="E18" s="1443">
        <f>C18/36+1</f>
        <v>907.13333333333333</v>
      </c>
      <c r="F18" s="1443"/>
      <c r="H18" s="48"/>
      <c r="K18" s="48"/>
      <c r="L18" s="48"/>
    </row>
    <row r="19" spans="1:17" s="93" customFormat="1" ht="15" customHeight="1" thickTop="1" thickBot="1" x14ac:dyDescent="0.3">
      <c r="D19" s="95"/>
      <c r="E19" s="95"/>
      <c r="F19" s="94"/>
    </row>
    <row r="20" spans="1:17" ht="18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20</v>
      </c>
      <c r="H20" s="1404"/>
      <c r="I20" s="1392" t="s">
        <v>19</v>
      </c>
      <c r="J20" s="1400" t="s">
        <v>18</v>
      </c>
      <c r="K20" s="1392" t="s">
        <v>17</v>
      </c>
      <c r="L20" s="1394" t="s">
        <v>15</v>
      </c>
      <c r="N20" s="1406" t="s">
        <v>21</v>
      </c>
      <c r="O20" s="1402" t="s">
        <v>20</v>
      </c>
      <c r="P20" s="1404"/>
      <c r="Q20" s="1394" t="s">
        <v>19</v>
      </c>
    </row>
    <row r="21" spans="1:17" ht="35.25" customHeight="1" thickBot="1" x14ac:dyDescent="0.3">
      <c r="A21" s="1431"/>
      <c r="B21" s="1433"/>
      <c r="C21" s="1393"/>
      <c r="D21" s="1401"/>
      <c r="E21" s="1393"/>
      <c r="F21" s="1434"/>
      <c r="G21" s="479" t="s">
        <v>20</v>
      </c>
      <c r="H21" s="479" t="s">
        <v>16</v>
      </c>
      <c r="I21" s="1393"/>
      <c r="J21" s="1401"/>
      <c r="K21" s="1393"/>
      <c r="L21" s="1395"/>
      <c r="N21" s="1445"/>
      <c r="O21" s="771" t="s">
        <v>20</v>
      </c>
      <c r="P21" s="771" t="s">
        <v>16</v>
      </c>
      <c r="Q21" s="1444"/>
    </row>
    <row r="22" spans="1:17" ht="20.25" customHeight="1" x14ac:dyDescent="0.25">
      <c r="A22" s="1389">
        <v>2022</v>
      </c>
      <c r="B22" s="37">
        <v>1</v>
      </c>
      <c r="C22" s="482" t="s">
        <v>3</v>
      </c>
      <c r="D22" s="35" t="str">
        <f t="array" ref="D22:D57">TRANSPOSE('[1]2022-2023'!$F$61:$AO$61)</f>
        <v>31/10/22</v>
      </c>
      <c r="E22" s="34">
        <f>C18</f>
        <v>32620.799999999999</v>
      </c>
      <c r="F22" s="32">
        <v>412.12</v>
      </c>
      <c r="G22" s="32">
        <v>19.579999999999998</v>
      </c>
      <c r="H22" s="31">
        <v>10</v>
      </c>
      <c r="I22" s="32">
        <v>465.3</v>
      </c>
      <c r="J22" s="33">
        <f t="shared" ref="J22:J27" si="0">F22+I22+G22+H22</f>
        <v>907.00000000000011</v>
      </c>
      <c r="K22" s="32">
        <f>E22-I22-G22-F22-H22</f>
        <v>31713.8</v>
      </c>
      <c r="L22" s="30">
        <f>I22</f>
        <v>465.3</v>
      </c>
      <c r="N22" s="387">
        <v>0</v>
      </c>
      <c r="O22" s="256">
        <v>0</v>
      </c>
      <c r="P22" s="256">
        <v>0</v>
      </c>
      <c r="Q22" s="388">
        <v>0</v>
      </c>
    </row>
    <row r="23" spans="1:17" ht="20.25" customHeight="1" x14ac:dyDescent="0.25">
      <c r="A23" s="1390"/>
      <c r="B23" s="29">
        <v>2</v>
      </c>
      <c r="C23" s="483" t="s">
        <v>14</v>
      </c>
      <c r="D23" s="27" t="str">
        <v>30/11/22</v>
      </c>
      <c r="E23" s="26">
        <f t="shared" ref="E23:E27" si="1">K22</f>
        <v>31713.8</v>
      </c>
      <c r="F23" s="24">
        <v>412.12</v>
      </c>
      <c r="G23" s="24">
        <v>19.579999999999998</v>
      </c>
      <c r="H23" s="23">
        <v>10</v>
      </c>
      <c r="I23" s="24">
        <v>465.3</v>
      </c>
      <c r="J23" s="25">
        <f t="shared" si="0"/>
        <v>907.00000000000011</v>
      </c>
      <c r="K23" s="24">
        <f t="shared" ref="K23:K27" si="2">E23-I23-G23-F23-H23</f>
        <v>30806.799999999999</v>
      </c>
      <c r="L23" s="22">
        <f>L22+I23</f>
        <v>930.6</v>
      </c>
      <c r="N23" s="403">
        <v>0</v>
      </c>
      <c r="O23" s="404">
        <v>0</v>
      </c>
      <c r="P23" s="404">
        <v>0</v>
      </c>
      <c r="Q23" s="405">
        <v>0</v>
      </c>
    </row>
    <row r="24" spans="1:17" ht="20.25" customHeight="1" thickBot="1" x14ac:dyDescent="0.3">
      <c r="A24" s="1391"/>
      <c r="B24" s="21">
        <v>3</v>
      </c>
      <c r="C24" s="484" t="s">
        <v>13</v>
      </c>
      <c r="D24" s="19" t="str">
        <v>03/01/23</v>
      </c>
      <c r="E24" s="18">
        <f t="shared" si="1"/>
        <v>30806.799999999999</v>
      </c>
      <c r="F24" s="16">
        <v>412.12</v>
      </c>
      <c r="G24" s="16">
        <v>19.579999999999998</v>
      </c>
      <c r="H24" s="15">
        <v>10</v>
      </c>
      <c r="I24" s="16">
        <v>465.3</v>
      </c>
      <c r="J24" s="17">
        <f t="shared" si="0"/>
        <v>907.00000000000011</v>
      </c>
      <c r="K24" s="16">
        <f t="shared" si="2"/>
        <v>29899.8</v>
      </c>
      <c r="L24" s="14">
        <f>L23+I24</f>
        <v>1395.9</v>
      </c>
      <c r="N24" s="772">
        <v>0</v>
      </c>
      <c r="O24" s="773">
        <v>0</v>
      </c>
      <c r="P24" s="773">
        <v>0</v>
      </c>
      <c r="Q24" s="774">
        <v>0</v>
      </c>
    </row>
    <row r="25" spans="1:17" ht="20.25" customHeight="1" x14ac:dyDescent="0.25">
      <c r="A25" s="1389">
        <v>2023</v>
      </c>
      <c r="B25" s="37">
        <v>4</v>
      </c>
      <c r="C25" s="482" t="s">
        <v>12</v>
      </c>
      <c r="D25" s="35" t="str">
        <v>01/02/23</v>
      </c>
      <c r="E25" s="34">
        <f t="shared" si="1"/>
        <v>29899.8</v>
      </c>
      <c r="F25" s="32">
        <v>412.12</v>
      </c>
      <c r="G25" s="32">
        <v>19.579999999999998</v>
      </c>
      <c r="H25" s="31">
        <v>10</v>
      </c>
      <c r="I25" s="32">
        <v>465.3</v>
      </c>
      <c r="J25" s="33">
        <f t="shared" si="0"/>
        <v>907.00000000000011</v>
      </c>
      <c r="K25" s="32">
        <f t="shared" si="2"/>
        <v>28992.799999999999</v>
      </c>
      <c r="L25" s="30">
        <f>L24+I25</f>
        <v>1861.2</v>
      </c>
      <c r="N25" s="387">
        <v>0</v>
      </c>
      <c r="O25" s="256">
        <v>0</v>
      </c>
      <c r="P25" s="256">
        <v>0</v>
      </c>
      <c r="Q25" s="388">
        <v>0</v>
      </c>
    </row>
    <row r="26" spans="1:17" ht="20.25" customHeight="1" x14ac:dyDescent="0.25">
      <c r="A26" s="1390"/>
      <c r="B26" s="29">
        <v>5</v>
      </c>
      <c r="C26" s="483" t="s">
        <v>11</v>
      </c>
      <c r="D26" s="27" t="str">
        <v>03/03/23</v>
      </c>
      <c r="E26" s="26">
        <f t="shared" si="1"/>
        <v>28992.799999999999</v>
      </c>
      <c r="F26" s="24">
        <v>412.12</v>
      </c>
      <c r="G26" s="24">
        <v>19.579999999999998</v>
      </c>
      <c r="H26" s="23">
        <v>10</v>
      </c>
      <c r="I26" s="24">
        <v>465.3</v>
      </c>
      <c r="J26" s="25">
        <f t="shared" si="0"/>
        <v>907.00000000000011</v>
      </c>
      <c r="K26" s="24">
        <f t="shared" si="2"/>
        <v>28085.8</v>
      </c>
      <c r="L26" s="22">
        <f>L25+I26</f>
        <v>2326.5</v>
      </c>
      <c r="N26" s="403">
        <v>0</v>
      </c>
      <c r="O26" s="404">
        <v>0</v>
      </c>
      <c r="P26" s="404">
        <v>0</v>
      </c>
      <c r="Q26" s="405">
        <v>0</v>
      </c>
    </row>
    <row r="27" spans="1:17" ht="20.25" customHeight="1" x14ac:dyDescent="0.25">
      <c r="A27" s="1390"/>
      <c r="B27" s="29">
        <v>6</v>
      </c>
      <c r="C27" s="483" t="s">
        <v>10</v>
      </c>
      <c r="D27" s="27" t="str">
        <v>31/03/23</v>
      </c>
      <c r="E27" s="26">
        <f t="shared" si="1"/>
        <v>28085.8</v>
      </c>
      <c r="F27" s="24">
        <v>412.12</v>
      </c>
      <c r="G27" s="24">
        <v>19.579999999999998</v>
      </c>
      <c r="H27" s="23">
        <v>10</v>
      </c>
      <c r="I27" s="24">
        <v>465.3</v>
      </c>
      <c r="J27" s="25">
        <f t="shared" si="0"/>
        <v>907.00000000000011</v>
      </c>
      <c r="K27" s="24">
        <f t="shared" si="2"/>
        <v>27178.799999999999</v>
      </c>
      <c r="L27" s="22">
        <f>L26+I27</f>
        <v>2791.8</v>
      </c>
      <c r="N27" s="403">
        <v>0</v>
      </c>
      <c r="O27" s="404">
        <v>0</v>
      </c>
      <c r="P27" s="404">
        <v>0</v>
      </c>
      <c r="Q27" s="405">
        <v>0</v>
      </c>
    </row>
    <row r="28" spans="1:17" ht="20.25" customHeight="1" x14ac:dyDescent="0.25">
      <c r="A28" s="1390"/>
      <c r="B28" s="29">
        <v>7</v>
      </c>
      <c r="C28" s="483" t="s">
        <v>9</v>
      </c>
      <c r="D28" s="27" t="str">
        <v>02/05/23</v>
      </c>
      <c r="E28" s="26">
        <f t="shared" ref="E28:E57" si="3">K27</f>
        <v>27178.799999999999</v>
      </c>
      <c r="F28" s="24">
        <v>412.12</v>
      </c>
      <c r="G28" s="24">
        <v>19.579999999999998</v>
      </c>
      <c r="H28" s="23">
        <v>10</v>
      </c>
      <c r="I28" s="24">
        <v>465.3</v>
      </c>
      <c r="J28" s="25">
        <f t="shared" ref="J28:J57" si="4">F28+I28+G28+H28</f>
        <v>907.00000000000011</v>
      </c>
      <c r="K28" s="24">
        <f t="shared" ref="K28:K57" si="5">E28-I28-G28-F28-H28</f>
        <v>26271.8</v>
      </c>
      <c r="L28" s="22">
        <f t="shared" ref="L28:L57" si="6">L27+I28</f>
        <v>3257.1000000000004</v>
      </c>
      <c r="N28" s="403">
        <v>0</v>
      </c>
      <c r="O28" s="404">
        <v>0</v>
      </c>
      <c r="P28" s="404">
        <v>0</v>
      </c>
      <c r="Q28" s="405">
        <v>0</v>
      </c>
    </row>
    <row r="29" spans="1:17" ht="20.25" customHeight="1" x14ac:dyDescent="0.25">
      <c r="A29" s="1390"/>
      <c r="B29" s="29">
        <v>8</v>
      </c>
      <c r="C29" s="483" t="s">
        <v>8</v>
      </c>
      <c r="D29" s="27" t="str">
        <v>31/05/23</v>
      </c>
      <c r="E29" s="26">
        <f t="shared" si="3"/>
        <v>26271.8</v>
      </c>
      <c r="F29" s="24">
        <v>412.12</v>
      </c>
      <c r="G29" s="24">
        <v>19.579999999999998</v>
      </c>
      <c r="H29" s="23">
        <v>10</v>
      </c>
      <c r="I29" s="24">
        <v>465.3</v>
      </c>
      <c r="J29" s="25">
        <f t="shared" si="4"/>
        <v>907.00000000000011</v>
      </c>
      <c r="K29" s="24">
        <f t="shared" si="5"/>
        <v>25364.799999999999</v>
      </c>
      <c r="L29" s="22">
        <f t="shared" si="6"/>
        <v>3722.4000000000005</v>
      </c>
      <c r="N29" s="403">
        <v>0</v>
      </c>
      <c r="O29" s="404">
        <v>0</v>
      </c>
      <c r="P29" s="404">
        <v>0</v>
      </c>
      <c r="Q29" s="405">
        <v>0</v>
      </c>
    </row>
    <row r="30" spans="1:17" ht="20.25" customHeight="1" x14ac:dyDescent="0.25">
      <c r="A30" s="1390"/>
      <c r="B30" s="29">
        <v>9</v>
      </c>
      <c r="C30" s="483" t="s">
        <v>7</v>
      </c>
      <c r="D30" s="27" t="str">
        <v>30/06/23</v>
      </c>
      <c r="E30" s="26">
        <f t="shared" si="3"/>
        <v>25364.799999999999</v>
      </c>
      <c r="F30" s="24">
        <v>412.12</v>
      </c>
      <c r="G30" s="24">
        <v>19.579999999999998</v>
      </c>
      <c r="H30" s="23">
        <v>10</v>
      </c>
      <c r="I30" s="24">
        <v>465.3</v>
      </c>
      <c r="J30" s="25">
        <f t="shared" si="4"/>
        <v>907.00000000000011</v>
      </c>
      <c r="K30" s="24">
        <f t="shared" si="5"/>
        <v>24457.8</v>
      </c>
      <c r="L30" s="22">
        <f t="shared" si="6"/>
        <v>4187.7000000000007</v>
      </c>
      <c r="N30" s="403">
        <v>0</v>
      </c>
      <c r="O30" s="404">
        <v>0</v>
      </c>
      <c r="P30" s="404">
        <v>0</v>
      </c>
      <c r="Q30" s="405">
        <v>0</v>
      </c>
    </row>
    <row r="31" spans="1:17" ht="20.25" customHeight="1" x14ac:dyDescent="0.25">
      <c r="A31" s="1390"/>
      <c r="B31" s="29">
        <v>10</v>
      </c>
      <c r="C31" s="483" t="s">
        <v>6</v>
      </c>
      <c r="D31" s="27" t="str">
        <v>01/08/23</v>
      </c>
      <c r="E31" s="26">
        <f t="shared" si="3"/>
        <v>24457.8</v>
      </c>
      <c r="F31" s="24">
        <v>412.12</v>
      </c>
      <c r="G31" s="24">
        <v>19.579999999999998</v>
      </c>
      <c r="H31" s="23">
        <v>10</v>
      </c>
      <c r="I31" s="24">
        <v>465.3</v>
      </c>
      <c r="J31" s="25">
        <f t="shared" si="4"/>
        <v>907.00000000000011</v>
      </c>
      <c r="K31" s="24">
        <f t="shared" si="5"/>
        <v>23550.799999999999</v>
      </c>
      <c r="L31" s="22">
        <f t="shared" si="6"/>
        <v>4653.0000000000009</v>
      </c>
      <c r="N31" s="403">
        <v>0</v>
      </c>
      <c r="O31" s="404">
        <v>0</v>
      </c>
      <c r="P31" s="404">
        <v>0</v>
      </c>
      <c r="Q31" s="405">
        <v>0</v>
      </c>
    </row>
    <row r="32" spans="1:17" ht="20.25" customHeight="1" x14ac:dyDescent="0.25">
      <c r="A32" s="1390"/>
      <c r="B32" s="29">
        <v>11</v>
      </c>
      <c r="C32" s="483" t="s">
        <v>5</v>
      </c>
      <c r="D32" s="27" t="str">
        <v>01/09/23</v>
      </c>
      <c r="E32" s="26">
        <f t="shared" si="3"/>
        <v>23550.799999999999</v>
      </c>
      <c r="F32" s="24">
        <v>412.12</v>
      </c>
      <c r="G32" s="24">
        <v>19.579999999999998</v>
      </c>
      <c r="H32" s="23">
        <v>10</v>
      </c>
      <c r="I32" s="24">
        <v>465.3</v>
      </c>
      <c r="J32" s="25">
        <f t="shared" si="4"/>
        <v>907.00000000000011</v>
      </c>
      <c r="K32" s="24">
        <f t="shared" si="5"/>
        <v>22643.8</v>
      </c>
      <c r="L32" s="22">
        <f t="shared" si="6"/>
        <v>5118.3000000000011</v>
      </c>
      <c r="N32" s="403">
        <v>0</v>
      </c>
      <c r="O32" s="404">
        <v>0</v>
      </c>
      <c r="P32" s="404">
        <v>0</v>
      </c>
      <c r="Q32" s="405">
        <v>0</v>
      </c>
    </row>
    <row r="33" spans="1:17" ht="20.25" customHeight="1" x14ac:dyDescent="0.25">
      <c r="A33" s="1390"/>
      <c r="B33" s="29">
        <v>12</v>
      </c>
      <c r="C33" s="483" t="s">
        <v>4</v>
      </c>
      <c r="D33" s="27" t="str">
        <v>02/10/23</v>
      </c>
      <c r="E33" s="26">
        <f t="shared" si="3"/>
        <v>22643.8</v>
      </c>
      <c r="F33" s="24">
        <v>412.12</v>
      </c>
      <c r="G33" s="24">
        <v>19.579999999999998</v>
      </c>
      <c r="H33" s="23">
        <v>10</v>
      </c>
      <c r="I33" s="24">
        <v>465.3</v>
      </c>
      <c r="J33" s="25">
        <f t="shared" si="4"/>
        <v>907.00000000000011</v>
      </c>
      <c r="K33" s="24">
        <f t="shared" si="5"/>
        <v>21736.799999999999</v>
      </c>
      <c r="L33" s="22">
        <f t="shared" si="6"/>
        <v>5583.6000000000013</v>
      </c>
      <c r="N33" s="403">
        <v>0</v>
      </c>
      <c r="O33" s="404">
        <v>0</v>
      </c>
      <c r="P33" s="404">
        <v>0</v>
      </c>
      <c r="Q33" s="405">
        <v>0</v>
      </c>
    </row>
    <row r="34" spans="1:17" ht="20.25" customHeight="1" x14ac:dyDescent="0.25">
      <c r="A34" s="1390"/>
      <c r="B34" s="29">
        <v>13</v>
      </c>
      <c r="C34" s="483" t="s">
        <v>3</v>
      </c>
      <c r="D34" s="27" t="str">
        <v>31/10/23</v>
      </c>
      <c r="E34" s="26">
        <f t="shared" si="3"/>
        <v>21736.799999999999</v>
      </c>
      <c r="F34" s="24">
        <v>412.12</v>
      </c>
      <c r="G34" s="24">
        <v>19.579999999999998</v>
      </c>
      <c r="H34" s="23">
        <v>10</v>
      </c>
      <c r="I34" s="24">
        <v>465.3</v>
      </c>
      <c r="J34" s="25">
        <f t="shared" si="4"/>
        <v>907.00000000000011</v>
      </c>
      <c r="K34" s="24">
        <f t="shared" si="5"/>
        <v>20829.8</v>
      </c>
      <c r="L34" s="22">
        <f t="shared" si="6"/>
        <v>6048.9000000000015</v>
      </c>
      <c r="N34" s="403">
        <v>0</v>
      </c>
      <c r="O34" s="404">
        <v>0</v>
      </c>
      <c r="P34" s="404">
        <v>0</v>
      </c>
      <c r="Q34" s="405">
        <v>0</v>
      </c>
    </row>
    <row r="35" spans="1:17" ht="20.25" customHeight="1" x14ac:dyDescent="0.25">
      <c r="A35" s="1390"/>
      <c r="B35" s="29">
        <v>14</v>
      </c>
      <c r="C35" s="483" t="s">
        <v>14</v>
      </c>
      <c r="D35" s="27" t="str">
        <v>30/11/23</v>
      </c>
      <c r="E35" s="26">
        <f t="shared" si="3"/>
        <v>20829.8</v>
      </c>
      <c r="F35" s="24">
        <v>412.12</v>
      </c>
      <c r="G35" s="24">
        <v>19.579999999999998</v>
      </c>
      <c r="H35" s="23">
        <v>10</v>
      </c>
      <c r="I35" s="24">
        <v>465.3</v>
      </c>
      <c r="J35" s="25">
        <f t="shared" si="4"/>
        <v>907.00000000000011</v>
      </c>
      <c r="K35" s="24">
        <f t="shared" si="5"/>
        <v>19922.8</v>
      </c>
      <c r="L35" s="22">
        <f t="shared" si="6"/>
        <v>6514.2000000000016</v>
      </c>
      <c r="N35" s="772">
        <v>0</v>
      </c>
      <c r="O35" s="773">
        <v>0</v>
      </c>
      <c r="P35" s="773">
        <v>0</v>
      </c>
      <c r="Q35" s="774">
        <v>0</v>
      </c>
    </row>
    <row r="36" spans="1:17" ht="60.75" thickBot="1" x14ac:dyDescent="0.3">
      <c r="A36" s="1391"/>
      <c r="B36" s="21">
        <v>15</v>
      </c>
      <c r="C36" s="484" t="s">
        <v>13</v>
      </c>
      <c r="D36" s="248" t="str">
        <v>31/12/23
-rm900
31/01/24
-rm7</v>
      </c>
      <c r="E36" s="18">
        <f t="shared" si="3"/>
        <v>19922.8</v>
      </c>
      <c r="F36" s="16">
        <v>412.12</v>
      </c>
      <c r="G36" s="16">
        <v>19.579999999999998</v>
      </c>
      <c r="H36" s="15">
        <v>10</v>
      </c>
      <c r="I36" s="16">
        <v>465.3</v>
      </c>
      <c r="J36" s="17">
        <f t="shared" si="4"/>
        <v>907.00000000000011</v>
      </c>
      <c r="K36" s="16">
        <f t="shared" si="5"/>
        <v>19015.8</v>
      </c>
      <c r="L36" s="14">
        <f t="shared" si="6"/>
        <v>6979.5000000000018</v>
      </c>
      <c r="N36" s="803" t="s">
        <v>861</v>
      </c>
      <c r="O36" s="804" t="s">
        <v>862</v>
      </c>
      <c r="P36" s="804" t="s">
        <v>863</v>
      </c>
      <c r="Q36" s="805" t="s">
        <v>864</v>
      </c>
    </row>
    <row r="37" spans="1:17" ht="20.25" customHeight="1" x14ac:dyDescent="0.25">
      <c r="A37" s="1389">
        <v>2024</v>
      </c>
      <c r="B37" s="37">
        <v>16</v>
      </c>
      <c r="C37" s="482" t="s">
        <v>12</v>
      </c>
      <c r="D37" s="35" t="str">
        <v>31/01/24</v>
      </c>
      <c r="E37" s="34">
        <f t="shared" si="3"/>
        <v>19015.8</v>
      </c>
      <c r="F37" s="32">
        <v>412.12</v>
      </c>
      <c r="G37" s="32">
        <v>19.579999999999998</v>
      </c>
      <c r="H37" s="31">
        <v>10</v>
      </c>
      <c r="I37" s="32">
        <v>465.3</v>
      </c>
      <c r="J37" s="33">
        <f t="shared" si="4"/>
        <v>907.00000000000011</v>
      </c>
      <c r="K37" s="32">
        <f t="shared" si="5"/>
        <v>18108.8</v>
      </c>
      <c r="L37" s="30">
        <f t="shared" si="6"/>
        <v>7444.800000000002</v>
      </c>
      <c r="N37" s="803" t="s">
        <v>88</v>
      </c>
      <c r="O37" s="804" t="s">
        <v>88</v>
      </c>
      <c r="P37" s="804" t="s">
        <v>88</v>
      </c>
      <c r="Q37" s="805" t="s">
        <v>88</v>
      </c>
    </row>
    <row r="38" spans="1:17" ht="20.25" customHeight="1" x14ac:dyDescent="0.25">
      <c r="A38" s="1390"/>
      <c r="B38" s="29">
        <v>17</v>
      </c>
      <c r="C38" s="483" t="s">
        <v>11</v>
      </c>
      <c r="D38" s="27" t="str">
        <v>29/02/24</v>
      </c>
      <c r="E38" s="26">
        <f t="shared" si="3"/>
        <v>18108.8</v>
      </c>
      <c r="F38" s="24">
        <v>412.12</v>
      </c>
      <c r="G38" s="24">
        <v>19.579999999999998</v>
      </c>
      <c r="H38" s="23">
        <v>10</v>
      </c>
      <c r="I38" s="24">
        <v>465.3</v>
      </c>
      <c r="J38" s="25">
        <f t="shared" si="4"/>
        <v>907.00000000000011</v>
      </c>
      <c r="K38" s="24">
        <f t="shared" si="5"/>
        <v>17201.8</v>
      </c>
      <c r="L38" s="22">
        <f t="shared" si="6"/>
        <v>7910.1000000000022</v>
      </c>
      <c r="N38" s="803" t="s">
        <v>88</v>
      </c>
      <c r="O38" s="804" t="s">
        <v>88</v>
      </c>
      <c r="P38" s="804" t="s">
        <v>88</v>
      </c>
      <c r="Q38" s="805" t="s">
        <v>88</v>
      </c>
    </row>
    <row r="39" spans="1:17" ht="20.25" customHeight="1" x14ac:dyDescent="0.25">
      <c r="A39" s="1390"/>
      <c r="B39" s="29">
        <v>18</v>
      </c>
      <c r="C39" s="483" t="s">
        <v>10</v>
      </c>
      <c r="D39" s="27" t="str">
        <v>31/03/24</v>
      </c>
      <c r="E39" s="26">
        <f t="shared" si="3"/>
        <v>17201.8</v>
      </c>
      <c r="F39" s="24">
        <v>412.12</v>
      </c>
      <c r="G39" s="24">
        <v>19.579999999999998</v>
      </c>
      <c r="H39" s="23">
        <v>10</v>
      </c>
      <c r="I39" s="24">
        <v>465.3</v>
      </c>
      <c r="J39" s="25">
        <f t="shared" si="4"/>
        <v>907.00000000000011</v>
      </c>
      <c r="K39" s="24">
        <f t="shared" si="5"/>
        <v>16294.799999999997</v>
      </c>
      <c r="L39" s="22">
        <f t="shared" si="6"/>
        <v>8375.4000000000015</v>
      </c>
      <c r="N39" s="803" t="s">
        <v>88</v>
      </c>
      <c r="O39" s="804" t="s">
        <v>88</v>
      </c>
      <c r="P39" s="804" t="s">
        <v>88</v>
      </c>
      <c r="Q39" s="805" t="s">
        <v>88</v>
      </c>
    </row>
    <row r="40" spans="1:17" ht="20.25" customHeight="1" x14ac:dyDescent="0.25">
      <c r="A40" s="1390"/>
      <c r="B40" s="29">
        <v>19</v>
      </c>
      <c r="C40" s="483" t="s">
        <v>9</v>
      </c>
      <c r="D40" s="27" t="str">
        <v>30/04/24</v>
      </c>
      <c r="E40" s="26">
        <f t="shared" si="3"/>
        <v>16294.799999999997</v>
      </c>
      <c r="F40" s="24">
        <v>412.12</v>
      </c>
      <c r="G40" s="24">
        <v>19.579999999999998</v>
      </c>
      <c r="H40" s="23">
        <v>10</v>
      </c>
      <c r="I40" s="24">
        <v>465.3</v>
      </c>
      <c r="J40" s="25">
        <f t="shared" si="4"/>
        <v>907.00000000000011</v>
      </c>
      <c r="K40" s="24">
        <f t="shared" si="5"/>
        <v>15387.799999999997</v>
      </c>
      <c r="L40" s="22">
        <f t="shared" si="6"/>
        <v>8840.7000000000007</v>
      </c>
      <c r="N40" s="803" t="s">
        <v>88</v>
      </c>
      <c r="O40" s="804" t="s">
        <v>88</v>
      </c>
      <c r="P40" s="804" t="s">
        <v>88</v>
      </c>
      <c r="Q40" s="805" t="s">
        <v>88</v>
      </c>
    </row>
    <row r="41" spans="1:17" ht="20.25" customHeight="1" x14ac:dyDescent="0.25">
      <c r="A41" s="1390"/>
      <c r="B41" s="29">
        <v>20</v>
      </c>
      <c r="C41" s="483" t="s">
        <v>8</v>
      </c>
      <c r="D41" s="27" t="str">
        <v>31/05/24</v>
      </c>
      <c r="E41" s="26">
        <f t="shared" si="3"/>
        <v>15387.799999999997</v>
      </c>
      <c r="F41" s="24">
        <v>412.12</v>
      </c>
      <c r="G41" s="24">
        <v>19.579999999999998</v>
      </c>
      <c r="H41" s="23">
        <v>10</v>
      </c>
      <c r="I41" s="24">
        <v>465.3</v>
      </c>
      <c r="J41" s="25">
        <f t="shared" si="4"/>
        <v>907.00000000000011</v>
      </c>
      <c r="K41" s="24">
        <f t="shared" si="5"/>
        <v>14480.799999999997</v>
      </c>
      <c r="L41" s="22">
        <f t="shared" si="6"/>
        <v>9306</v>
      </c>
      <c r="N41" s="803" t="s">
        <v>88</v>
      </c>
      <c r="O41" s="804" t="s">
        <v>88</v>
      </c>
      <c r="P41" s="804" t="s">
        <v>88</v>
      </c>
      <c r="Q41" s="805" t="s">
        <v>88</v>
      </c>
    </row>
    <row r="42" spans="1:17" ht="20.25" customHeight="1" x14ac:dyDescent="0.25">
      <c r="A42" s="1390"/>
      <c r="B42" s="29">
        <v>21</v>
      </c>
      <c r="C42" s="483" t="s">
        <v>7</v>
      </c>
      <c r="D42" s="27" t="str">
        <v>30/06/24</v>
      </c>
      <c r="E42" s="26">
        <f t="shared" si="3"/>
        <v>14480.799999999997</v>
      </c>
      <c r="F42" s="24">
        <v>412.12</v>
      </c>
      <c r="G42" s="24">
        <v>19.579999999999998</v>
      </c>
      <c r="H42" s="23">
        <v>10</v>
      </c>
      <c r="I42" s="24">
        <v>465.3</v>
      </c>
      <c r="J42" s="25">
        <f t="shared" si="4"/>
        <v>907.00000000000011</v>
      </c>
      <c r="K42" s="24">
        <f t="shared" si="5"/>
        <v>13573.799999999997</v>
      </c>
      <c r="L42" s="22">
        <f t="shared" si="6"/>
        <v>9771.2999999999993</v>
      </c>
      <c r="N42" s="803" t="s">
        <v>88</v>
      </c>
      <c r="O42" s="804" t="s">
        <v>88</v>
      </c>
      <c r="P42" s="804" t="s">
        <v>88</v>
      </c>
      <c r="Q42" s="805" t="s">
        <v>88</v>
      </c>
    </row>
    <row r="43" spans="1:17" ht="20.25" customHeight="1" x14ac:dyDescent="0.25">
      <c r="A43" s="1390"/>
      <c r="B43" s="29">
        <v>22</v>
      </c>
      <c r="C43" s="483" t="s">
        <v>6</v>
      </c>
      <c r="D43" s="27" t="str">
        <v>31/07/24</v>
      </c>
      <c r="E43" s="26">
        <f t="shared" si="3"/>
        <v>13573.799999999997</v>
      </c>
      <c r="F43" s="24">
        <v>412.12</v>
      </c>
      <c r="G43" s="24">
        <v>19.579999999999998</v>
      </c>
      <c r="H43" s="23">
        <v>10</v>
      </c>
      <c r="I43" s="24">
        <v>465.3</v>
      </c>
      <c r="J43" s="25">
        <f t="shared" si="4"/>
        <v>907.00000000000011</v>
      </c>
      <c r="K43" s="24">
        <f t="shared" si="5"/>
        <v>12666.799999999997</v>
      </c>
      <c r="L43" s="22">
        <f t="shared" si="6"/>
        <v>10236.599999999999</v>
      </c>
      <c r="N43" s="803" t="s">
        <v>88</v>
      </c>
      <c r="O43" s="804" t="s">
        <v>88</v>
      </c>
      <c r="P43" s="804" t="s">
        <v>88</v>
      </c>
      <c r="Q43" s="805" t="s">
        <v>88</v>
      </c>
    </row>
    <row r="44" spans="1:17" ht="20.25" customHeight="1" x14ac:dyDescent="0.25">
      <c r="A44" s="1390"/>
      <c r="B44" s="29">
        <v>23</v>
      </c>
      <c r="C44" s="483" t="s">
        <v>5</v>
      </c>
      <c r="D44" s="27" t="str">
        <v>31/08/24</v>
      </c>
      <c r="E44" s="26">
        <f t="shared" si="3"/>
        <v>12666.799999999997</v>
      </c>
      <c r="F44" s="24">
        <v>412.12</v>
      </c>
      <c r="G44" s="24">
        <v>19.579999999999998</v>
      </c>
      <c r="H44" s="23">
        <v>10</v>
      </c>
      <c r="I44" s="24">
        <v>465.3</v>
      </c>
      <c r="J44" s="25">
        <f t="shared" si="4"/>
        <v>907.00000000000011</v>
      </c>
      <c r="K44" s="24">
        <f t="shared" si="5"/>
        <v>11759.799999999997</v>
      </c>
      <c r="L44" s="22">
        <f t="shared" si="6"/>
        <v>10701.899999999998</v>
      </c>
      <c r="N44" s="803" t="s">
        <v>88</v>
      </c>
      <c r="O44" s="804" t="s">
        <v>88</v>
      </c>
      <c r="P44" s="804" t="s">
        <v>88</v>
      </c>
      <c r="Q44" s="805" t="s">
        <v>88</v>
      </c>
    </row>
    <row r="45" spans="1:17" ht="20.25" customHeight="1" x14ac:dyDescent="0.25">
      <c r="A45" s="1390"/>
      <c r="B45" s="29">
        <v>24</v>
      </c>
      <c r="C45" s="483" t="s">
        <v>4</v>
      </c>
      <c r="D45" s="27" t="str">
        <v>30/09/24</v>
      </c>
      <c r="E45" s="26">
        <f t="shared" si="3"/>
        <v>11759.799999999997</v>
      </c>
      <c r="F45" s="24">
        <v>412.12</v>
      </c>
      <c r="G45" s="24">
        <v>19.579999999999998</v>
      </c>
      <c r="H45" s="23">
        <v>10</v>
      </c>
      <c r="I45" s="24">
        <v>465.3</v>
      </c>
      <c r="J45" s="25">
        <f t="shared" si="4"/>
        <v>907.00000000000011</v>
      </c>
      <c r="K45" s="24">
        <f t="shared" si="5"/>
        <v>10852.799999999997</v>
      </c>
      <c r="L45" s="22">
        <f t="shared" si="6"/>
        <v>11167.199999999997</v>
      </c>
      <c r="N45" s="803" t="s">
        <v>88</v>
      </c>
      <c r="O45" s="804" t="s">
        <v>88</v>
      </c>
      <c r="P45" s="804" t="s">
        <v>88</v>
      </c>
      <c r="Q45" s="805" t="s">
        <v>88</v>
      </c>
    </row>
    <row r="46" spans="1:17" ht="20.25" customHeight="1" x14ac:dyDescent="0.25">
      <c r="A46" s="1390"/>
      <c r="B46" s="29">
        <v>25</v>
      </c>
      <c r="C46" s="483" t="s">
        <v>3</v>
      </c>
      <c r="D46" s="27" t="str">
        <v>31/10/24</v>
      </c>
      <c r="E46" s="26">
        <f t="shared" si="3"/>
        <v>10852.799999999997</v>
      </c>
      <c r="F46" s="24">
        <v>412.12</v>
      </c>
      <c r="G46" s="24">
        <v>19.579999999999998</v>
      </c>
      <c r="H46" s="23">
        <v>10</v>
      </c>
      <c r="I46" s="24">
        <v>465.3</v>
      </c>
      <c r="J46" s="25">
        <f t="shared" si="4"/>
        <v>907.00000000000011</v>
      </c>
      <c r="K46" s="24">
        <f t="shared" si="5"/>
        <v>9945.7999999999975</v>
      </c>
      <c r="L46" s="22">
        <f t="shared" si="6"/>
        <v>11632.499999999996</v>
      </c>
      <c r="N46" s="803" t="s">
        <v>88</v>
      </c>
      <c r="O46" s="804" t="s">
        <v>88</v>
      </c>
      <c r="P46" s="804" t="s">
        <v>88</v>
      </c>
      <c r="Q46" s="805" t="s">
        <v>88</v>
      </c>
    </row>
    <row r="47" spans="1:17" ht="20.25" customHeight="1" x14ac:dyDescent="0.25">
      <c r="A47" s="1390"/>
      <c r="B47" s="29">
        <v>26</v>
      </c>
      <c r="C47" s="483" t="s">
        <v>14</v>
      </c>
      <c r="D47" s="27" t="str">
        <v>02/12/24</v>
      </c>
      <c r="E47" s="26">
        <f t="shared" si="3"/>
        <v>9945.7999999999975</v>
      </c>
      <c r="F47" s="24">
        <v>412.12</v>
      </c>
      <c r="G47" s="24">
        <v>19.579999999999998</v>
      </c>
      <c r="H47" s="23">
        <v>10</v>
      </c>
      <c r="I47" s="24">
        <v>465.3</v>
      </c>
      <c r="J47" s="25">
        <f t="shared" si="4"/>
        <v>907.00000000000011</v>
      </c>
      <c r="K47" s="24">
        <f t="shared" si="5"/>
        <v>9038.7999999999975</v>
      </c>
      <c r="L47" s="22">
        <f t="shared" si="6"/>
        <v>12097.799999999996</v>
      </c>
      <c r="N47" s="803" t="s">
        <v>88</v>
      </c>
      <c r="O47" s="804" t="s">
        <v>88</v>
      </c>
      <c r="P47" s="804" t="s">
        <v>88</v>
      </c>
      <c r="Q47" s="805" t="s">
        <v>88</v>
      </c>
    </row>
    <row r="48" spans="1:17" ht="20.25" customHeight="1" thickBot="1" x14ac:dyDescent="0.3">
      <c r="A48" s="1391"/>
      <c r="B48" s="21">
        <v>27</v>
      </c>
      <c r="C48" s="484" t="s">
        <v>13</v>
      </c>
      <c r="D48" s="248" t="str">
        <v>31/12/24</v>
      </c>
      <c r="E48" s="18">
        <f t="shared" si="3"/>
        <v>9038.7999999999975</v>
      </c>
      <c r="F48" s="16">
        <v>412.12</v>
      </c>
      <c r="G48" s="16">
        <v>19.579999999999998</v>
      </c>
      <c r="H48" s="15">
        <v>10</v>
      </c>
      <c r="I48" s="16">
        <v>465.3</v>
      </c>
      <c r="J48" s="17">
        <f t="shared" si="4"/>
        <v>907.00000000000011</v>
      </c>
      <c r="K48" s="16">
        <f t="shared" si="5"/>
        <v>8131.7999999999984</v>
      </c>
      <c r="L48" s="14">
        <f t="shared" si="6"/>
        <v>12563.099999999995</v>
      </c>
      <c r="N48" s="1039" t="s">
        <v>88</v>
      </c>
      <c r="O48" s="1040" t="s">
        <v>88</v>
      </c>
      <c r="P48" s="1040" t="s">
        <v>88</v>
      </c>
      <c r="Q48" s="1041" t="s">
        <v>88</v>
      </c>
    </row>
    <row r="49" spans="1:17" ht="60" x14ac:dyDescent="0.25">
      <c r="A49" s="1389">
        <v>2025</v>
      </c>
      <c r="B49" s="37">
        <v>28</v>
      </c>
      <c r="C49" s="482" t="s">
        <v>12</v>
      </c>
      <c r="D49" s="258" t="str">
        <v>31/01/25
-rm727
28/02/25
-rm180</v>
      </c>
      <c r="E49" s="34">
        <f t="shared" si="3"/>
        <v>8131.7999999999984</v>
      </c>
      <c r="F49" s="32">
        <v>412.12</v>
      </c>
      <c r="G49" s="32">
        <v>19.579999999999998</v>
      </c>
      <c r="H49" s="31">
        <v>10</v>
      </c>
      <c r="I49" s="32">
        <v>465.3</v>
      </c>
      <c r="J49" s="33">
        <f t="shared" si="4"/>
        <v>907.00000000000011</v>
      </c>
      <c r="K49" s="32">
        <f t="shared" si="5"/>
        <v>7224.7999999999984</v>
      </c>
      <c r="L49" s="30">
        <f t="shared" si="6"/>
        <v>13028.399999999994</v>
      </c>
      <c r="N49" s="1059" t="s">
        <v>1511</v>
      </c>
      <c r="O49" s="1060" t="s">
        <v>1512</v>
      </c>
      <c r="P49" s="1060" t="s">
        <v>1513</v>
      </c>
      <c r="Q49" s="1061" t="s">
        <v>1514</v>
      </c>
    </row>
    <row r="50" spans="1:17" ht="20.25" customHeight="1" x14ac:dyDescent="0.25">
      <c r="A50" s="1390"/>
      <c r="B50" s="29">
        <v>29</v>
      </c>
      <c r="C50" s="483" t="s">
        <v>11</v>
      </c>
      <c r="D50" s="27" t="str">
        <v>28/02/25</v>
      </c>
      <c r="E50" s="26">
        <f t="shared" si="3"/>
        <v>7224.7999999999984</v>
      </c>
      <c r="F50" s="24">
        <v>412.12</v>
      </c>
      <c r="G50" s="24">
        <v>19.579999999999998</v>
      </c>
      <c r="H50" s="23">
        <v>10</v>
      </c>
      <c r="I50" s="24">
        <v>465.3</v>
      </c>
      <c r="J50" s="25">
        <f t="shared" si="4"/>
        <v>907.00000000000011</v>
      </c>
      <c r="K50" s="24">
        <f t="shared" si="5"/>
        <v>6317.7999999999984</v>
      </c>
      <c r="L50" s="22">
        <f t="shared" si="6"/>
        <v>13493.699999999993</v>
      </c>
      <c r="N50" s="1056" t="s">
        <v>88</v>
      </c>
      <c r="O50" s="1057" t="s">
        <v>88</v>
      </c>
      <c r="P50" s="1057" t="s">
        <v>88</v>
      </c>
      <c r="Q50" s="1058" t="s">
        <v>88</v>
      </c>
    </row>
    <row r="51" spans="1:17" ht="20.25" customHeight="1" x14ac:dyDescent="0.25">
      <c r="A51" s="1390"/>
      <c r="B51" s="29">
        <v>30</v>
      </c>
      <c r="C51" s="483" t="s">
        <v>10</v>
      </c>
      <c r="D51" s="27" t="str">
        <v>02/04/25</v>
      </c>
      <c r="E51" s="26">
        <f t="shared" si="3"/>
        <v>6317.7999999999984</v>
      </c>
      <c r="F51" s="24">
        <v>412.12</v>
      </c>
      <c r="G51" s="24">
        <v>19.579999999999998</v>
      </c>
      <c r="H51" s="23">
        <v>10</v>
      </c>
      <c r="I51" s="24">
        <v>465.3</v>
      </c>
      <c r="J51" s="25">
        <f t="shared" si="4"/>
        <v>907.00000000000011</v>
      </c>
      <c r="K51" s="24">
        <f t="shared" si="5"/>
        <v>5410.7999999999984</v>
      </c>
      <c r="L51" s="22">
        <f t="shared" si="6"/>
        <v>13958.999999999993</v>
      </c>
    </row>
    <row r="52" spans="1:17" ht="20.25" customHeight="1" x14ac:dyDescent="0.25">
      <c r="A52" s="1390"/>
      <c r="B52" s="29">
        <v>31</v>
      </c>
      <c r="C52" s="483" t="s">
        <v>9</v>
      </c>
      <c r="D52" s="27" t="str">
        <v>22/04/25</v>
      </c>
      <c r="E52" s="26">
        <f t="shared" si="3"/>
        <v>5410.7999999999984</v>
      </c>
      <c r="F52" s="24">
        <v>412.12</v>
      </c>
      <c r="G52" s="24">
        <v>19.579999999999998</v>
      </c>
      <c r="H52" s="23">
        <v>10</v>
      </c>
      <c r="I52" s="24">
        <v>465.3</v>
      </c>
      <c r="J52" s="25">
        <f t="shared" si="4"/>
        <v>907.00000000000011</v>
      </c>
      <c r="K52" s="24">
        <f t="shared" si="5"/>
        <v>4503.7999999999984</v>
      </c>
      <c r="L52" s="22">
        <f t="shared" si="6"/>
        <v>14424.299999999992</v>
      </c>
    </row>
    <row r="53" spans="1:17" ht="20.25" customHeight="1" x14ac:dyDescent="0.25">
      <c r="A53" s="1390"/>
      <c r="B53" s="29">
        <v>32</v>
      </c>
      <c r="C53" s="483" t="s">
        <v>8</v>
      </c>
      <c r="D53" s="27" t="str">
        <v>22/04/25</v>
      </c>
      <c r="E53" s="26">
        <f t="shared" si="3"/>
        <v>4503.7999999999984</v>
      </c>
      <c r="F53" s="24">
        <v>412.12</v>
      </c>
      <c r="G53" s="24">
        <v>19.579999999999998</v>
      </c>
      <c r="H53" s="23">
        <v>10</v>
      </c>
      <c r="I53" s="24">
        <v>465.3</v>
      </c>
      <c r="J53" s="25">
        <f t="shared" si="4"/>
        <v>907.00000000000011</v>
      </c>
      <c r="K53" s="24">
        <f t="shared" si="5"/>
        <v>3596.7999999999984</v>
      </c>
      <c r="L53" s="22">
        <f t="shared" si="6"/>
        <v>14889.599999999991</v>
      </c>
    </row>
    <row r="54" spans="1:17" ht="20.25" customHeight="1" x14ac:dyDescent="0.25">
      <c r="A54" s="1390"/>
      <c r="B54" s="29">
        <v>33</v>
      </c>
      <c r="C54" s="483" t="s">
        <v>7</v>
      </c>
      <c r="D54" s="27" t="str">
        <v>22/04/25</v>
      </c>
      <c r="E54" s="26">
        <f t="shared" si="3"/>
        <v>3596.7999999999984</v>
      </c>
      <c r="F54" s="24">
        <v>412.12</v>
      </c>
      <c r="G54" s="24">
        <v>19.579999999999998</v>
      </c>
      <c r="H54" s="23">
        <v>10</v>
      </c>
      <c r="I54" s="24">
        <v>465.3</v>
      </c>
      <c r="J54" s="25">
        <f t="shared" si="4"/>
        <v>907.00000000000011</v>
      </c>
      <c r="K54" s="24">
        <f t="shared" si="5"/>
        <v>2689.7999999999984</v>
      </c>
      <c r="L54" s="22">
        <f t="shared" si="6"/>
        <v>15354.899999999991</v>
      </c>
    </row>
    <row r="55" spans="1:17" ht="20.25" customHeight="1" x14ac:dyDescent="0.25">
      <c r="A55" s="1390"/>
      <c r="B55" s="29">
        <v>34</v>
      </c>
      <c r="C55" s="483" t="s">
        <v>6</v>
      </c>
      <c r="D55" s="27" t="str">
        <v>22/04/25</v>
      </c>
      <c r="E55" s="26">
        <f t="shared" si="3"/>
        <v>2689.7999999999984</v>
      </c>
      <c r="F55" s="24">
        <v>412.12</v>
      </c>
      <c r="G55" s="24">
        <v>19.579999999999998</v>
      </c>
      <c r="H55" s="23">
        <v>10</v>
      </c>
      <c r="I55" s="24">
        <v>465.3</v>
      </c>
      <c r="J55" s="25">
        <f t="shared" si="4"/>
        <v>907.00000000000011</v>
      </c>
      <c r="K55" s="24">
        <f t="shared" si="5"/>
        <v>1782.7999999999984</v>
      </c>
      <c r="L55" s="22">
        <f t="shared" si="6"/>
        <v>15820.19999999999</v>
      </c>
    </row>
    <row r="56" spans="1:17" ht="20.25" customHeight="1" x14ac:dyDescent="0.25">
      <c r="A56" s="1390"/>
      <c r="B56" s="29">
        <v>35</v>
      </c>
      <c r="C56" s="483" t="s">
        <v>5</v>
      </c>
      <c r="D56" s="27" t="str">
        <v>22/04/25</v>
      </c>
      <c r="E56" s="26">
        <f t="shared" si="3"/>
        <v>1782.7999999999984</v>
      </c>
      <c r="F56" s="24">
        <v>412.12</v>
      </c>
      <c r="G56" s="24">
        <v>19.579999999999998</v>
      </c>
      <c r="H56" s="23">
        <v>10</v>
      </c>
      <c r="I56" s="24">
        <v>465.3</v>
      </c>
      <c r="J56" s="25">
        <f t="shared" si="4"/>
        <v>907.00000000000011</v>
      </c>
      <c r="K56" s="24">
        <f t="shared" si="5"/>
        <v>875.79999999999848</v>
      </c>
      <c r="L56" s="22">
        <f t="shared" si="6"/>
        <v>16285.499999999989</v>
      </c>
    </row>
    <row r="57" spans="1:17" ht="20.25" customHeight="1" thickBot="1" x14ac:dyDescent="0.3">
      <c r="A57" s="1391"/>
      <c r="B57" s="21">
        <v>36</v>
      </c>
      <c r="C57" s="484" t="s">
        <v>4</v>
      </c>
      <c r="D57" s="19" t="str">
        <v>22/04/25</v>
      </c>
      <c r="E57" s="18">
        <f t="shared" si="3"/>
        <v>875.79999999999848</v>
      </c>
      <c r="F57" s="16">
        <v>412</v>
      </c>
      <c r="G57" s="16">
        <v>19.7</v>
      </c>
      <c r="H57" s="15">
        <v>10</v>
      </c>
      <c r="I57" s="16">
        <v>465.3</v>
      </c>
      <c r="J57" s="17">
        <f t="shared" si="4"/>
        <v>907</v>
      </c>
      <c r="K57" s="16">
        <f t="shared" si="5"/>
        <v>-31.200000000001523</v>
      </c>
      <c r="L57" s="14">
        <f t="shared" si="6"/>
        <v>16750.799999999988</v>
      </c>
    </row>
    <row r="58" spans="1:17" x14ac:dyDescent="0.25">
      <c r="D58" s="68"/>
      <c r="E58" s="68"/>
      <c r="F58" s="67">
        <f>SUM(F22:F57)</f>
        <v>14836.200000000012</v>
      </c>
      <c r="G58" s="67">
        <f>SUM(G22:G57)</f>
        <v>705.00000000000011</v>
      </c>
      <c r="H58" s="67">
        <f>SUM(H22:H57)</f>
        <v>360</v>
      </c>
      <c r="I58" s="67">
        <f>SUM(I22:I57)</f>
        <v>16750.799999999988</v>
      </c>
    </row>
    <row r="59" spans="1:17" x14ac:dyDescent="0.25">
      <c r="D59" s="1420" t="s">
        <v>2</v>
      </c>
      <c r="E59" s="1420"/>
      <c r="F59" s="79">
        <f>SUM(F22:F24)</f>
        <v>1236.3600000000001</v>
      </c>
      <c r="G59" s="79">
        <f t="shared" ref="G59:I59" si="7">SUM(G22:G24)</f>
        <v>58.739999999999995</v>
      </c>
      <c r="H59" s="79">
        <f t="shared" si="7"/>
        <v>30</v>
      </c>
      <c r="I59" s="79">
        <f t="shared" si="7"/>
        <v>1395.9</v>
      </c>
    </row>
    <row r="60" spans="1:17" x14ac:dyDescent="0.25">
      <c r="D60" s="1421" t="s">
        <v>1</v>
      </c>
      <c r="E60" s="1421"/>
      <c r="F60" s="78">
        <f>SUM(F58-F59)</f>
        <v>13599.840000000011</v>
      </c>
      <c r="G60" s="78">
        <f>SUM(G58-G59)</f>
        <v>646.2600000000001</v>
      </c>
      <c r="H60" s="78">
        <f t="shared" ref="H60:I60" si="8">SUM(H58-H59)</f>
        <v>330</v>
      </c>
      <c r="I60" s="78">
        <f t="shared" si="8"/>
        <v>15354.899999999989</v>
      </c>
    </row>
    <row r="62" spans="1:17" ht="15.75" x14ac:dyDescent="0.25">
      <c r="C62" s="76"/>
      <c r="D62" s="1435" t="s">
        <v>42</v>
      </c>
      <c r="E62" s="1435"/>
      <c r="F62" s="1423">
        <f>SUM(F60:I60)</f>
        <v>29931</v>
      </c>
      <c r="G62" s="1423"/>
      <c r="H62" s="485"/>
    </row>
    <row r="63" spans="1:17" ht="16.5" thickBot="1" x14ac:dyDescent="0.3">
      <c r="C63" s="76"/>
      <c r="D63" s="1435" t="s">
        <v>41</v>
      </c>
      <c r="E63" s="1435"/>
      <c r="F63" s="1436">
        <v>-31.2</v>
      </c>
      <c r="G63" s="1436"/>
      <c r="H63" s="485"/>
    </row>
    <row r="64" spans="1:17" ht="17.25" thickTop="1" thickBot="1" x14ac:dyDescent="0.3">
      <c r="C64" s="1415" t="s">
        <v>0</v>
      </c>
      <c r="D64" s="1415"/>
      <c r="E64" s="1416"/>
      <c r="F64" s="1417">
        <f>SUM(F62:H63)</f>
        <v>29899.8</v>
      </c>
      <c r="G64" s="1419"/>
      <c r="H64" s="486"/>
    </row>
    <row r="65" ht="15.75" thickTop="1" x14ac:dyDescent="0.25"/>
  </sheetData>
  <mergeCells count="34">
    <mergeCell ref="E18:F18"/>
    <mergeCell ref="A8:L8"/>
    <mergeCell ref="A11:B11"/>
    <mergeCell ref="A13:B13"/>
    <mergeCell ref="A15:B15"/>
    <mergeCell ref="A17:B17"/>
    <mergeCell ref="E17:F17"/>
    <mergeCell ref="C64:E64"/>
    <mergeCell ref="F64:G64"/>
    <mergeCell ref="A12:B12"/>
    <mergeCell ref="A49:A57"/>
    <mergeCell ref="A37:A48"/>
    <mergeCell ref="A25:A36"/>
    <mergeCell ref="A22:A24"/>
    <mergeCell ref="D59:E59"/>
    <mergeCell ref="D60:E60"/>
    <mergeCell ref="D62:E62"/>
    <mergeCell ref="F62:G62"/>
    <mergeCell ref="F20:F21"/>
    <mergeCell ref="G20:H20"/>
    <mergeCell ref="A20:A21"/>
    <mergeCell ref="B20:B21"/>
    <mergeCell ref="C20:C21"/>
    <mergeCell ref="N20:N21"/>
    <mergeCell ref="O20:P20"/>
    <mergeCell ref="Q20:Q21"/>
    <mergeCell ref="D63:E63"/>
    <mergeCell ref="F63:G63"/>
    <mergeCell ref="D20:D21"/>
    <mergeCell ref="E20:E21"/>
    <mergeCell ref="I20:I21"/>
    <mergeCell ref="J20:J21"/>
    <mergeCell ref="K20:K21"/>
    <mergeCell ref="L20:L21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L52"/>
  <sheetViews>
    <sheetView topLeftCell="B25" zoomScale="90" zoomScaleNormal="90" workbookViewId="0">
      <selection activeCell="U48" sqref="U48"/>
    </sheetView>
  </sheetViews>
  <sheetFormatPr defaultRowHeight="15" x14ac:dyDescent="0.25"/>
  <cols>
    <col min="3" max="3" width="12.140625" bestFit="1" customWidth="1"/>
    <col min="4" max="4" width="12.42578125" customWidth="1"/>
    <col min="5" max="7" width="10" customWidth="1"/>
    <col min="8" max="8" width="10.85546875" customWidth="1"/>
    <col min="9" max="11" width="10" customWidth="1"/>
    <col min="12" max="12" width="11.5703125" customWidth="1"/>
    <col min="13" max="13" width="4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245</v>
      </c>
    </row>
    <row r="4" spans="1:12" ht="12.6" customHeight="1" x14ac:dyDescent="0.35">
      <c r="A4" s="62"/>
    </row>
    <row r="5" spans="1:12" ht="17.25" x14ac:dyDescent="0.3">
      <c r="A5" s="500" t="s">
        <v>310</v>
      </c>
    </row>
    <row r="6" spans="1:12" ht="17.25" x14ac:dyDescent="0.3">
      <c r="A6" s="500" t="s">
        <v>311</v>
      </c>
    </row>
    <row r="8" spans="1:12" ht="20.25" customHeight="1" x14ac:dyDescent="0.25">
      <c r="A8" s="1425" t="s">
        <v>956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830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830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1000</v>
      </c>
      <c r="D11" s="830"/>
      <c r="E11" s="51"/>
      <c r="H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150</v>
      </c>
      <c r="D12" s="330"/>
      <c r="E12" s="51"/>
      <c r="H12" s="48"/>
      <c r="K12" s="48"/>
      <c r="L12" s="48"/>
    </row>
    <row r="13" spans="1:12" ht="20.25" customHeight="1" x14ac:dyDescent="0.25">
      <c r="A13" s="829"/>
      <c r="B13" s="829"/>
      <c r="C13" s="50">
        <f>SUM(C11:C12)</f>
        <v>1150</v>
      </c>
      <c r="E13" s="51"/>
      <c r="H13" s="48"/>
      <c r="K13" s="48"/>
      <c r="L13" s="48"/>
    </row>
    <row r="14" spans="1:12" ht="20.25" customHeight="1" x14ac:dyDescent="0.25">
      <c r="A14" s="1426" t="s">
        <v>31</v>
      </c>
      <c r="B14" s="1426"/>
      <c r="C14" s="189">
        <v>828</v>
      </c>
      <c r="D14" s="52" t="s">
        <v>30</v>
      </c>
      <c r="E14" s="51"/>
      <c r="H14" s="48"/>
      <c r="K14" s="48"/>
      <c r="L14" s="48"/>
    </row>
    <row r="15" spans="1:12" ht="20.25" customHeight="1" x14ac:dyDescent="0.25">
      <c r="A15" s="829"/>
      <c r="B15" s="829"/>
      <c r="C15" s="50">
        <f>SUM(C13:C14)</f>
        <v>1978</v>
      </c>
      <c r="D15" s="52"/>
      <c r="E15" s="51"/>
      <c r="H15" s="48"/>
      <c r="K15" s="48"/>
      <c r="L15" s="48"/>
    </row>
    <row r="16" spans="1:12" ht="20.25" customHeight="1" x14ac:dyDescent="0.25">
      <c r="A16" s="1426" t="s">
        <v>251</v>
      </c>
      <c r="B16" s="1426"/>
      <c r="C16" s="49">
        <v>240</v>
      </c>
      <c r="D16" s="52"/>
      <c r="E16" s="1428" t="s">
        <v>27</v>
      </c>
      <c r="F16" s="1428"/>
      <c r="H16" s="48"/>
      <c r="K16" s="48"/>
      <c r="L16" s="48"/>
    </row>
    <row r="17" spans="1:12" ht="20.25" customHeight="1" thickBot="1" x14ac:dyDescent="0.3">
      <c r="A17" s="360"/>
      <c r="B17" s="360"/>
      <c r="C17" s="45">
        <f>SUM(C15:C16)</f>
        <v>2218</v>
      </c>
      <c r="E17" s="1443">
        <f>C17/24+1</f>
        <v>93.416666666666671</v>
      </c>
      <c r="F17" s="1443"/>
      <c r="H17" s="48"/>
      <c r="K17" s="48"/>
      <c r="L17" s="48"/>
    </row>
    <row r="18" spans="1:12" s="93" customFormat="1" ht="15" customHeight="1" thickTop="1" thickBot="1" x14ac:dyDescent="0.3">
      <c r="D18" s="95"/>
      <c r="E18" s="95"/>
      <c r="F18" s="94"/>
    </row>
    <row r="19" spans="1:12" ht="18" customHeight="1" x14ac:dyDescent="0.25">
      <c r="A19" s="1430" t="s">
        <v>26</v>
      </c>
      <c r="B19" s="1432" t="s">
        <v>25</v>
      </c>
      <c r="C19" s="1392" t="s">
        <v>24</v>
      </c>
      <c r="D19" s="1400" t="s">
        <v>23</v>
      </c>
      <c r="E19" s="1392" t="s">
        <v>22</v>
      </c>
      <c r="F19" s="1408" t="s">
        <v>21</v>
      </c>
      <c r="G19" s="1402" t="s">
        <v>20</v>
      </c>
      <c r="H19" s="1404"/>
      <c r="I19" s="1392" t="s">
        <v>19</v>
      </c>
      <c r="J19" s="1400" t="s">
        <v>18</v>
      </c>
      <c r="K19" s="1392" t="s">
        <v>17</v>
      </c>
      <c r="L19" s="1394" t="s">
        <v>15</v>
      </c>
    </row>
    <row r="20" spans="1:12" ht="35.25" customHeight="1" thickBot="1" x14ac:dyDescent="0.3">
      <c r="A20" s="1431"/>
      <c r="B20" s="1433"/>
      <c r="C20" s="1393"/>
      <c r="D20" s="1401"/>
      <c r="E20" s="1393"/>
      <c r="F20" s="1434"/>
      <c r="G20" s="828" t="s">
        <v>20</v>
      </c>
      <c r="H20" s="828" t="s">
        <v>16</v>
      </c>
      <c r="I20" s="1393"/>
      <c r="J20" s="1401"/>
      <c r="K20" s="1393"/>
      <c r="L20" s="1395"/>
    </row>
    <row r="21" spans="1:12" ht="20.25" customHeight="1" x14ac:dyDescent="0.25">
      <c r="A21" s="1389">
        <v>2024</v>
      </c>
      <c r="B21" s="37">
        <v>1</v>
      </c>
      <c r="C21" s="831" t="s">
        <v>9</v>
      </c>
      <c r="D21" s="35" t="str">
        <f t="array" ref="D21:D44">TRANSPOSE('[1]2023-2024'!$F$203:$AC$203)</f>
        <v>30/04/24</v>
      </c>
      <c r="E21" s="34">
        <f>C17</f>
        <v>2218</v>
      </c>
      <c r="F21" s="32">
        <v>42.25</v>
      </c>
      <c r="G21" s="32">
        <v>6.25</v>
      </c>
      <c r="H21" s="31">
        <v>10</v>
      </c>
      <c r="I21" s="32">
        <v>34.5</v>
      </c>
      <c r="J21" s="33">
        <f t="shared" ref="J21:J44" si="0">F21+I21+G21+H21</f>
        <v>93</v>
      </c>
      <c r="K21" s="32">
        <f>E21-I21-G21-F21-H21</f>
        <v>2125</v>
      </c>
      <c r="L21" s="30">
        <f>I21</f>
        <v>34.5</v>
      </c>
    </row>
    <row r="22" spans="1:12" ht="20.25" customHeight="1" x14ac:dyDescent="0.25">
      <c r="A22" s="1390"/>
      <c r="B22" s="29">
        <v>2</v>
      </c>
      <c r="C22" s="832" t="s">
        <v>8</v>
      </c>
      <c r="D22" s="27" t="str">
        <v>31/05/24</v>
      </c>
      <c r="E22" s="26">
        <f t="shared" ref="E22:E44" si="1">K21</f>
        <v>2125</v>
      </c>
      <c r="F22" s="24">
        <v>42.25</v>
      </c>
      <c r="G22" s="24">
        <v>6.25</v>
      </c>
      <c r="H22" s="23">
        <v>10</v>
      </c>
      <c r="I22" s="24">
        <v>34.5</v>
      </c>
      <c r="J22" s="25">
        <f t="shared" si="0"/>
        <v>93</v>
      </c>
      <c r="K22" s="24">
        <f t="shared" ref="K22:K44" si="2">E22-I22-G22-F22-H22</f>
        <v>2032</v>
      </c>
      <c r="L22" s="22">
        <f>L21+I22</f>
        <v>69</v>
      </c>
    </row>
    <row r="23" spans="1:12" ht="20.25" customHeight="1" x14ac:dyDescent="0.25">
      <c r="A23" s="1390"/>
      <c r="B23" s="29">
        <v>3</v>
      </c>
      <c r="C23" s="832" t="s">
        <v>7</v>
      </c>
      <c r="D23" s="27" t="str">
        <v>30/06/24</v>
      </c>
      <c r="E23" s="26">
        <f t="shared" si="1"/>
        <v>2032</v>
      </c>
      <c r="F23" s="24">
        <v>42.25</v>
      </c>
      <c r="G23" s="24">
        <v>6.25</v>
      </c>
      <c r="H23" s="23">
        <v>10</v>
      </c>
      <c r="I23" s="24">
        <v>34.5</v>
      </c>
      <c r="J23" s="25">
        <f t="shared" si="0"/>
        <v>93</v>
      </c>
      <c r="K23" s="24">
        <f t="shared" si="2"/>
        <v>1939</v>
      </c>
      <c r="L23" s="22">
        <f>L22+I23</f>
        <v>103.5</v>
      </c>
    </row>
    <row r="24" spans="1:12" ht="20.25" customHeight="1" x14ac:dyDescent="0.25">
      <c r="A24" s="1390"/>
      <c r="B24" s="29">
        <v>4</v>
      </c>
      <c r="C24" s="832" t="s">
        <v>6</v>
      </c>
      <c r="D24" s="27" t="str">
        <v>31/07/24</v>
      </c>
      <c r="E24" s="26">
        <f t="shared" si="1"/>
        <v>1939</v>
      </c>
      <c r="F24" s="24">
        <v>42.25</v>
      </c>
      <c r="G24" s="24">
        <v>6.25</v>
      </c>
      <c r="H24" s="23">
        <v>10</v>
      </c>
      <c r="I24" s="24">
        <v>34.5</v>
      </c>
      <c r="J24" s="25">
        <f t="shared" si="0"/>
        <v>93</v>
      </c>
      <c r="K24" s="24">
        <f t="shared" si="2"/>
        <v>1846</v>
      </c>
      <c r="L24" s="22">
        <f>L23+I24</f>
        <v>138</v>
      </c>
    </row>
    <row r="25" spans="1:12" ht="20.25" customHeight="1" x14ac:dyDescent="0.25">
      <c r="A25" s="1390"/>
      <c r="B25" s="29">
        <v>5</v>
      </c>
      <c r="C25" s="832" t="s">
        <v>5</v>
      </c>
      <c r="D25" s="27" t="str">
        <v>31/08/24</v>
      </c>
      <c r="E25" s="26">
        <f t="shared" si="1"/>
        <v>1846</v>
      </c>
      <c r="F25" s="24">
        <v>42.25</v>
      </c>
      <c r="G25" s="24">
        <v>6.25</v>
      </c>
      <c r="H25" s="23">
        <v>10</v>
      </c>
      <c r="I25" s="24">
        <v>34.5</v>
      </c>
      <c r="J25" s="25">
        <f t="shared" si="0"/>
        <v>93</v>
      </c>
      <c r="K25" s="24">
        <f t="shared" si="2"/>
        <v>1753</v>
      </c>
      <c r="L25" s="22">
        <f>L24+I25</f>
        <v>172.5</v>
      </c>
    </row>
    <row r="26" spans="1:12" ht="20.25" customHeight="1" x14ac:dyDescent="0.25">
      <c r="A26" s="1390"/>
      <c r="B26" s="29">
        <v>6</v>
      </c>
      <c r="C26" s="832" t="s">
        <v>4</v>
      </c>
      <c r="D26" s="27" t="str">
        <v>30/09/24</v>
      </c>
      <c r="E26" s="26">
        <f t="shared" si="1"/>
        <v>1753</v>
      </c>
      <c r="F26" s="24">
        <v>42.25</v>
      </c>
      <c r="G26" s="24">
        <v>6.25</v>
      </c>
      <c r="H26" s="23">
        <v>10</v>
      </c>
      <c r="I26" s="24">
        <v>34.5</v>
      </c>
      <c r="J26" s="25">
        <f t="shared" si="0"/>
        <v>93</v>
      </c>
      <c r="K26" s="24">
        <f t="shared" si="2"/>
        <v>1660</v>
      </c>
      <c r="L26" s="22">
        <f>L25+I26</f>
        <v>207</v>
      </c>
    </row>
    <row r="27" spans="1:12" ht="20.25" customHeight="1" x14ac:dyDescent="0.25">
      <c r="A27" s="1390"/>
      <c r="B27" s="29">
        <v>7</v>
      </c>
      <c r="C27" s="832" t="s">
        <v>3</v>
      </c>
      <c r="D27" s="27" t="str">
        <v>31/10/24</v>
      </c>
      <c r="E27" s="26">
        <f t="shared" si="1"/>
        <v>1660</v>
      </c>
      <c r="F27" s="24">
        <v>42.25</v>
      </c>
      <c r="G27" s="24">
        <v>6.25</v>
      </c>
      <c r="H27" s="23">
        <v>10</v>
      </c>
      <c r="I27" s="24">
        <v>34.5</v>
      </c>
      <c r="J27" s="25">
        <f t="shared" si="0"/>
        <v>93</v>
      </c>
      <c r="K27" s="24">
        <f t="shared" si="2"/>
        <v>1567</v>
      </c>
      <c r="L27" s="22">
        <f t="shared" ref="L27:L44" si="3">L26+I27</f>
        <v>241.5</v>
      </c>
    </row>
    <row r="28" spans="1:12" ht="20.25" customHeight="1" x14ac:dyDescent="0.25">
      <c r="A28" s="1390"/>
      <c r="B28" s="29">
        <v>8</v>
      </c>
      <c r="C28" s="832" t="s">
        <v>14</v>
      </c>
      <c r="D28" s="27" t="str">
        <v>02/12/24</v>
      </c>
      <c r="E28" s="26">
        <f t="shared" si="1"/>
        <v>1567</v>
      </c>
      <c r="F28" s="24">
        <v>42.25</v>
      </c>
      <c r="G28" s="24">
        <v>6.25</v>
      </c>
      <c r="H28" s="23">
        <v>10</v>
      </c>
      <c r="I28" s="24">
        <v>34.5</v>
      </c>
      <c r="J28" s="25">
        <f t="shared" si="0"/>
        <v>93</v>
      </c>
      <c r="K28" s="24">
        <f t="shared" si="2"/>
        <v>1474</v>
      </c>
      <c r="L28" s="22">
        <f t="shared" si="3"/>
        <v>276</v>
      </c>
    </row>
    <row r="29" spans="1:12" ht="20.25" customHeight="1" thickBot="1" x14ac:dyDescent="0.3">
      <c r="A29" s="1391"/>
      <c r="B29" s="21">
        <v>9</v>
      </c>
      <c r="C29" s="833" t="s">
        <v>13</v>
      </c>
      <c r="D29" s="19" t="str">
        <v>31/12/24</v>
      </c>
      <c r="E29" s="18">
        <f t="shared" si="1"/>
        <v>1474</v>
      </c>
      <c r="F29" s="16">
        <v>42.25</v>
      </c>
      <c r="G29" s="16">
        <v>6.25</v>
      </c>
      <c r="H29" s="15">
        <v>10</v>
      </c>
      <c r="I29" s="16">
        <v>34.5</v>
      </c>
      <c r="J29" s="17">
        <f t="shared" si="0"/>
        <v>93</v>
      </c>
      <c r="K29" s="16">
        <f t="shared" si="2"/>
        <v>1381</v>
      </c>
      <c r="L29" s="14">
        <f t="shared" si="3"/>
        <v>310.5</v>
      </c>
    </row>
    <row r="30" spans="1:12" ht="20.25" customHeight="1" x14ac:dyDescent="0.25">
      <c r="A30" s="1389">
        <v>2025</v>
      </c>
      <c r="B30" s="37">
        <v>10</v>
      </c>
      <c r="C30" s="831" t="s">
        <v>12</v>
      </c>
      <c r="D30" s="35" t="str">
        <v>31/01/25</v>
      </c>
      <c r="E30" s="34">
        <f t="shared" si="1"/>
        <v>1381</v>
      </c>
      <c r="F30" s="32">
        <v>42.25</v>
      </c>
      <c r="G30" s="32">
        <v>6.25</v>
      </c>
      <c r="H30" s="31">
        <v>10</v>
      </c>
      <c r="I30" s="32">
        <v>34.5</v>
      </c>
      <c r="J30" s="33">
        <f t="shared" si="0"/>
        <v>93</v>
      </c>
      <c r="K30" s="32">
        <f t="shared" si="2"/>
        <v>1288</v>
      </c>
      <c r="L30" s="30">
        <f t="shared" si="3"/>
        <v>345</v>
      </c>
    </row>
    <row r="31" spans="1:12" ht="20.25" customHeight="1" x14ac:dyDescent="0.25">
      <c r="A31" s="1390"/>
      <c r="B31" s="29">
        <v>11</v>
      </c>
      <c r="C31" s="832" t="s">
        <v>11</v>
      </c>
      <c r="D31" s="27" t="str">
        <v>28/02/25</v>
      </c>
      <c r="E31" s="26">
        <f t="shared" si="1"/>
        <v>1288</v>
      </c>
      <c r="F31" s="24">
        <v>42.25</v>
      </c>
      <c r="G31" s="24">
        <v>6.25</v>
      </c>
      <c r="H31" s="23">
        <v>10</v>
      </c>
      <c r="I31" s="24">
        <v>34.5</v>
      </c>
      <c r="J31" s="25">
        <f t="shared" si="0"/>
        <v>93</v>
      </c>
      <c r="K31" s="24">
        <f t="shared" si="2"/>
        <v>1195</v>
      </c>
      <c r="L31" s="22">
        <f t="shared" si="3"/>
        <v>379.5</v>
      </c>
    </row>
    <row r="32" spans="1:12" ht="20.25" customHeight="1" x14ac:dyDescent="0.25">
      <c r="A32" s="1390"/>
      <c r="B32" s="29">
        <v>12</v>
      </c>
      <c r="C32" s="832" t="s">
        <v>10</v>
      </c>
      <c r="D32" s="27" t="str">
        <v>02/04/25</v>
      </c>
      <c r="E32" s="26">
        <f t="shared" si="1"/>
        <v>1195</v>
      </c>
      <c r="F32" s="24">
        <v>42.25</v>
      </c>
      <c r="G32" s="24">
        <v>6.25</v>
      </c>
      <c r="H32" s="23">
        <v>10</v>
      </c>
      <c r="I32" s="24">
        <v>34.5</v>
      </c>
      <c r="J32" s="25">
        <f t="shared" si="0"/>
        <v>93</v>
      </c>
      <c r="K32" s="24">
        <f t="shared" si="2"/>
        <v>1102</v>
      </c>
      <c r="L32" s="22">
        <f t="shared" si="3"/>
        <v>414</v>
      </c>
    </row>
    <row r="33" spans="1:12" ht="20.25" customHeight="1" x14ac:dyDescent="0.25">
      <c r="A33" s="1390"/>
      <c r="B33" s="29">
        <v>13</v>
      </c>
      <c r="C33" s="832" t="s">
        <v>9</v>
      </c>
      <c r="D33" s="27" t="str">
        <v>22/04/25</v>
      </c>
      <c r="E33" s="26">
        <f t="shared" si="1"/>
        <v>1102</v>
      </c>
      <c r="F33" s="24">
        <v>42.25</v>
      </c>
      <c r="G33" s="24">
        <v>6.25</v>
      </c>
      <c r="H33" s="23">
        <v>10</v>
      </c>
      <c r="I33" s="24">
        <v>34.5</v>
      </c>
      <c r="J33" s="25">
        <f t="shared" si="0"/>
        <v>93</v>
      </c>
      <c r="K33" s="24">
        <f t="shared" si="2"/>
        <v>1009</v>
      </c>
      <c r="L33" s="22">
        <f t="shared" si="3"/>
        <v>448.5</v>
      </c>
    </row>
    <row r="34" spans="1:12" ht="20.25" customHeight="1" x14ac:dyDescent="0.25">
      <c r="A34" s="1390"/>
      <c r="B34" s="29">
        <v>14</v>
      </c>
      <c r="C34" s="832" t="s">
        <v>8</v>
      </c>
      <c r="D34" s="27" t="str">
        <v>22/04/25</v>
      </c>
      <c r="E34" s="26">
        <f t="shared" si="1"/>
        <v>1009</v>
      </c>
      <c r="F34" s="24">
        <v>42.25</v>
      </c>
      <c r="G34" s="24">
        <v>6.25</v>
      </c>
      <c r="H34" s="23">
        <v>10</v>
      </c>
      <c r="I34" s="24">
        <v>34.5</v>
      </c>
      <c r="J34" s="25">
        <f t="shared" si="0"/>
        <v>93</v>
      </c>
      <c r="K34" s="24">
        <f t="shared" si="2"/>
        <v>916</v>
      </c>
      <c r="L34" s="22">
        <f t="shared" si="3"/>
        <v>483</v>
      </c>
    </row>
    <row r="35" spans="1:12" ht="20.25" customHeight="1" x14ac:dyDescent="0.25">
      <c r="A35" s="1390"/>
      <c r="B35" s="29">
        <v>15</v>
      </c>
      <c r="C35" s="832" t="s">
        <v>7</v>
      </c>
      <c r="D35" s="27" t="str">
        <v>22/04/25</v>
      </c>
      <c r="E35" s="26">
        <f t="shared" si="1"/>
        <v>916</v>
      </c>
      <c r="F35" s="24">
        <v>42.25</v>
      </c>
      <c r="G35" s="24">
        <v>6.25</v>
      </c>
      <c r="H35" s="23">
        <v>10</v>
      </c>
      <c r="I35" s="24">
        <v>34.5</v>
      </c>
      <c r="J35" s="25">
        <f t="shared" si="0"/>
        <v>93</v>
      </c>
      <c r="K35" s="24">
        <f t="shared" si="2"/>
        <v>823</v>
      </c>
      <c r="L35" s="22">
        <f t="shared" si="3"/>
        <v>517.5</v>
      </c>
    </row>
    <row r="36" spans="1:12" ht="20.25" customHeight="1" x14ac:dyDescent="0.25">
      <c r="A36" s="1390"/>
      <c r="B36" s="29">
        <v>16</v>
      </c>
      <c r="C36" s="832" t="s">
        <v>6</v>
      </c>
      <c r="D36" s="27" t="str">
        <v>22/04/25</v>
      </c>
      <c r="E36" s="26">
        <f t="shared" si="1"/>
        <v>823</v>
      </c>
      <c r="F36" s="24">
        <v>42.25</v>
      </c>
      <c r="G36" s="24">
        <v>6.25</v>
      </c>
      <c r="H36" s="23">
        <v>10</v>
      </c>
      <c r="I36" s="24">
        <v>34.5</v>
      </c>
      <c r="J36" s="25">
        <f t="shared" si="0"/>
        <v>93</v>
      </c>
      <c r="K36" s="24">
        <f t="shared" si="2"/>
        <v>730</v>
      </c>
      <c r="L36" s="22">
        <f t="shared" si="3"/>
        <v>552</v>
      </c>
    </row>
    <row r="37" spans="1:12" ht="20.25" customHeight="1" x14ac:dyDescent="0.25">
      <c r="A37" s="1390"/>
      <c r="B37" s="29">
        <v>17</v>
      </c>
      <c r="C37" s="832" t="s">
        <v>5</v>
      </c>
      <c r="D37" s="27" t="str">
        <v>22/04/25</v>
      </c>
      <c r="E37" s="26">
        <f t="shared" si="1"/>
        <v>730</v>
      </c>
      <c r="F37" s="24">
        <v>42.25</v>
      </c>
      <c r="G37" s="24">
        <v>6.25</v>
      </c>
      <c r="H37" s="23">
        <v>10</v>
      </c>
      <c r="I37" s="24">
        <v>34.5</v>
      </c>
      <c r="J37" s="25">
        <f t="shared" si="0"/>
        <v>93</v>
      </c>
      <c r="K37" s="24">
        <f t="shared" si="2"/>
        <v>637</v>
      </c>
      <c r="L37" s="22">
        <f t="shared" si="3"/>
        <v>586.5</v>
      </c>
    </row>
    <row r="38" spans="1:12" ht="20.25" customHeight="1" x14ac:dyDescent="0.25">
      <c r="A38" s="1390"/>
      <c r="B38" s="29">
        <v>18</v>
      </c>
      <c r="C38" s="832" t="s">
        <v>4</v>
      </c>
      <c r="D38" s="27" t="str">
        <v>22/04/25</v>
      </c>
      <c r="E38" s="26">
        <f t="shared" si="1"/>
        <v>637</v>
      </c>
      <c r="F38" s="24">
        <v>42.25</v>
      </c>
      <c r="G38" s="24">
        <v>6.25</v>
      </c>
      <c r="H38" s="23">
        <v>10</v>
      </c>
      <c r="I38" s="24">
        <v>34.5</v>
      </c>
      <c r="J38" s="25">
        <f t="shared" si="0"/>
        <v>93</v>
      </c>
      <c r="K38" s="24">
        <f t="shared" si="2"/>
        <v>544</v>
      </c>
      <c r="L38" s="22">
        <f t="shared" si="3"/>
        <v>621</v>
      </c>
    </row>
    <row r="39" spans="1:12" ht="20.25" customHeight="1" x14ac:dyDescent="0.25">
      <c r="A39" s="1390"/>
      <c r="B39" s="29">
        <v>19</v>
      </c>
      <c r="C39" s="832" t="s">
        <v>3</v>
      </c>
      <c r="D39" s="27" t="str">
        <v>22/04/25</v>
      </c>
      <c r="E39" s="26">
        <f t="shared" si="1"/>
        <v>544</v>
      </c>
      <c r="F39" s="24">
        <v>42.25</v>
      </c>
      <c r="G39" s="24">
        <v>6.25</v>
      </c>
      <c r="H39" s="23">
        <v>10</v>
      </c>
      <c r="I39" s="24">
        <v>34.5</v>
      </c>
      <c r="J39" s="25">
        <f t="shared" si="0"/>
        <v>93</v>
      </c>
      <c r="K39" s="24">
        <f t="shared" si="2"/>
        <v>451</v>
      </c>
      <c r="L39" s="22">
        <f t="shared" si="3"/>
        <v>655.5</v>
      </c>
    </row>
    <row r="40" spans="1:12" ht="20.25" customHeight="1" x14ac:dyDescent="0.25">
      <c r="A40" s="1390"/>
      <c r="B40" s="29">
        <v>20</v>
      </c>
      <c r="C40" s="832" t="s">
        <v>14</v>
      </c>
      <c r="D40" s="27" t="str">
        <v>22/04/25</v>
      </c>
      <c r="E40" s="26">
        <f t="shared" si="1"/>
        <v>451</v>
      </c>
      <c r="F40" s="24">
        <v>42.25</v>
      </c>
      <c r="G40" s="24">
        <v>6.25</v>
      </c>
      <c r="H40" s="23">
        <v>10</v>
      </c>
      <c r="I40" s="24">
        <v>34.5</v>
      </c>
      <c r="J40" s="25">
        <f t="shared" si="0"/>
        <v>93</v>
      </c>
      <c r="K40" s="24">
        <f t="shared" si="2"/>
        <v>358</v>
      </c>
      <c r="L40" s="22">
        <f t="shared" si="3"/>
        <v>690</v>
      </c>
    </row>
    <row r="41" spans="1:12" ht="20.25" customHeight="1" thickBot="1" x14ac:dyDescent="0.3">
      <c r="A41" s="1391"/>
      <c r="B41" s="21">
        <v>21</v>
      </c>
      <c r="C41" s="833" t="s">
        <v>13</v>
      </c>
      <c r="D41" s="19" t="str">
        <v>22/04/25</v>
      </c>
      <c r="E41" s="18">
        <f t="shared" si="1"/>
        <v>358</v>
      </c>
      <c r="F41" s="16">
        <v>42.25</v>
      </c>
      <c r="G41" s="16">
        <v>6.25</v>
      </c>
      <c r="H41" s="15">
        <v>10</v>
      </c>
      <c r="I41" s="16">
        <v>34.5</v>
      </c>
      <c r="J41" s="17">
        <f t="shared" si="0"/>
        <v>93</v>
      </c>
      <c r="K41" s="16">
        <f t="shared" si="2"/>
        <v>265</v>
      </c>
      <c r="L41" s="14">
        <f t="shared" si="3"/>
        <v>724.5</v>
      </c>
    </row>
    <row r="42" spans="1:12" ht="20.25" customHeight="1" x14ac:dyDescent="0.25">
      <c r="A42" s="1389">
        <v>2026</v>
      </c>
      <c r="B42" s="37">
        <v>22</v>
      </c>
      <c r="C42" s="831" t="s">
        <v>12</v>
      </c>
      <c r="D42" s="35" t="str">
        <v>22/04/25</v>
      </c>
      <c r="E42" s="34">
        <f t="shared" si="1"/>
        <v>265</v>
      </c>
      <c r="F42" s="32">
        <v>42.25</v>
      </c>
      <c r="G42" s="32">
        <v>6.25</v>
      </c>
      <c r="H42" s="31">
        <v>10</v>
      </c>
      <c r="I42" s="32">
        <v>34.5</v>
      </c>
      <c r="J42" s="33">
        <f t="shared" si="0"/>
        <v>93</v>
      </c>
      <c r="K42" s="32">
        <f t="shared" si="2"/>
        <v>172</v>
      </c>
      <c r="L42" s="30">
        <f t="shared" si="3"/>
        <v>759</v>
      </c>
    </row>
    <row r="43" spans="1:12" ht="20.25" customHeight="1" x14ac:dyDescent="0.25">
      <c r="A43" s="1390"/>
      <c r="B43" s="29">
        <v>23</v>
      </c>
      <c r="C43" s="832" t="s">
        <v>11</v>
      </c>
      <c r="D43" s="27" t="str">
        <v>22/04/25</v>
      </c>
      <c r="E43" s="26">
        <f t="shared" si="1"/>
        <v>172</v>
      </c>
      <c r="F43" s="24">
        <v>42.25</v>
      </c>
      <c r="G43" s="24">
        <v>6.25</v>
      </c>
      <c r="H43" s="23">
        <v>10</v>
      </c>
      <c r="I43" s="24">
        <v>34.5</v>
      </c>
      <c r="J43" s="25">
        <f t="shared" si="0"/>
        <v>93</v>
      </c>
      <c r="K43" s="24">
        <f t="shared" si="2"/>
        <v>79</v>
      </c>
      <c r="L43" s="22">
        <f t="shared" si="3"/>
        <v>793.5</v>
      </c>
    </row>
    <row r="44" spans="1:12" ht="20.25" customHeight="1" thickBot="1" x14ac:dyDescent="0.3">
      <c r="A44" s="1391"/>
      <c r="B44" s="21">
        <v>24</v>
      </c>
      <c r="C44" s="833" t="s">
        <v>10</v>
      </c>
      <c r="D44" s="19" t="str">
        <v>22/04/25</v>
      </c>
      <c r="E44" s="18">
        <f t="shared" si="1"/>
        <v>79</v>
      </c>
      <c r="F44" s="16">
        <v>42.25</v>
      </c>
      <c r="G44" s="16">
        <v>6.25</v>
      </c>
      <c r="H44" s="15">
        <v>10</v>
      </c>
      <c r="I44" s="16">
        <v>34.5</v>
      </c>
      <c r="J44" s="17">
        <f t="shared" si="0"/>
        <v>93</v>
      </c>
      <c r="K44" s="16">
        <f t="shared" si="2"/>
        <v>-14</v>
      </c>
      <c r="L44" s="14">
        <f t="shared" si="3"/>
        <v>828</v>
      </c>
    </row>
    <row r="45" spans="1:12" x14ac:dyDescent="0.25">
      <c r="D45" s="68"/>
      <c r="E45" s="68"/>
      <c r="F45" s="67">
        <f>SUM(F21:F44)</f>
        <v>1014</v>
      </c>
      <c r="G45" s="67">
        <f>SUM(G21:G44)</f>
        <v>150</v>
      </c>
      <c r="H45" s="67">
        <f>SUM(H21:H44)</f>
        <v>240</v>
      </c>
      <c r="I45" s="67">
        <f>SUM(I21:I44)</f>
        <v>828</v>
      </c>
    </row>
    <row r="46" spans="1:12" x14ac:dyDescent="0.25">
      <c r="D46" s="1420" t="s">
        <v>2</v>
      </c>
      <c r="E46" s="1420"/>
      <c r="F46" s="79">
        <v>0</v>
      </c>
      <c r="G46" s="79">
        <v>0</v>
      </c>
      <c r="H46" s="79">
        <v>0</v>
      </c>
      <c r="I46" s="79">
        <v>0</v>
      </c>
    </row>
    <row r="47" spans="1:12" x14ac:dyDescent="0.25">
      <c r="D47" s="1421" t="s">
        <v>1</v>
      </c>
      <c r="E47" s="1421"/>
      <c r="F47" s="78">
        <f>SUM(F45-F46)</f>
        <v>1014</v>
      </c>
      <c r="G47" s="78">
        <f>SUM(G45-G46)</f>
        <v>150</v>
      </c>
      <c r="H47" s="78">
        <f t="shared" ref="H47:I47" si="4">SUM(H45-H46)</f>
        <v>240</v>
      </c>
      <c r="I47" s="78">
        <f t="shared" si="4"/>
        <v>828</v>
      </c>
    </row>
    <row r="49" spans="3:8" ht="15.75" x14ac:dyDescent="0.25">
      <c r="C49" s="76"/>
      <c r="D49" s="1435" t="s">
        <v>42</v>
      </c>
      <c r="E49" s="1435"/>
      <c r="F49" s="1423">
        <f>SUM(F47:I47)</f>
        <v>2232</v>
      </c>
      <c r="G49" s="1423"/>
      <c r="H49" s="485"/>
    </row>
    <row r="50" spans="3:8" ht="16.5" thickBot="1" x14ac:dyDescent="0.3">
      <c r="C50" s="76"/>
      <c r="D50" s="1435" t="s">
        <v>41</v>
      </c>
      <c r="E50" s="1435"/>
      <c r="F50" s="1436">
        <v>-14</v>
      </c>
      <c r="G50" s="1436"/>
      <c r="H50" s="485"/>
    </row>
    <row r="51" spans="3:8" ht="17.25" thickTop="1" thickBot="1" x14ac:dyDescent="0.3">
      <c r="C51" s="1415" t="s">
        <v>0</v>
      </c>
      <c r="D51" s="1415"/>
      <c r="E51" s="1416"/>
      <c r="F51" s="1417">
        <f>SUM(F49:H50)</f>
        <v>2218</v>
      </c>
      <c r="G51" s="1419"/>
      <c r="H51" s="486"/>
    </row>
    <row r="52" spans="3:8" ht="15.75" thickTop="1" x14ac:dyDescent="0.25"/>
  </sheetData>
  <mergeCells count="29">
    <mergeCell ref="A8:L8"/>
    <mergeCell ref="A11:B11"/>
    <mergeCell ref="A12:B12"/>
    <mergeCell ref="A14:B14"/>
    <mergeCell ref="A16:B16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C51:E51"/>
    <mergeCell ref="F51:G51"/>
    <mergeCell ref="E17:F17"/>
    <mergeCell ref="E16:F16"/>
    <mergeCell ref="A42:A44"/>
    <mergeCell ref="A30:A41"/>
    <mergeCell ref="A21:A29"/>
    <mergeCell ref="D46:E46"/>
    <mergeCell ref="D47:E47"/>
    <mergeCell ref="D49:E49"/>
    <mergeCell ref="F49:G49"/>
    <mergeCell ref="D50:E50"/>
    <mergeCell ref="F50:G50"/>
    <mergeCell ref="F19:F20"/>
    <mergeCell ref="G19:H19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L54"/>
  <sheetViews>
    <sheetView topLeftCell="B26" zoomScale="90" zoomScaleNormal="90" workbookViewId="0">
      <selection activeCell="V48" sqref="V48"/>
    </sheetView>
  </sheetViews>
  <sheetFormatPr defaultRowHeight="15" x14ac:dyDescent="0.25"/>
  <cols>
    <col min="3" max="3" width="12.140625" bestFit="1" customWidth="1"/>
    <col min="4" max="4" width="12.42578125" customWidth="1"/>
    <col min="5" max="7" width="10" customWidth="1"/>
    <col min="8" max="8" width="10.85546875" customWidth="1"/>
    <col min="9" max="11" width="10" customWidth="1"/>
    <col min="12" max="12" width="11.5703125" customWidth="1"/>
    <col min="13" max="13" width="4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245</v>
      </c>
    </row>
    <row r="4" spans="1:12" ht="12.6" customHeight="1" x14ac:dyDescent="0.35">
      <c r="A4" s="62"/>
    </row>
    <row r="5" spans="1:12" ht="17.25" x14ac:dyDescent="0.3">
      <c r="A5" s="500" t="s">
        <v>310</v>
      </c>
    </row>
    <row r="6" spans="1:12" ht="17.25" x14ac:dyDescent="0.3">
      <c r="A6" s="500" t="s">
        <v>311</v>
      </c>
    </row>
    <row r="8" spans="1:12" ht="20.25" customHeight="1" x14ac:dyDescent="0.25">
      <c r="A8" s="1425" t="s">
        <v>1158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949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949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2000</v>
      </c>
      <c r="D11" s="52" t="s">
        <v>1160</v>
      </c>
      <c r="E11" s="51"/>
      <c r="H11" s="48"/>
      <c r="K11" s="48"/>
      <c r="L11" s="48"/>
    </row>
    <row r="12" spans="1:12" ht="20.25" customHeight="1" x14ac:dyDescent="0.25">
      <c r="A12" s="1426" t="s">
        <v>1159</v>
      </c>
      <c r="B12" s="1426"/>
      <c r="C12" s="49">
        <v>360</v>
      </c>
      <c r="D12" s="949"/>
      <c r="E12" s="51"/>
      <c r="H12" s="48"/>
      <c r="K12" s="48"/>
      <c r="L12" s="48"/>
    </row>
    <row r="13" spans="1:12" ht="20.25" customHeight="1" x14ac:dyDescent="0.25">
      <c r="A13" s="947"/>
      <c r="B13" s="947"/>
      <c r="C13" s="54">
        <f>SUM(C11:C12)</f>
        <v>2360</v>
      </c>
      <c r="D13" s="949"/>
      <c r="E13" s="51"/>
      <c r="H13" s="48"/>
      <c r="K13" s="48"/>
      <c r="L13" s="48"/>
    </row>
    <row r="14" spans="1:12" ht="20.25" customHeight="1" x14ac:dyDescent="0.25">
      <c r="A14" s="1426" t="s">
        <v>33</v>
      </c>
      <c r="B14" s="1426"/>
      <c r="C14" s="54">
        <v>354</v>
      </c>
      <c r="D14" s="330"/>
      <c r="E14" s="51"/>
      <c r="H14" s="48"/>
      <c r="K14" s="48"/>
      <c r="L14" s="48"/>
    </row>
    <row r="15" spans="1:12" ht="20.25" customHeight="1" x14ac:dyDescent="0.25">
      <c r="A15" s="947"/>
      <c r="B15" s="947"/>
      <c r="C15" s="50">
        <f>SUM(C13:C14)</f>
        <v>2714</v>
      </c>
      <c r="E15" s="51"/>
      <c r="H15" s="48"/>
      <c r="K15" s="48"/>
      <c r="L15" s="48"/>
    </row>
    <row r="16" spans="1:12" ht="20.25" customHeight="1" x14ac:dyDescent="0.25">
      <c r="A16" s="1426" t="s">
        <v>31</v>
      </c>
      <c r="B16" s="1426"/>
      <c r="C16" s="189">
        <v>2931.12</v>
      </c>
      <c r="D16" s="52" t="s">
        <v>715</v>
      </c>
      <c r="E16" s="51"/>
      <c r="H16" s="48"/>
      <c r="K16" s="48"/>
      <c r="L16" s="48"/>
    </row>
    <row r="17" spans="1:12" ht="20.25" customHeight="1" x14ac:dyDescent="0.25">
      <c r="A17" s="947"/>
      <c r="B17" s="947"/>
      <c r="C17" s="50">
        <f>SUM(C15:C16)</f>
        <v>5645.12</v>
      </c>
      <c r="D17" s="52"/>
      <c r="E17" s="51"/>
      <c r="H17" s="48"/>
      <c r="K17" s="48"/>
      <c r="L17" s="48"/>
    </row>
    <row r="18" spans="1:12" ht="20.25" customHeight="1" x14ac:dyDescent="0.25">
      <c r="A18" s="1426" t="s">
        <v>602</v>
      </c>
      <c r="B18" s="1426"/>
      <c r="C18" s="49">
        <v>336</v>
      </c>
      <c r="D18" s="52"/>
      <c r="E18" s="1428" t="s">
        <v>27</v>
      </c>
      <c r="F18" s="1428"/>
      <c r="H18" s="48"/>
      <c r="K18" s="48"/>
      <c r="L18" s="48"/>
    </row>
    <row r="19" spans="1:12" ht="20.25" customHeight="1" thickBot="1" x14ac:dyDescent="0.3">
      <c r="A19" s="360"/>
      <c r="B19" s="360"/>
      <c r="C19" s="45">
        <f>SUM(C17:C18)</f>
        <v>5981.12</v>
      </c>
      <c r="E19" s="1443">
        <f>C19/24+1</f>
        <v>250.21333333333334</v>
      </c>
      <c r="F19" s="1443"/>
      <c r="H19" s="48"/>
      <c r="K19" s="48"/>
      <c r="L19" s="48"/>
    </row>
    <row r="20" spans="1:12" s="93" customFormat="1" ht="15" customHeight="1" thickTop="1" thickBot="1" x14ac:dyDescent="0.3">
      <c r="D20" s="95"/>
      <c r="E20" s="95"/>
      <c r="F20" s="94"/>
    </row>
    <row r="21" spans="1:12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4"/>
      <c r="I21" s="1392" t="s">
        <v>19</v>
      </c>
      <c r="J21" s="1400" t="s">
        <v>18</v>
      </c>
      <c r="K21" s="1392" t="s">
        <v>17</v>
      </c>
      <c r="L21" s="1394" t="s">
        <v>15</v>
      </c>
    </row>
    <row r="22" spans="1:12" ht="35.25" customHeight="1" thickBot="1" x14ac:dyDescent="0.3">
      <c r="A22" s="1431"/>
      <c r="B22" s="1433"/>
      <c r="C22" s="1393"/>
      <c r="D22" s="1401"/>
      <c r="E22" s="1393"/>
      <c r="F22" s="1434"/>
      <c r="G22" s="948" t="s">
        <v>20</v>
      </c>
      <c r="H22" s="948" t="s">
        <v>16</v>
      </c>
      <c r="I22" s="1393"/>
      <c r="J22" s="1401"/>
      <c r="K22" s="1393"/>
      <c r="L22" s="1395"/>
    </row>
    <row r="23" spans="1:12" ht="20.25" customHeight="1" x14ac:dyDescent="0.25">
      <c r="A23" s="1389">
        <v>2024</v>
      </c>
      <c r="B23" s="37">
        <v>1</v>
      </c>
      <c r="C23" s="952" t="s">
        <v>5</v>
      </c>
      <c r="D23" s="35" t="str">
        <f t="array" ref="D23:D46">TRANSPOSE('[1]2024-2025'!$F$78:$AC$78)</f>
        <v>31/08/24</v>
      </c>
      <c r="E23" s="34">
        <f>C19</f>
        <v>5981.12</v>
      </c>
      <c r="F23" s="32">
        <v>99.12</v>
      </c>
      <c r="G23" s="32">
        <v>14.75</v>
      </c>
      <c r="H23" s="31">
        <v>14</v>
      </c>
      <c r="I23" s="32">
        <v>122.13</v>
      </c>
      <c r="J23" s="33">
        <f t="shared" ref="J23:J46" si="0">F23+I23+G23+H23</f>
        <v>250</v>
      </c>
      <c r="K23" s="32">
        <f>E23-I23-G23-F23-H23</f>
        <v>5731.12</v>
      </c>
      <c r="L23" s="30">
        <f>I23</f>
        <v>122.13</v>
      </c>
    </row>
    <row r="24" spans="1:12" ht="20.25" customHeight="1" x14ac:dyDescent="0.25">
      <c r="A24" s="1390"/>
      <c r="B24" s="29">
        <v>2</v>
      </c>
      <c r="C24" s="951" t="s">
        <v>4</v>
      </c>
      <c r="D24" s="27" t="str">
        <v>30/09/24</v>
      </c>
      <c r="E24" s="26">
        <f t="shared" ref="E24:E46" si="1">K23</f>
        <v>5731.12</v>
      </c>
      <c r="F24" s="24">
        <v>99.12</v>
      </c>
      <c r="G24" s="24">
        <v>14.75</v>
      </c>
      <c r="H24" s="23">
        <v>14</v>
      </c>
      <c r="I24" s="24">
        <v>122.13</v>
      </c>
      <c r="J24" s="25">
        <f t="shared" si="0"/>
        <v>250</v>
      </c>
      <c r="K24" s="24">
        <f t="shared" ref="K24:K46" si="2">E24-I24-G24-F24-H24</f>
        <v>5481.12</v>
      </c>
      <c r="L24" s="22">
        <f>L23+I24</f>
        <v>244.26</v>
      </c>
    </row>
    <row r="25" spans="1:12" ht="20.25" customHeight="1" x14ac:dyDescent="0.25">
      <c r="A25" s="1390"/>
      <c r="B25" s="29">
        <v>3</v>
      </c>
      <c r="C25" s="951" t="s">
        <v>3</v>
      </c>
      <c r="D25" s="27" t="str">
        <v>31/10/24</v>
      </c>
      <c r="E25" s="26">
        <f t="shared" si="1"/>
        <v>5481.12</v>
      </c>
      <c r="F25" s="24">
        <v>99.12</v>
      </c>
      <c r="G25" s="24">
        <v>14.75</v>
      </c>
      <c r="H25" s="23">
        <v>14</v>
      </c>
      <c r="I25" s="24">
        <v>122.13</v>
      </c>
      <c r="J25" s="25">
        <f t="shared" si="0"/>
        <v>250</v>
      </c>
      <c r="K25" s="24">
        <f t="shared" si="2"/>
        <v>5231.12</v>
      </c>
      <c r="L25" s="22">
        <f>L24+I25</f>
        <v>366.39</v>
      </c>
    </row>
    <row r="26" spans="1:12" ht="20.25" customHeight="1" x14ac:dyDescent="0.25">
      <c r="A26" s="1390"/>
      <c r="B26" s="29">
        <v>4</v>
      </c>
      <c r="C26" s="951" t="s">
        <v>14</v>
      </c>
      <c r="D26" s="27" t="str">
        <v>02/12/24</v>
      </c>
      <c r="E26" s="26">
        <f t="shared" si="1"/>
        <v>5231.12</v>
      </c>
      <c r="F26" s="24">
        <v>99.12</v>
      </c>
      <c r="G26" s="24">
        <v>14.75</v>
      </c>
      <c r="H26" s="23">
        <v>14</v>
      </c>
      <c r="I26" s="24">
        <v>122.13</v>
      </c>
      <c r="J26" s="25">
        <f t="shared" si="0"/>
        <v>250</v>
      </c>
      <c r="K26" s="24">
        <f t="shared" si="2"/>
        <v>4981.12</v>
      </c>
      <c r="L26" s="22">
        <f>L25+I26</f>
        <v>488.52</v>
      </c>
    </row>
    <row r="27" spans="1:12" ht="20.25" customHeight="1" thickBot="1" x14ac:dyDescent="0.3">
      <c r="A27" s="1391"/>
      <c r="B27" s="21">
        <v>5</v>
      </c>
      <c r="C27" s="950" t="s">
        <v>13</v>
      </c>
      <c r="D27" s="19" t="str">
        <v>31/12/24</v>
      </c>
      <c r="E27" s="18">
        <f t="shared" si="1"/>
        <v>4981.12</v>
      </c>
      <c r="F27" s="16">
        <v>99.12</v>
      </c>
      <c r="G27" s="16">
        <v>14.75</v>
      </c>
      <c r="H27" s="15">
        <v>14</v>
      </c>
      <c r="I27" s="16">
        <v>122.13</v>
      </c>
      <c r="J27" s="17">
        <f t="shared" si="0"/>
        <v>250</v>
      </c>
      <c r="K27" s="16">
        <f t="shared" si="2"/>
        <v>4731.12</v>
      </c>
      <c r="L27" s="14">
        <f>L26+I27</f>
        <v>610.65</v>
      </c>
    </row>
    <row r="28" spans="1:12" ht="20.25" customHeight="1" x14ac:dyDescent="0.25">
      <c r="A28" s="1389">
        <v>2025</v>
      </c>
      <c r="B28" s="37">
        <v>6</v>
      </c>
      <c r="C28" s="952" t="s">
        <v>12</v>
      </c>
      <c r="D28" s="35" t="str">
        <v>31/01/25</v>
      </c>
      <c r="E28" s="34">
        <f t="shared" si="1"/>
        <v>4731.12</v>
      </c>
      <c r="F28" s="32">
        <v>99.12</v>
      </c>
      <c r="G28" s="32">
        <v>14.75</v>
      </c>
      <c r="H28" s="31">
        <v>14</v>
      </c>
      <c r="I28" s="32">
        <v>122.13</v>
      </c>
      <c r="J28" s="33">
        <f t="shared" si="0"/>
        <v>250</v>
      </c>
      <c r="K28" s="32">
        <f t="shared" si="2"/>
        <v>4481.12</v>
      </c>
      <c r="L28" s="30">
        <f>L27+I28</f>
        <v>732.78</v>
      </c>
    </row>
    <row r="29" spans="1:12" ht="20.25" customHeight="1" x14ac:dyDescent="0.25">
      <c r="A29" s="1390"/>
      <c r="B29" s="29">
        <v>7</v>
      </c>
      <c r="C29" s="951" t="s">
        <v>11</v>
      </c>
      <c r="D29" s="27" t="str">
        <v>28/02/25</v>
      </c>
      <c r="E29" s="26">
        <f t="shared" si="1"/>
        <v>4481.12</v>
      </c>
      <c r="F29" s="24">
        <v>99.12</v>
      </c>
      <c r="G29" s="24">
        <v>14.75</v>
      </c>
      <c r="H29" s="23">
        <v>14</v>
      </c>
      <c r="I29" s="24">
        <v>122.13</v>
      </c>
      <c r="J29" s="25">
        <f t="shared" si="0"/>
        <v>250</v>
      </c>
      <c r="K29" s="24">
        <f t="shared" si="2"/>
        <v>4231.12</v>
      </c>
      <c r="L29" s="22">
        <f t="shared" ref="L29:L46" si="3">L28+I29</f>
        <v>854.91</v>
      </c>
    </row>
    <row r="30" spans="1:12" ht="20.25" customHeight="1" x14ac:dyDescent="0.25">
      <c r="A30" s="1390"/>
      <c r="B30" s="29">
        <v>8</v>
      </c>
      <c r="C30" s="951" t="s">
        <v>10</v>
      </c>
      <c r="D30" s="27" t="str">
        <v>02/04/25</v>
      </c>
      <c r="E30" s="26">
        <f t="shared" si="1"/>
        <v>4231.12</v>
      </c>
      <c r="F30" s="24">
        <v>99.12</v>
      </c>
      <c r="G30" s="24">
        <v>14.75</v>
      </c>
      <c r="H30" s="23">
        <v>14</v>
      </c>
      <c r="I30" s="24">
        <v>122.13</v>
      </c>
      <c r="J30" s="25">
        <f t="shared" si="0"/>
        <v>250</v>
      </c>
      <c r="K30" s="24">
        <f t="shared" si="2"/>
        <v>3981.12</v>
      </c>
      <c r="L30" s="22">
        <f t="shared" si="3"/>
        <v>977.04</v>
      </c>
    </row>
    <row r="31" spans="1:12" ht="20.25" customHeight="1" x14ac:dyDescent="0.25">
      <c r="A31" s="1390"/>
      <c r="B31" s="29">
        <v>9</v>
      </c>
      <c r="C31" s="951" t="s">
        <v>9</v>
      </c>
      <c r="D31" s="27" t="str">
        <v>22/04/25</v>
      </c>
      <c r="E31" s="26">
        <f t="shared" si="1"/>
        <v>3981.12</v>
      </c>
      <c r="F31" s="24">
        <v>99.12</v>
      </c>
      <c r="G31" s="24">
        <v>14.75</v>
      </c>
      <c r="H31" s="23">
        <v>14</v>
      </c>
      <c r="I31" s="24">
        <v>122.13</v>
      </c>
      <c r="J31" s="25">
        <f t="shared" si="0"/>
        <v>250</v>
      </c>
      <c r="K31" s="24">
        <f t="shared" si="2"/>
        <v>3731.12</v>
      </c>
      <c r="L31" s="22">
        <f t="shared" si="3"/>
        <v>1099.17</v>
      </c>
    </row>
    <row r="32" spans="1:12" ht="20.25" customHeight="1" x14ac:dyDescent="0.25">
      <c r="A32" s="1390"/>
      <c r="B32" s="29">
        <v>10</v>
      </c>
      <c r="C32" s="951" t="s">
        <v>8</v>
      </c>
      <c r="D32" s="27" t="str">
        <v>22/04/25</v>
      </c>
      <c r="E32" s="26">
        <f t="shared" si="1"/>
        <v>3731.12</v>
      </c>
      <c r="F32" s="24">
        <v>99.12</v>
      </c>
      <c r="G32" s="24">
        <v>14.75</v>
      </c>
      <c r="H32" s="23">
        <v>14</v>
      </c>
      <c r="I32" s="24">
        <v>122.13</v>
      </c>
      <c r="J32" s="25">
        <f t="shared" si="0"/>
        <v>250</v>
      </c>
      <c r="K32" s="24">
        <f t="shared" si="2"/>
        <v>3481.12</v>
      </c>
      <c r="L32" s="22">
        <f t="shared" si="3"/>
        <v>1221.3000000000002</v>
      </c>
    </row>
    <row r="33" spans="1:12" ht="20.25" customHeight="1" x14ac:dyDescent="0.25">
      <c r="A33" s="1390"/>
      <c r="B33" s="29">
        <v>11</v>
      </c>
      <c r="C33" s="951" t="s">
        <v>7</v>
      </c>
      <c r="D33" s="27" t="str">
        <v>22/04/25</v>
      </c>
      <c r="E33" s="26">
        <f t="shared" si="1"/>
        <v>3481.12</v>
      </c>
      <c r="F33" s="24">
        <v>99.12</v>
      </c>
      <c r="G33" s="24">
        <v>14.75</v>
      </c>
      <c r="H33" s="23">
        <v>14</v>
      </c>
      <c r="I33" s="24">
        <v>122.13</v>
      </c>
      <c r="J33" s="25">
        <f t="shared" si="0"/>
        <v>250</v>
      </c>
      <c r="K33" s="24">
        <f t="shared" si="2"/>
        <v>3231.12</v>
      </c>
      <c r="L33" s="22">
        <f t="shared" si="3"/>
        <v>1343.4300000000003</v>
      </c>
    </row>
    <row r="34" spans="1:12" ht="20.25" customHeight="1" x14ac:dyDescent="0.25">
      <c r="A34" s="1390"/>
      <c r="B34" s="29">
        <v>12</v>
      </c>
      <c r="C34" s="951" t="s">
        <v>6</v>
      </c>
      <c r="D34" s="27" t="str">
        <v>22/04/25</v>
      </c>
      <c r="E34" s="26">
        <f t="shared" si="1"/>
        <v>3231.12</v>
      </c>
      <c r="F34" s="24">
        <v>99.12</v>
      </c>
      <c r="G34" s="24">
        <v>14.75</v>
      </c>
      <c r="H34" s="23">
        <v>14</v>
      </c>
      <c r="I34" s="24">
        <v>122.13</v>
      </c>
      <c r="J34" s="25">
        <f t="shared" si="0"/>
        <v>250</v>
      </c>
      <c r="K34" s="24">
        <f t="shared" si="2"/>
        <v>2981.12</v>
      </c>
      <c r="L34" s="22">
        <f t="shared" si="3"/>
        <v>1465.5600000000004</v>
      </c>
    </row>
    <row r="35" spans="1:12" ht="20.25" customHeight="1" x14ac:dyDescent="0.25">
      <c r="A35" s="1390"/>
      <c r="B35" s="29">
        <v>13</v>
      </c>
      <c r="C35" s="951" t="s">
        <v>5</v>
      </c>
      <c r="D35" s="27" t="str">
        <v>22/04/25</v>
      </c>
      <c r="E35" s="26">
        <f t="shared" si="1"/>
        <v>2981.12</v>
      </c>
      <c r="F35" s="24">
        <v>99.12</v>
      </c>
      <c r="G35" s="24">
        <v>14.75</v>
      </c>
      <c r="H35" s="23">
        <v>14</v>
      </c>
      <c r="I35" s="24">
        <v>122.13</v>
      </c>
      <c r="J35" s="25">
        <f t="shared" si="0"/>
        <v>250</v>
      </c>
      <c r="K35" s="24">
        <f t="shared" si="2"/>
        <v>2731.12</v>
      </c>
      <c r="L35" s="22">
        <f t="shared" si="3"/>
        <v>1587.6900000000005</v>
      </c>
    </row>
    <row r="36" spans="1:12" ht="20.25" customHeight="1" x14ac:dyDescent="0.25">
      <c r="A36" s="1390"/>
      <c r="B36" s="29">
        <v>14</v>
      </c>
      <c r="C36" s="951" t="s">
        <v>4</v>
      </c>
      <c r="D36" s="27" t="str">
        <v>22/04/25</v>
      </c>
      <c r="E36" s="26">
        <f t="shared" si="1"/>
        <v>2731.12</v>
      </c>
      <c r="F36" s="24">
        <v>99.12</v>
      </c>
      <c r="G36" s="24">
        <v>14.75</v>
      </c>
      <c r="H36" s="23">
        <v>14</v>
      </c>
      <c r="I36" s="24">
        <v>122.13</v>
      </c>
      <c r="J36" s="25">
        <f t="shared" si="0"/>
        <v>250</v>
      </c>
      <c r="K36" s="24">
        <f t="shared" si="2"/>
        <v>2481.12</v>
      </c>
      <c r="L36" s="22">
        <f t="shared" si="3"/>
        <v>1709.8200000000006</v>
      </c>
    </row>
    <row r="37" spans="1:12" ht="20.25" customHeight="1" x14ac:dyDescent="0.25">
      <c r="A37" s="1390"/>
      <c r="B37" s="29">
        <v>15</v>
      </c>
      <c r="C37" s="951" t="s">
        <v>3</v>
      </c>
      <c r="D37" s="27" t="str">
        <v>22/04/25</v>
      </c>
      <c r="E37" s="26">
        <f t="shared" si="1"/>
        <v>2481.12</v>
      </c>
      <c r="F37" s="24">
        <v>99.12</v>
      </c>
      <c r="G37" s="24">
        <v>14.75</v>
      </c>
      <c r="H37" s="23">
        <v>14</v>
      </c>
      <c r="I37" s="24">
        <v>122.13</v>
      </c>
      <c r="J37" s="25">
        <f t="shared" si="0"/>
        <v>250</v>
      </c>
      <c r="K37" s="24">
        <f t="shared" si="2"/>
        <v>2231.12</v>
      </c>
      <c r="L37" s="22">
        <f t="shared" si="3"/>
        <v>1831.9500000000007</v>
      </c>
    </row>
    <row r="38" spans="1:12" ht="20.25" customHeight="1" x14ac:dyDescent="0.25">
      <c r="A38" s="1390"/>
      <c r="B38" s="29">
        <v>16</v>
      </c>
      <c r="C38" s="951" t="s">
        <v>14</v>
      </c>
      <c r="D38" s="27" t="str">
        <v>22/04/25</v>
      </c>
      <c r="E38" s="26">
        <f t="shared" si="1"/>
        <v>2231.12</v>
      </c>
      <c r="F38" s="24">
        <v>99.12</v>
      </c>
      <c r="G38" s="24">
        <v>14.75</v>
      </c>
      <c r="H38" s="23">
        <v>14</v>
      </c>
      <c r="I38" s="24">
        <v>122.13</v>
      </c>
      <c r="J38" s="25">
        <f t="shared" si="0"/>
        <v>250</v>
      </c>
      <c r="K38" s="24">
        <f t="shared" si="2"/>
        <v>1981.12</v>
      </c>
      <c r="L38" s="22">
        <f t="shared" si="3"/>
        <v>1954.0800000000008</v>
      </c>
    </row>
    <row r="39" spans="1:12" ht="20.25" customHeight="1" thickBot="1" x14ac:dyDescent="0.3">
      <c r="A39" s="1391"/>
      <c r="B39" s="21">
        <v>17</v>
      </c>
      <c r="C39" s="950" t="s">
        <v>13</v>
      </c>
      <c r="D39" s="19" t="str">
        <v>22/04/25</v>
      </c>
      <c r="E39" s="18">
        <f t="shared" si="1"/>
        <v>1981.12</v>
      </c>
      <c r="F39" s="16">
        <v>99.12</v>
      </c>
      <c r="G39" s="16">
        <v>14.75</v>
      </c>
      <c r="H39" s="15">
        <v>14</v>
      </c>
      <c r="I39" s="16">
        <v>122.13</v>
      </c>
      <c r="J39" s="17">
        <f t="shared" si="0"/>
        <v>250</v>
      </c>
      <c r="K39" s="16">
        <f t="shared" si="2"/>
        <v>1731.12</v>
      </c>
      <c r="L39" s="14">
        <f t="shared" si="3"/>
        <v>2076.2100000000009</v>
      </c>
    </row>
    <row r="40" spans="1:12" ht="20.25" customHeight="1" x14ac:dyDescent="0.25">
      <c r="A40" s="1389">
        <v>2026</v>
      </c>
      <c r="B40" s="37">
        <v>18</v>
      </c>
      <c r="C40" s="952" t="s">
        <v>12</v>
      </c>
      <c r="D40" s="35" t="str">
        <v>22/04/25</v>
      </c>
      <c r="E40" s="34">
        <f t="shared" si="1"/>
        <v>1731.12</v>
      </c>
      <c r="F40" s="32">
        <v>99.12</v>
      </c>
      <c r="G40" s="32">
        <v>14.75</v>
      </c>
      <c r="H40" s="31">
        <v>14</v>
      </c>
      <c r="I40" s="32">
        <v>122.13</v>
      </c>
      <c r="J40" s="33">
        <f t="shared" si="0"/>
        <v>250</v>
      </c>
      <c r="K40" s="32">
        <f t="shared" si="2"/>
        <v>1481.12</v>
      </c>
      <c r="L40" s="30">
        <f t="shared" si="3"/>
        <v>2198.3400000000011</v>
      </c>
    </row>
    <row r="41" spans="1:12" ht="20.25" customHeight="1" x14ac:dyDescent="0.25">
      <c r="A41" s="1390"/>
      <c r="B41" s="29">
        <v>19</v>
      </c>
      <c r="C41" s="951" t="s">
        <v>11</v>
      </c>
      <c r="D41" s="27" t="str">
        <v>22/04/25</v>
      </c>
      <c r="E41" s="26">
        <f t="shared" si="1"/>
        <v>1481.12</v>
      </c>
      <c r="F41" s="24">
        <v>99.12</v>
      </c>
      <c r="G41" s="24">
        <v>14.75</v>
      </c>
      <c r="H41" s="23">
        <v>14</v>
      </c>
      <c r="I41" s="24">
        <v>122.13</v>
      </c>
      <c r="J41" s="25">
        <f t="shared" si="0"/>
        <v>250</v>
      </c>
      <c r="K41" s="24">
        <f t="shared" si="2"/>
        <v>1231.1199999999999</v>
      </c>
      <c r="L41" s="22">
        <f t="shared" si="3"/>
        <v>2320.4700000000012</v>
      </c>
    </row>
    <row r="42" spans="1:12" ht="20.25" customHeight="1" x14ac:dyDescent="0.25">
      <c r="A42" s="1390"/>
      <c r="B42" s="29">
        <v>20</v>
      </c>
      <c r="C42" s="951" t="s">
        <v>10</v>
      </c>
      <c r="D42" s="27" t="str">
        <v>22/04/25</v>
      </c>
      <c r="E42" s="26">
        <f t="shared" si="1"/>
        <v>1231.1199999999999</v>
      </c>
      <c r="F42" s="24">
        <v>99.12</v>
      </c>
      <c r="G42" s="24">
        <v>14.75</v>
      </c>
      <c r="H42" s="23">
        <v>14</v>
      </c>
      <c r="I42" s="24">
        <v>122.13</v>
      </c>
      <c r="J42" s="25">
        <f t="shared" si="0"/>
        <v>250</v>
      </c>
      <c r="K42" s="24">
        <f t="shared" si="2"/>
        <v>981.11999999999978</v>
      </c>
      <c r="L42" s="22">
        <f t="shared" si="3"/>
        <v>2442.6000000000013</v>
      </c>
    </row>
    <row r="43" spans="1:12" ht="20.25" customHeight="1" x14ac:dyDescent="0.25">
      <c r="A43" s="1390"/>
      <c r="B43" s="29">
        <v>21</v>
      </c>
      <c r="C43" s="951" t="s">
        <v>9</v>
      </c>
      <c r="D43" s="27" t="str">
        <v>22/04/25</v>
      </c>
      <c r="E43" s="26">
        <f t="shared" si="1"/>
        <v>981.11999999999978</v>
      </c>
      <c r="F43" s="24">
        <v>99.12</v>
      </c>
      <c r="G43" s="24">
        <v>14.75</v>
      </c>
      <c r="H43" s="23">
        <v>14</v>
      </c>
      <c r="I43" s="24">
        <v>122.13</v>
      </c>
      <c r="J43" s="25">
        <f t="shared" si="0"/>
        <v>250</v>
      </c>
      <c r="K43" s="24">
        <f t="shared" si="2"/>
        <v>731.11999999999978</v>
      </c>
      <c r="L43" s="22">
        <f t="shared" si="3"/>
        <v>2564.7300000000014</v>
      </c>
    </row>
    <row r="44" spans="1:12" ht="20.25" customHeight="1" x14ac:dyDescent="0.25">
      <c r="A44" s="1390"/>
      <c r="B44" s="29">
        <v>22</v>
      </c>
      <c r="C44" s="951" t="s">
        <v>8</v>
      </c>
      <c r="D44" s="27" t="str">
        <v>22/04/25</v>
      </c>
      <c r="E44" s="26">
        <f t="shared" si="1"/>
        <v>731.11999999999978</v>
      </c>
      <c r="F44" s="24">
        <v>99.12</v>
      </c>
      <c r="G44" s="24">
        <v>14.75</v>
      </c>
      <c r="H44" s="23">
        <v>14</v>
      </c>
      <c r="I44" s="24">
        <v>122.13</v>
      </c>
      <c r="J44" s="25">
        <f t="shared" si="0"/>
        <v>250</v>
      </c>
      <c r="K44" s="24">
        <f t="shared" si="2"/>
        <v>481.11999999999978</v>
      </c>
      <c r="L44" s="22">
        <f t="shared" si="3"/>
        <v>2686.8600000000015</v>
      </c>
    </row>
    <row r="45" spans="1:12" ht="20.25" customHeight="1" x14ac:dyDescent="0.25">
      <c r="A45" s="1390"/>
      <c r="B45" s="29">
        <v>23</v>
      </c>
      <c r="C45" s="951" t="s">
        <v>7</v>
      </c>
      <c r="D45" s="27" t="str">
        <v>22/04/25</v>
      </c>
      <c r="E45" s="26">
        <f t="shared" si="1"/>
        <v>481.11999999999978</v>
      </c>
      <c r="F45" s="24">
        <v>99.12</v>
      </c>
      <c r="G45" s="24">
        <v>14.75</v>
      </c>
      <c r="H45" s="23">
        <v>14</v>
      </c>
      <c r="I45" s="24">
        <v>122.13</v>
      </c>
      <c r="J45" s="25">
        <f t="shared" si="0"/>
        <v>250</v>
      </c>
      <c r="K45" s="24">
        <f t="shared" si="2"/>
        <v>231.11999999999978</v>
      </c>
      <c r="L45" s="22">
        <f t="shared" si="3"/>
        <v>2808.9900000000016</v>
      </c>
    </row>
    <row r="46" spans="1:12" ht="20.25" customHeight="1" thickBot="1" x14ac:dyDescent="0.3">
      <c r="A46" s="1391"/>
      <c r="B46" s="21">
        <v>24</v>
      </c>
      <c r="C46" s="950" t="s">
        <v>6</v>
      </c>
      <c r="D46" s="19" t="str">
        <v>22/04/25</v>
      </c>
      <c r="E46" s="18">
        <f t="shared" si="1"/>
        <v>231.11999999999978</v>
      </c>
      <c r="F46" s="16">
        <v>99.12</v>
      </c>
      <c r="G46" s="16">
        <v>14.75</v>
      </c>
      <c r="H46" s="15">
        <v>14</v>
      </c>
      <c r="I46" s="16">
        <v>122.13</v>
      </c>
      <c r="J46" s="17">
        <f t="shared" si="0"/>
        <v>250</v>
      </c>
      <c r="K46" s="16">
        <f t="shared" si="2"/>
        <v>-18.880000000000223</v>
      </c>
      <c r="L46" s="14">
        <f t="shared" si="3"/>
        <v>2931.1200000000017</v>
      </c>
    </row>
    <row r="47" spans="1:12" x14ac:dyDescent="0.25">
      <c r="D47" s="68"/>
      <c r="E47" s="68"/>
      <c r="F47" s="67">
        <f>SUM(F23:F46)</f>
        <v>2378.8799999999987</v>
      </c>
      <c r="G47" s="67">
        <f>SUM(G23:G46)</f>
        <v>354</v>
      </c>
      <c r="H47" s="67">
        <f>SUM(H23:H46)</f>
        <v>336</v>
      </c>
      <c r="I47" s="67">
        <f>SUM(I23:I46)</f>
        <v>2931.1200000000017</v>
      </c>
    </row>
    <row r="48" spans="1:12" x14ac:dyDescent="0.25">
      <c r="D48" s="1420" t="s">
        <v>2</v>
      </c>
      <c r="E48" s="1420"/>
      <c r="F48" s="79">
        <v>0</v>
      </c>
      <c r="G48" s="79">
        <v>0</v>
      </c>
      <c r="H48" s="79">
        <v>0</v>
      </c>
      <c r="I48" s="79">
        <v>0</v>
      </c>
    </row>
    <row r="49" spans="3:9" x14ac:dyDescent="0.25">
      <c r="D49" s="1421" t="s">
        <v>1</v>
      </c>
      <c r="E49" s="1421"/>
      <c r="F49" s="78">
        <f>SUM(F47-F48)</f>
        <v>2378.8799999999987</v>
      </c>
      <c r="G49" s="78">
        <f>SUM(G47-G48)</f>
        <v>354</v>
      </c>
      <c r="H49" s="78">
        <f t="shared" ref="H49:I49" si="4">SUM(H47-H48)</f>
        <v>336</v>
      </c>
      <c r="I49" s="78">
        <f t="shared" si="4"/>
        <v>2931.1200000000017</v>
      </c>
    </row>
    <row r="51" spans="3:9" ht="15.75" x14ac:dyDescent="0.25">
      <c r="C51" s="76"/>
      <c r="D51" s="1435" t="s">
        <v>42</v>
      </c>
      <c r="E51" s="1435"/>
      <c r="F51" s="1423">
        <f>SUM(F49:I49)</f>
        <v>6000</v>
      </c>
      <c r="G51" s="1423"/>
      <c r="H51" s="485"/>
    </row>
    <row r="52" spans="3:9" ht="16.5" thickBot="1" x14ac:dyDescent="0.3">
      <c r="C52" s="76"/>
      <c r="D52" s="1435" t="s">
        <v>41</v>
      </c>
      <c r="E52" s="1435"/>
      <c r="F52" s="1436">
        <v>-18.88</v>
      </c>
      <c r="G52" s="1436"/>
      <c r="H52" s="485"/>
    </row>
    <row r="53" spans="3:9" ht="17.25" thickTop="1" thickBot="1" x14ac:dyDescent="0.3">
      <c r="C53" s="1415" t="s">
        <v>0</v>
      </c>
      <c r="D53" s="1415"/>
      <c r="E53" s="1416"/>
      <c r="F53" s="1417">
        <f>SUM(F51:H52)</f>
        <v>5981.12</v>
      </c>
      <c r="G53" s="1419"/>
      <c r="H53" s="486"/>
    </row>
    <row r="54" spans="3:9" ht="15.75" thickTop="1" x14ac:dyDescent="0.25"/>
  </sheetData>
  <mergeCells count="30">
    <mergeCell ref="D52:E52"/>
    <mergeCell ref="F52:G52"/>
    <mergeCell ref="C53:E53"/>
    <mergeCell ref="F53:G53"/>
    <mergeCell ref="A12:B12"/>
    <mergeCell ref="A40:A46"/>
    <mergeCell ref="A28:A39"/>
    <mergeCell ref="A23:A27"/>
    <mergeCell ref="D48:E48"/>
    <mergeCell ref="D49:E49"/>
    <mergeCell ref="D51:E51"/>
    <mergeCell ref="F51:G51"/>
    <mergeCell ref="G21:H21"/>
    <mergeCell ref="A21:A22"/>
    <mergeCell ref="B21:B22"/>
    <mergeCell ref="C21:C22"/>
    <mergeCell ref="D21:D22"/>
    <mergeCell ref="E21:E22"/>
    <mergeCell ref="F21:F22"/>
    <mergeCell ref="A8:L8"/>
    <mergeCell ref="A11:B11"/>
    <mergeCell ref="A14:B14"/>
    <mergeCell ref="A16:B16"/>
    <mergeCell ref="A18:B18"/>
    <mergeCell ref="E18:F18"/>
    <mergeCell ref="I21:I22"/>
    <mergeCell ref="J21:J22"/>
    <mergeCell ref="K21:K22"/>
    <mergeCell ref="L21:L22"/>
    <mergeCell ref="E19:F19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/>
  <dimension ref="A1:S58"/>
  <sheetViews>
    <sheetView topLeftCell="A21" zoomScale="90" zoomScaleNormal="90" workbookViewId="0">
      <selection activeCell="M35" sqref="M35"/>
    </sheetView>
  </sheetViews>
  <sheetFormatPr defaultRowHeight="15" x14ac:dyDescent="0.25"/>
  <cols>
    <col min="3" max="3" width="12.140625" bestFit="1" customWidth="1"/>
    <col min="4" max="4" width="20.140625" customWidth="1"/>
    <col min="5" max="12" width="10" customWidth="1"/>
    <col min="13" max="13" width="12.85546875" customWidth="1"/>
    <col min="14" max="14" width="4.85546875" customWidth="1"/>
    <col min="15" max="15" width="10.42578125" customWidth="1"/>
    <col min="19" max="19" width="10.42578125" customWidth="1"/>
  </cols>
  <sheetData>
    <row r="1" spans="1:13" ht="21" x14ac:dyDescent="0.35">
      <c r="A1" s="63" t="s">
        <v>40</v>
      </c>
    </row>
    <row r="3" spans="1:13" ht="21" x14ac:dyDescent="0.35">
      <c r="A3" s="62" t="s">
        <v>245</v>
      </c>
    </row>
    <row r="4" spans="1:13" ht="12.6" customHeight="1" x14ac:dyDescent="0.35">
      <c r="A4" s="62"/>
    </row>
    <row r="5" spans="1:13" ht="17.25" x14ac:dyDescent="0.3">
      <c r="A5" s="500" t="s">
        <v>310</v>
      </c>
    </row>
    <row r="6" spans="1:13" ht="17.25" x14ac:dyDescent="0.3">
      <c r="A6" s="500" t="s">
        <v>311</v>
      </c>
    </row>
    <row r="8" spans="1:13" ht="20.25" customHeight="1" x14ac:dyDescent="0.25">
      <c r="A8" s="1425" t="s">
        <v>1617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1096"/>
      <c r="E9" s="51"/>
      <c r="F9" s="58"/>
      <c r="G9" s="58"/>
      <c r="H9" s="58"/>
      <c r="I9" s="58"/>
      <c r="J9" s="48"/>
      <c r="K9" s="48"/>
      <c r="L9" s="48"/>
      <c r="M9" s="48"/>
    </row>
    <row r="10" spans="1:13" ht="20.25" customHeight="1" x14ac:dyDescent="0.25">
      <c r="A10" s="61" t="s">
        <v>93</v>
      </c>
      <c r="B10" s="60"/>
      <c r="C10" s="59"/>
      <c r="D10" s="1096"/>
      <c r="E10" s="51"/>
      <c r="F10" s="58"/>
      <c r="G10" s="58"/>
      <c r="H10" s="58"/>
      <c r="I10" s="5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2500</v>
      </c>
      <c r="D11" s="487" t="s">
        <v>1160</v>
      </c>
      <c r="E11" s="51"/>
      <c r="L11" s="48"/>
      <c r="M11" s="48"/>
    </row>
    <row r="12" spans="1:13" ht="20.25" customHeight="1" x14ac:dyDescent="0.25">
      <c r="A12" s="1426" t="s">
        <v>35</v>
      </c>
      <c r="B12" s="1426"/>
      <c r="C12" s="54">
        <v>5442</v>
      </c>
      <c r="D12" s="75" t="s">
        <v>1618</v>
      </c>
      <c r="E12" s="51"/>
      <c r="L12" s="48"/>
      <c r="M12" s="48"/>
    </row>
    <row r="13" spans="1:13" ht="20.25" customHeight="1" x14ac:dyDescent="0.25">
      <c r="A13" s="1426" t="s">
        <v>35</v>
      </c>
      <c r="B13" s="1426"/>
      <c r="C13" s="54">
        <v>1116</v>
      </c>
      <c r="D13" s="75" t="s">
        <v>1619</v>
      </c>
      <c r="E13" s="51"/>
      <c r="L13" s="48"/>
      <c r="M13" s="48"/>
    </row>
    <row r="14" spans="1:13" ht="20.25" customHeight="1" x14ac:dyDescent="0.25">
      <c r="A14" s="1426" t="s">
        <v>35</v>
      </c>
      <c r="B14" s="1426"/>
      <c r="C14" s="189">
        <v>4000</v>
      </c>
      <c r="D14" s="75" t="s">
        <v>1620</v>
      </c>
      <c r="E14" s="51"/>
      <c r="L14" s="48"/>
      <c r="M14" s="48"/>
    </row>
    <row r="15" spans="1:13" ht="20.25" customHeight="1" x14ac:dyDescent="0.25">
      <c r="A15" s="1426" t="s">
        <v>35</v>
      </c>
      <c r="B15" s="1426"/>
      <c r="C15" s="49">
        <v>360</v>
      </c>
      <c r="D15" s="75" t="s">
        <v>1589</v>
      </c>
      <c r="E15" s="51"/>
      <c r="L15" s="48"/>
      <c r="M15" s="48"/>
    </row>
    <row r="16" spans="1:13" ht="20.25" customHeight="1" x14ac:dyDescent="0.25">
      <c r="A16" s="1094"/>
      <c r="B16" s="1094"/>
      <c r="C16" s="54">
        <f>SUM(C11:C15)</f>
        <v>13418</v>
      </c>
      <c r="D16" s="75"/>
      <c r="E16" s="51"/>
      <c r="L16" s="48"/>
      <c r="M16" s="48"/>
    </row>
    <row r="17" spans="1:19" ht="20.25" customHeight="1" x14ac:dyDescent="0.25">
      <c r="A17" s="1426" t="s">
        <v>33</v>
      </c>
      <c r="B17" s="1426"/>
      <c r="C17" s="54">
        <v>805</v>
      </c>
      <c r="D17" s="57" t="s">
        <v>228</v>
      </c>
      <c r="E17" s="51"/>
      <c r="L17" s="48"/>
      <c r="M17" s="48"/>
    </row>
    <row r="18" spans="1:19" ht="20.25" customHeight="1" x14ac:dyDescent="0.25">
      <c r="A18" s="1426" t="s">
        <v>33</v>
      </c>
      <c r="B18" s="1426"/>
      <c r="C18" s="54">
        <v>1207.7</v>
      </c>
      <c r="D18" s="57" t="s">
        <v>32</v>
      </c>
      <c r="E18" s="51"/>
      <c r="L18" s="48"/>
      <c r="M18" s="48"/>
    </row>
    <row r="19" spans="1:19" ht="20.25" customHeight="1" x14ac:dyDescent="0.25">
      <c r="A19" s="1094"/>
      <c r="B19" s="1094"/>
      <c r="C19" s="50">
        <f>SUM(C16:C18)</f>
        <v>15430.7</v>
      </c>
      <c r="E19" s="51"/>
      <c r="L19" s="48"/>
      <c r="M19" s="48"/>
    </row>
    <row r="20" spans="1:19" ht="20.25" customHeight="1" x14ac:dyDescent="0.25">
      <c r="A20" s="1426" t="s">
        <v>31</v>
      </c>
      <c r="B20" s="1426"/>
      <c r="C20" s="189">
        <v>12961.68</v>
      </c>
      <c r="D20" s="52" t="s">
        <v>53</v>
      </c>
      <c r="E20" s="51"/>
      <c r="L20" s="48"/>
      <c r="M20" s="48"/>
    </row>
    <row r="21" spans="1:19" ht="20.25" customHeight="1" x14ac:dyDescent="0.25">
      <c r="A21" s="360"/>
      <c r="B21" s="360"/>
      <c r="C21" s="50">
        <f>SUM(C19:C20)</f>
        <v>28392.38</v>
      </c>
      <c r="L21" s="48"/>
      <c r="M21" s="48"/>
    </row>
    <row r="22" spans="1:19" ht="20.25" customHeight="1" x14ac:dyDescent="0.25">
      <c r="A22" s="1427" t="s">
        <v>1621</v>
      </c>
      <c r="B22" s="1427"/>
      <c r="C22" s="49">
        <v>384</v>
      </c>
      <c r="E22" s="1428" t="s">
        <v>27</v>
      </c>
      <c r="F22" s="1428"/>
      <c r="G22" s="144"/>
      <c r="L22" s="48"/>
      <c r="M22" s="48"/>
    </row>
    <row r="23" spans="1:19" ht="20.25" customHeight="1" thickBot="1" x14ac:dyDescent="0.3">
      <c r="A23" s="47"/>
      <c r="B23" s="46"/>
      <c r="C23" s="45">
        <f>SUM(C21:C22)</f>
        <v>28776.38</v>
      </c>
      <c r="E23" s="1429">
        <f>C23/24+1</f>
        <v>1200.0158333333334</v>
      </c>
      <c r="F23" s="1429"/>
      <c r="G23" s="143"/>
    </row>
    <row r="24" spans="1:19" ht="17.25" thickTop="1" thickBot="1" x14ac:dyDescent="0.3">
      <c r="D24" s="44"/>
      <c r="E24" s="44"/>
      <c r="F24" s="44"/>
      <c r="G24" s="44"/>
    </row>
    <row r="25" spans="1:19" ht="20.25" customHeight="1" x14ac:dyDescent="0.25">
      <c r="A25" s="1430" t="s">
        <v>26</v>
      </c>
      <c r="B25" s="1432" t="s">
        <v>25</v>
      </c>
      <c r="C25" s="1392" t="s">
        <v>24</v>
      </c>
      <c r="D25" s="1400" t="s">
        <v>23</v>
      </c>
      <c r="E25" s="1392" t="s">
        <v>22</v>
      </c>
      <c r="F25" s="1408" t="s">
        <v>21</v>
      </c>
      <c r="G25" s="1402" t="s">
        <v>20</v>
      </c>
      <c r="H25" s="1403"/>
      <c r="I25" s="1404"/>
      <c r="J25" s="1392" t="s">
        <v>19</v>
      </c>
      <c r="K25" s="1400" t="s">
        <v>18</v>
      </c>
      <c r="L25" s="1392" t="s">
        <v>17</v>
      </c>
      <c r="M25" s="1394" t="s">
        <v>15</v>
      </c>
      <c r="O25" s="1408" t="s">
        <v>21</v>
      </c>
      <c r="P25" s="1402" t="s">
        <v>20</v>
      </c>
      <c r="Q25" s="1403"/>
      <c r="R25" s="1404"/>
      <c r="S25" s="1392" t="s">
        <v>19</v>
      </c>
    </row>
    <row r="26" spans="1:19" ht="30.75" customHeight="1" thickBot="1" x14ac:dyDescent="0.3">
      <c r="A26" s="1431"/>
      <c r="B26" s="1433"/>
      <c r="C26" s="1393"/>
      <c r="D26" s="1401"/>
      <c r="E26" s="1393"/>
      <c r="F26" s="1434"/>
      <c r="G26" s="1093" t="s">
        <v>597</v>
      </c>
      <c r="H26" s="1093" t="s">
        <v>20</v>
      </c>
      <c r="I26" s="1093" t="s">
        <v>16</v>
      </c>
      <c r="J26" s="1393"/>
      <c r="K26" s="1401"/>
      <c r="L26" s="1393"/>
      <c r="M26" s="1395"/>
      <c r="O26" s="1434"/>
      <c r="P26" s="1324" t="s">
        <v>597</v>
      </c>
      <c r="Q26" s="1324" t="s">
        <v>20</v>
      </c>
      <c r="R26" s="1324" t="s">
        <v>16</v>
      </c>
      <c r="S26" s="1393"/>
    </row>
    <row r="27" spans="1:19" ht="20.25" customHeight="1" x14ac:dyDescent="0.25">
      <c r="A27" s="1389">
        <v>2025</v>
      </c>
      <c r="B27" s="37">
        <v>1</v>
      </c>
      <c r="C27" s="1098" t="s">
        <v>9</v>
      </c>
      <c r="D27" s="35" t="str">
        <f t="array" ref="D27:D50">TRANSPOSE('[1]2024-2025'!$F$240:$AC$240)</f>
        <v>30/04/25</v>
      </c>
      <c r="E27" s="34">
        <f>SUM(C23)</f>
        <v>28776.38</v>
      </c>
      <c r="F27" s="32">
        <v>560.07000000000005</v>
      </c>
      <c r="G27" s="32">
        <v>33.54</v>
      </c>
      <c r="H27" s="32">
        <v>50.32</v>
      </c>
      <c r="I27" s="32">
        <v>16</v>
      </c>
      <c r="J27" s="32">
        <v>540.07000000000005</v>
      </c>
      <c r="K27" s="33">
        <f>F27+J27+H27+I27+G27</f>
        <v>1200</v>
      </c>
      <c r="L27" s="32">
        <f>E27-J27-H27-F27-I27-G27</f>
        <v>27576.38</v>
      </c>
      <c r="M27" s="30">
        <f>J27</f>
        <v>540.07000000000005</v>
      </c>
      <c r="O27" s="1325" t="s">
        <v>88</v>
      </c>
      <c r="P27" s="37" t="s">
        <v>88</v>
      </c>
      <c r="Q27" s="37" t="s">
        <v>88</v>
      </c>
      <c r="R27" s="37" t="s">
        <v>88</v>
      </c>
      <c r="S27" s="444" t="s">
        <v>88</v>
      </c>
    </row>
    <row r="28" spans="1:19" ht="20.25" customHeight="1" x14ac:dyDescent="0.25">
      <c r="A28" s="1390"/>
      <c r="B28" s="29">
        <v>2</v>
      </c>
      <c r="C28" s="1099" t="s">
        <v>8</v>
      </c>
      <c r="D28" s="27" t="str">
        <v>06/06/25</v>
      </c>
      <c r="E28" s="26">
        <f t="shared" ref="E28:E50" si="0">L27</f>
        <v>27576.38</v>
      </c>
      <c r="F28" s="24">
        <v>560.07000000000005</v>
      </c>
      <c r="G28" s="24">
        <v>33.54</v>
      </c>
      <c r="H28" s="24">
        <v>50.32</v>
      </c>
      <c r="I28" s="24">
        <v>16</v>
      </c>
      <c r="J28" s="24">
        <v>540.07000000000005</v>
      </c>
      <c r="K28" s="25">
        <f t="shared" ref="K28:K50" si="1">F28+J28+H28+I28+G28</f>
        <v>1200</v>
      </c>
      <c r="L28" s="24">
        <f t="shared" ref="L28:L50" si="2">E28-J28-H28-F28-I28-G28</f>
        <v>26376.38</v>
      </c>
      <c r="M28" s="22">
        <f t="shared" ref="M28:M50" si="3">M27+J28</f>
        <v>1080.1400000000001</v>
      </c>
      <c r="O28" s="1326" t="s">
        <v>88</v>
      </c>
      <c r="P28" s="29" t="s">
        <v>88</v>
      </c>
      <c r="Q28" s="29" t="s">
        <v>88</v>
      </c>
      <c r="R28" s="29" t="s">
        <v>88</v>
      </c>
      <c r="S28" s="442" t="s">
        <v>88</v>
      </c>
    </row>
    <row r="29" spans="1:19" ht="20.25" customHeight="1" x14ac:dyDescent="0.25">
      <c r="A29" s="1390"/>
      <c r="B29" s="29">
        <v>3</v>
      </c>
      <c r="C29" s="1099" t="s">
        <v>7</v>
      </c>
      <c r="D29" s="27" t="str">
        <v>30/06/25</v>
      </c>
      <c r="E29" s="26">
        <f t="shared" si="0"/>
        <v>26376.38</v>
      </c>
      <c r="F29" s="24">
        <v>560.07000000000005</v>
      </c>
      <c r="G29" s="24">
        <v>33.54</v>
      </c>
      <c r="H29" s="24">
        <v>50.32</v>
      </c>
      <c r="I29" s="24">
        <v>16</v>
      </c>
      <c r="J29" s="24">
        <v>540.07000000000005</v>
      </c>
      <c r="K29" s="25">
        <f t="shared" si="1"/>
        <v>1200</v>
      </c>
      <c r="L29" s="24">
        <f t="shared" si="2"/>
        <v>25176.38</v>
      </c>
      <c r="M29" s="22">
        <f t="shared" si="3"/>
        <v>1620.21</v>
      </c>
      <c r="O29" s="1326" t="s">
        <v>88</v>
      </c>
      <c r="P29" s="29" t="s">
        <v>88</v>
      </c>
      <c r="Q29" s="29" t="s">
        <v>88</v>
      </c>
      <c r="R29" s="29" t="s">
        <v>88</v>
      </c>
      <c r="S29" s="442" t="s">
        <v>88</v>
      </c>
    </row>
    <row r="30" spans="1:19" ht="20.25" customHeight="1" x14ac:dyDescent="0.25">
      <c r="A30" s="1390"/>
      <c r="B30" s="29">
        <v>4</v>
      </c>
      <c r="C30" s="1099" t="s">
        <v>6</v>
      </c>
      <c r="D30" s="27" t="str">
        <v>01/08/25</v>
      </c>
      <c r="E30" s="26">
        <f t="shared" si="0"/>
        <v>25176.38</v>
      </c>
      <c r="F30" s="24">
        <v>560.07000000000005</v>
      </c>
      <c r="G30" s="24">
        <v>33.54</v>
      </c>
      <c r="H30" s="24">
        <v>50.32</v>
      </c>
      <c r="I30" s="24">
        <v>16</v>
      </c>
      <c r="J30" s="24">
        <v>540.07000000000005</v>
      </c>
      <c r="K30" s="25">
        <f t="shared" si="1"/>
        <v>1200</v>
      </c>
      <c r="L30" s="24">
        <f t="shared" si="2"/>
        <v>23976.38</v>
      </c>
      <c r="M30" s="22">
        <f t="shared" si="3"/>
        <v>2160.2800000000002</v>
      </c>
      <c r="O30" s="1326" t="s">
        <v>88</v>
      </c>
      <c r="P30" s="29" t="s">
        <v>88</v>
      </c>
      <c r="Q30" s="29" t="s">
        <v>88</v>
      </c>
      <c r="R30" s="29" t="s">
        <v>88</v>
      </c>
      <c r="S30" s="442" t="s">
        <v>88</v>
      </c>
    </row>
    <row r="31" spans="1:19" ht="20.25" customHeight="1" x14ac:dyDescent="0.25">
      <c r="A31" s="1390"/>
      <c r="B31" s="29">
        <v>5</v>
      </c>
      <c r="C31" s="1099" t="s">
        <v>5</v>
      </c>
      <c r="D31" s="27" t="str">
        <v>02/09/25</v>
      </c>
      <c r="E31" s="26">
        <f t="shared" si="0"/>
        <v>23976.38</v>
      </c>
      <c r="F31" s="24">
        <v>560.07000000000005</v>
      </c>
      <c r="G31" s="24">
        <v>33.54</v>
      </c>
      <c r="H31" s="24">
        <v>50.32</v>
      </c>
      <c r="I31" s="24">
        <v>16</v>
      </c>
      <c r="J31" s="24">
        <v>540.07000000000005</v>
      </c>
      <c r="K31" s="25">
        <f t="shared" si="1"/>
        <v>1200</v>
      </c>
      <c r="L31" s="24">
        <f t="shared" si="2"/>
        <v>22776.38</v>
      </c>
      <c r="M31" s="22">
        <f t="shared" si="3"/>
        <v>2700.3500000000004</v>
      </c>
      <c r="O31" s="1326" t="s">
        <v>88</v>
      </c>
      <c r="P31" s="29" t="s">
        <v>88</v>
      </c>
      <c r="Q31" s="29" t="s">
        <v>88</v>
      </c>
      <c r="R31" s="29" t="s">
        <v>88</v>
      </c>
      <c r="S31" s="442" t="s">
        <v>88</v>
      </c>
    </row>
    <row r="32" spans="1:19" ht="20.25" customHeight="1" x14ac:dyDescent="0.25">
      <c r="A32" s="1390"/>
      <c r="B32" s="29">
        <v>6</v>
      </c>
      <c r="C32" s="1099" t="s">
        <v>4</v>
      </c>
      <c r="D32" s="27" t="str">
        <v>30/09/25</v>
      </c>
      <c r="E32" s="26">
        <f t="shared" si="0"/>
        <v>22776.38</v>
      </c>
      <c r="F32" s="24">
        <v>560.07000000000005</v>
      </c>
      <c r="G32" s="24">
        <v>33.54</v>
      </c>
      <c r="H32" s="24">
        <v>50.32</v>
      </c>
      <c r="I32" s="24">
        <v>16</v>
      </c>
      <c r="J32" s="24">
        <v>540.07000000000005</v>
      </c>
      <c r="K32" s="25">
        <f t="shared" si="1"/>
        <v>1200</v>
      </c>
      <c r="L32" s="24">
        <f t="shared" si="2"/>
        <v>21576.38</v>
      </c>
      <c r="M32" s="22">
        <f t="shared" si="3"/>
        <v>3240.4200000000005</v>
      </c>
      <c r="O32" s="1326" t="s">
        <v>88</v>
      </c>
      <c r="P32" s="29" t="s">
        <v>88</v>
      </c>
      <c r="Q32" s="29" t="s">
        <v>88</v>
      </c>
      <c r="R32" s="29" t="s">
        <v>88</v>
      </c>
      <c r="S32" s="442" t="s">
        <v>88</v>
      </c>
    </row>
    <row r="33" spans="1:19" ht="20.25" customHeight="1" x14ac:dyDescent="0.25">
      <c r="A33" s="1390"/>
      <c r="B33" s="29">
        <v>7</v>
      </c>
      <c r="C33" s="1099" t="s">
        <v>3</v>
      </c>
      <c r="D33" s="27" t="str">
        <v>31/10/25</v>
      </c>
      <c r="E33" s="26">
        <f t="shared" si="0"/>
        <v>21576.38</v>
      </c>
      <c r="F33" s="24">
        <v>560.07000000000005</v>
      </c>
      <c r="G33" s="24">
        <v>33.54</v>
      </c>
      <c r="H33" s="24">
        <v>50.32</v>
      </c>
      <c r="I33" s="24">
        <v>16</v>
      </c>
      <c r="J33" s="24">
        <v>540.07000000000005</v>
      </c>
      <c r="K33" s="25">
        <f t="shared" si="1"/>
        <v>1200</v>
      </c>
      <c r="L33" s="24">
        <f t="shared" si="2"/>
        <v>20376.38</v>
      </c>
      <c r="M33" s="22">
        <f t="shared" si="3"/>
        <v>3780.4900000000007</v>
      </c>
      <c r="O33" s="1326" t="s">
        <v>88</v>
      </c>
      <c r="P33" s="29" t="s">
        <v>88</v>
      </c>
      <c r="Q33" s="29" t="s">
        <v>88</v>
      </c>
      <c r="R33" s="29" t="s">
        <v>88</v>
      </c>
      <c r="S33" s="442" t="s">
        <v>88</v>
      </c>
    </row>
    <row r="34" spans="1:19" ht="20.25" customHeight="1" x14ac:dyDescent="0.25">
      <c r="A34" s="1390"/>
      <c r="B34" s="29">
        <v>8</v>
      </c>
      <c r="C34" s="1099" t="s">
        <v>14</v>
      </c>
      <c r="D34" s="27" t="str">
        <v>01/12/25</v>
      </c>
      <c r="E34" s="26">
        <f t="shared" si="0"/>
        <v>20376.38</v>
      </c>
      <c r="F34" s="24">
        <v>560.07000000000005</v>
      </c>
      <c r="G34" s="24">
        <v>33.54</v>
      </c>
      <c r="H34" s="24">
        <v>50.32</v>
      </c>
      <c r="I34" s="24">
        <v>16</v>
      </c>
      <c r="J34" s="24">
        <v>540.07000000000005</v>
      </c>
      <c r="K34" s="25">
        <f t="shared" si="1"/>
        <v>1200</v>
      </c>
      <c r="L34" s="24">
        <f t="shared" si="2"/>
        <v>19176.38</v>
      </c>
      <c r="M34" s="22">
        <f t="shared" si="3"/>
        <v>4320.5600000000004</v>
      </c>
      <c r="O34" s="1326" t="s">
        <v>88</v>
      </c>
      <c r="P34" s="29" t="s">
        <v>88</v>
      </c>
      <c r="Q34" s="29" t="s">
        <v>88</v>
      </c>
      <c r="R34" s="29" t="s">
        <v>88</v>
      </c>
      <c r="S34" s="442" t="s">
        <v>88</v>
      </c>
    </row>
    <row r="35" spans="1:19" ht="60.75" thickBot="1" x14ac:dyDescent="0.3">
      <c r="A35" s="1391"/>
      <c r="B35" s="21">
        <v>9</v>
      </c>
      <c r="C35" s="1100" t="s">
        <v>13</v>
      </c>
      <c r="D35" s="248" t="str">
        <v>31/12/25
-rm660
02/02/26
-rm540</v>
      </c>
      <c r="E35" s="18">
        <f t="shared" si="0"/>
        <v>19176.38</v>
      </c>
      <c r="F35" s="16">
        <v>560.07000000000005</v>
      </c>
      <c r="G35" s="16">
        <v>33.54</v>
      </c>
      <c r="H35" s="16">
        <v>50.32</v>
      </c>
      <c r="I35" s="16">
        <v>16</v>
      </c>
      <c r="J35" s="16">
        <v>540.07000000000005</v>
      </c>
      <c r="K35" s="17">
        <f t="shared" si="1"/>
        <v>1200</v>
      </c>
      <c r="L35" s="16">
        <f t="shared" si="2"/>
        <v>17976.38</v>
      </c>
      <c r="M35" s="14">
        <f t="shared" si="3"/>
        <v>4860.63</v>
      </c>
      <c r="O35" s="1327" t="s">
        <v>2122</v>
      </c>
      <c r="P35" s="1328" t="s">
        <v>2123</v>
      </c>
      <c r="Q35" s="1328" t="s">
        <v>2124</v>
      </c>
      <c r="R35" s="1328" t="s">
        <v>2125</v>
      </c>
      <c r="S35" s="1329" t="s">
        <v>2126</v>
      </c>
    </row>
    <row r="36" spans="1:19" ht="60" x14ac:dyDescent="0.25">
      <c r="A36" s="1389">
        <v>2026</v>
      </c>
      <c r="B36" s="37">
        <v>10</v>
      </c>
      <c r="C36" s="1098" t="s">
        <v>12</v>
      </c>
      <c r="D36" s="258" t="str">
        <v>02/02/26
-rm1110
02/03/26
-rm90</v>
      </c>
      <c r="E36" s="34">
        <f t="shared" si="0"/>
        <v>17976.38</v>
      </c>
      <c r="F36" s="32">
        <v>560.07000000000005</v>
      </c>
      <c r="G36" s="32">
        <v>33.54</v>
      </c>
      <c r="H36" s="32">
        <v>50.32</v>
      </c>
      <c r="I36" s="32">
        <v>16</v>
      </c>
      <c r="J36" s="32">
        <v>540.07000000000005</v>
      </c>
      <c r="K36" s="33">
        <f t="shared" si="1"/>
        <v>1200</v>
      </c>
      <c r="L36" s="32">
        <f t="shared" si="2"/>
        <v>16776.38</v>
      </c>
      <c r="M36" s="30">
        <f t="shared" si="3"/>
        <v>5400.7</v>
      </c>
      <c r="O36" s="617" t="s">
        <v>2151</v>
      </c>
      <c r="P36" s="1328" t="s">
        <v>2127</v>
      </c>
      <c r="Q36" s="1328" t="s">
        <v>2127</v>
      </c>
      <c r="R36" s="1328" t="s">
        <v>2127</v>
      </c>
      <c r="S36" s="1329" t="s">
        <v>2127</v>
      </c>
    </row>
    <row r="37" spans="1:19" ht="20.25" customHeight="1" x14ac:dyDescent="0.25">
      <c r="A37" s="1390"/>
      <c r="B37" s="29">
        <v>11</v>
      </c>
      <c r="C37" s="1099" t="s">
        <v>11</v>
      </c>
      <c r="D37" s="27" t="str">
        <v>02/03/26</v>
      </c>
      <c r="E37" s="26">
        <f t="shared" si="0"/>
        <v>16776.38</v>
      </c>
      <c r="F37" s="24">
        <v>560.07000000000005</v>
      </c>
      <c r="G37" s="24">
        <v>33.54</v>
      </c>
      <c r="H37" s="24">
        <v>50.32</v>
      </c>
      <c r="I37" s="24">
        <v>16</v>
      </c>
      <c r="J37" s="24">
        <v>540.07000000000005</v>
      </c>
      <c r="K37" s="25">
        <f t="shared" si="1"/>
        <v>1200</v>
      </c>
      <c r="L37" s="24">
        <f t="shared" si="2"/>
        <v>15576.380000000001</v>
      </c>
      <c r="M37" s="22">
        <f t="shared" si="3"/>
        <v>5940.7699999999995</v>
      </c>
    </row>
    <row r="38" spans="1:19" ht="20.25" customHeight="1" x14ac:dyDescent="0.25">
      <c r="A38" s="1390"/>
      <c r="B38" s="29">
        <v>12</v>
      </c>
      <c r="C38" s="1099" t="s">
        <v>10</v>
      </c>
      <c r="D38" s="27" t="str">
        <v>31/03/26</v>
      </c>
      <c r="E38" s="26">
        <f t="shared" si="0"/>
        <v>15576.380000000001</v>
      </c>
      <c r="F38" s="24">
        <v>560.07000000000005</v>
      </c>
      <c r="G38" s="24">
        <v>33.54</v>
      </c>
      <c r="H38" s="24">
        <v>50.32</v>
      </c>
      <c r="I38" s="24">
        <v>16</v>
      </c>
      <c r="J38" s="24">
        <v>540.07000000000005</v>
      </c>
      <c r="K38" s="25">
        <f t="shared" si="1"/>
        <v>1200</v>
      </c>
      <c r="L38" s="24">
        <f t="shared" si="2"/>
        <v>14376.380000000001</v>
      </c>
      <c r="M38" s="22">
        <f t="shared" si="3"/>
        <v>6480.8399999999992</v>
      </c>
    </row>
    <row r="39" spans="1:19" ht="20.25" customHeight="1" x14ac:dyDescent="0.25">
      <c r="A39" s="1390"/>
      <c r="B39" s="29">
        <v>13</v>
      </c>
      <c r="C39" s="1099" t="s">
        <v>9</v>
      </c>
      <c r="D39" s="27" t="str">
        <v/>
      </c>
      <c r="E39" s="26">
        <f t="shared" si="0"/>
        <v>14376.380000000001</v>
      </c>
      <c r="F39" s="24">
        <v>560.07000000000005</v>
      </c>
      <c r="G39" s="24">
        <v>33.54</v>
      </c>
      <c r="H39" s="24">
        <v>50.32</v>
      </c>
      <c r="I39" s="24">
        <v>16</v>
      </c>
      <c r="J39" s="24">
        <v>540.07000000000005</v>
      </c>
      <c r="K39" s="25">
        <f t="shared" si="1"/>
        <v>1200</v>
      </c>
      <c r="L39" s="24">
        <f t="shared" si="2"/>
        <v>13176.380000000001</v>
      </c>
      <c r="M39" s="22">
        <f t="shared" si="3"/>
        <v>7020.9099999999989</v>
      </c>
    </row>
    <row r="40" spans="1:19" ht="20.25" customHeight="1" x14ac:dyDescent="0.25">
      <c r="A40" s="1390"/>
      <c r="B40" s="29">
        <v>14</v>
      </c>
      <c r="C40" s="1099" t="s">
        <v>8</v>
      </c>
      <c r="D40" s="27" t="str">
        <v/>
      </c>
      <c r="E40" s="26">
        <f t="shared" si="0"/>
        <v>13176.380000000001</v>
      </c>
      <c r="F40" s="24">
        <v>560.07000000000005</v>
      </c>
      <c r="G40" s="24">
        <v>33.54</v>
      </c>
      <c r="H40" s="24">
        <v>50.32</v>
      </c>
      <c r="I40" s="24">
        <v>16</v>
      </c>
      <c r="J40" s="24">
        <v>540.07000000000005</v>
      </c>
      <c r="K40" s="25">
        <f t="shared" si="1"/>
        <v>1200</v>
      </c>
      <c r="L40" s="24">
        <f t="shared" si="2"/>
        <v>11976.380000000001</v>
      </c>
      <c r="M40" s="22">
        <f t="shared" si="3"/>
        <v>7560.9799999999987</v>
      </c>
    </row>
    <row r="41" spans="1:19" ht="20.25" customHeight="1" x14ac:dyDescent="0.25">
      <c r="A41" s="1390"/>
      <c r="B41" s="29">
        <v>15</v>
      </c>
      <c r="C41" s="1099" t="s">
        <v>7</v>
      </c>
      <c r="D41" s="27" t="str">
        <v/>
      </c>
      <c r="E41" s="26">
        <f t="shared" si="0"/>
        <v>11976.380000000001</v>
      </c>
      <c r="F41" s="24">
        <v>560.07000000000005</v>
      </c>
      <c r="G41" s="24">
        <v>33.54</v>
      </c>
      <c r="H41" s="24">
        <v>50.32</v>
      </c>
      <c r="I41" s="24">
        <v>16</v>
      </c>
      <c r="J41" s="24">
        <v>540.07000000000005</v>
      </c>
      <c r="K41" s="25">
        <f t="shared" si="1"/>
        <v>1200</v>
      </c>
      <c r="L41" s="24">
        <f t="shared" si="2"/>
        <v>10776.380000000001</v>
      </c>
      <c r="M41" s="22">
        <f t="shared" si="3"/>
        <v>8101.0499999999984</v>
      </c>
    </row>
    <row r="42" spans="1:19" ht="20.25" customHeight="1" x14ac:dyDescent="0.25">
      <c r="A42" s="1390"/>
      <c r="B42" s="29">
        <v>16</v>
      </c>
      <c r="C42" s="1099" t="s">
        <v>6</v>
      </c>
      <c r="D42" s="27" t="str">
        <v/>
      </c>
      <c r="E42" s="26">
        <f t="shared" si="0"/>
        <v>10776.380000000001</v>
      </c>
      <c r="F42" s="24">
        <v>560.07000000000005</v>
      </c>
      <c r="G42" s="24">
        <v>33.54</v>
      </c>
      <c r="H42" s="24">
        <v>50.32</v>
      </c>
      <c r="I42" s="24">
        <v>16</v>
      </c>
      <c r="J42" s="24">
        <v>540.07000000000005</v>
      </c>
      <c r="K42" s="25">
        <f t="shared" si="1"/>
        <v>1200</v>
      </c>
      <c r="L42" s="24">
        <f t="shared" si="2"/>
        <v>9576.380000000001</v>
      </c>
      <c r="M42" s="22">
        <f t="shared" si="3"/>
        <v>8641.119999999999</v>
      </c>
    </row>
    <row r="43" spans="1:19" ht="20.25" customHeight="1" x14ac:dyDescent="0.25">
      <c r="A43" s="1390"/>
      <c r="B43" s="29">
        <v>17</v>
      </c>
      <c r="C43" s="1099" t="s">
        <v>5</v>
      </c>
      <c r="D43" s="27" t="str">
        <v/>
      </c>
      <c r="E43" s="26">
        <f t="shared" si="0"/>
        <v>9576.380000000001</v>
      </c>
      <c r="F43" s="24">
        <v>560.07000000000005</v>
      </c>
      <c r="G43" s="24">
        <v>33.54</v>
      </c>
      <c r="H43" s="24">
        <v>50.32</v>
      </c>
      <c r="I43" s="24">
        <v>16</v>
      </c>
      <c r="J43" s="24">
        <v>540.07000000000005</v>
      </c>
      <c r="K43" s="25">
        <f t="shared" si="1"/>
        <v>1200</v>
      </c>
      <c r="L43" s="24">
        <f t="shared" si="2"/>
        <v>8376.380000000001</v>
      </c>
      <c r="M43" s="22">
        <f t="shared" si="3"/>
        <v>9181.1899999999987</v>
      </c>
    </row>
    <row r="44" spans="1:19" ht="20.25" customHeight="1" x14ac:dyDescent="0.25">
      <c r="A44" s="1390"/>
      <c r="B44" s="29">
        <v>18</v>
      </c>
      <c r="C44" s="1099" t="s">
        <v>4</v>
      </c>
      <c r="D44" s="27" t="str">
        <v/>
      </c>
      <c r="E44" s="26">
        <f t="shared" si="0"/>
        <v>8376.380000000001</v>
      </c>
      <c r="F44" s="24">
        <v>560.07000000000005</v>
      </c>
      <c r="G44" s="24">
        <v>33.54</v>
      </c>
      <c r="H44" s="24">
        <v>50.32</v>
      </c>
      <c r="I44" s="24">
        <v>16</v>
      </c>
      <c r="J44" s="24">
        <v>540.07000000000005</v>
      </c>
      <c r="K44" s="25">
        <f t="shared" si="1"/>
        <v>1200</v>
      </c>
      <c r="L44" s="24">
        <f t="shared" si="2"/>
        <v>7176.3800000000019</v>
      </c>
      <c r="M44" s="22">
        <f t="shared" si="3"/>
        <v>9721.2599999999984</v>
      </c>
    </row>
    <row r="45" spans="1:19" ht="20.25" customHeight="1" x14ac:dyDescent="0.25">
      <c r="A45" s="1390"/>
      <c r="B45" s="29">
        <v>19</v>
      </c>
      <c r="C45" s="1099" t="s">
        <v>3</v>
      </c>
      <c r="D45" s="27" t="str">
        <v/>
      </c>
      <c r="E45" s="26">
        <f t="shared" si="0"/>
        <v>7176.3800000000019</v>
      </c>
      <c r="F45" s="24">
        <v>560.07000000000005</v>
      </c>
      <c r="G45" s="24">
        <v>33.54</v>
      </c>
      <c r="H45" s="24">
        <v>50.32</v>
      </c>
      <c r="I45" s="24">
        <v>16</v>
      </c>
      <c r="J45" s="24">
        <v>540.07000000000005</v>
      </c>
      <c r="K45" s="25">
        <f t="shared" si="1"/>
        <v>1200</v>
      </c>
      <c r="L45" s="24">
        <f t="shared" si="2"/>
        <v>5976.3800000000028</v>
      </c>
      <c r="M45" s="22">
        <f t="shared" si="3"/>
        <v>10261.329999999998</v>
      </c>
    </row>
    <row r="46" spans="1:19" ht="20.25" customHeight="1" x14ac:dyDescent="0.25">
      <c r="A46" s="1390"/>
      <c r="B46" s="29">
        <v>20</v>
      </c>
      <c r="C46" s="1099" t="s">
        <v>14</v>
      </c>
      <c r="D46" s="27" t="str">
        <v/>
      </c>
      <c r="E46" s="26">
        <f t="shared" si="0"/>
        <v>5976.3800000000028</v>
      </c>
      <c r="F46" s="24">
        <v>560.07000000000005</v>
      </c>
      <c r="G46" s="24">
        <v>33.54</v>
      </c>
      <c r="H46" s="24">
        <v>50.32</v>
      </c>
      <c r="I46" s="24">
        <v>16</v>
      </c>
      <c r="J46" s="24">
        <v>540.07000000000005</v>
      </c>
      <c r="K46" s="25">
        <f t="shared" si="1"/>
        <v>1200</v>
      </c>
      <c r="L46" s="24">
        <f t="shared" si="2"/>
        <v>4776.3800000000037</v>
      </c>
      <c r="M46" s="22">
        <f t="shared" si="3"/>
        <v>10801.399999999998</v>
      </c>
    </row>
    <row r="47" spans="1:19" ht="20.25" customHeight="1" thickBot="1" x14ac:dyDescent="0.3">
      <c r="A47" s="1391"/>
      <c r="B47" s="21">
        <v>21</v>
      </c>
      <c r="C47" s="1100" t="s">
        <v>13</v>
      </c>
      <c r="D47" s="19" t="str">
        <v/>
      </c>
      <c r="E47" s="18">
        <f t="shared" si="0"/>
        <v>4776.3800000000037</v>
      </c>
      <c r="F47" s="16">
        <v>560.07000000000005</v>
      </c>
      <c r="G47" s="16">
        <v>33.54</v>
      </c>
      <c r="H47" s="16">
        <v>50.32</v>
      </c>
      <c r="I47" s="16">
        <v>16</v>
      </c>
      <c r="J47" s="16">
        <v>540.07000000000005</v>
      </c>
      <c r="K47" s="17">
        <f t="shared" si="1"/>
        <v>1200</v>
      </c>
      <c r="L47" s="16">
        <f t="shared" si="2"/>
        <v>3576.3800000000042</v>
      </c>
      <c r="M47" s="14">
        <f t="shared" si="3"/>
        <v>11341.469999999998</v>
      </c>
    </row>
    <row r="48" spans="1:19" ht="20.25" customHeight="1" x14ac:dyDescent="0.25">
      <c r="A48" s="1389">
        <v>2027</v>
      </c>
      <c r="B48" s="37">
        <v>22</v>
      </c>
      <c r="C48" s="1098" t="s">
        <v>12</v>
      </c>
      <c r="D48" s="35" t="str">
        <v/>
      </c>
      <c r="E48" s="34">
        <f t="shared" si="0"/>
        <v>3576.3800000000042</v>
      </c>
      <c r="F48" s="32">
        <v>560.07000000000005</v>
      </c>
      <c r="G48" s="32">
        <v>33.54</v>
      </c>
      <c r="H48" s="32">
        <v>50.32</v>
      </c>
      <c r="I48" s="32">
        <v>16</v>
      </c>
      <c r="J48" s="32">
        <v>540.07000000000005</v>
      </c>
      <c r="K48" s="33">
        <f t="shared" si="1"/>
        <v>1200</v>
      </c>
      <c r="L48" s="32">
        <f t="shared" si="2"/>
        <v>2376.3800000000037</v>
      </c>
      <c r="M48" s="30">
        <f t="shared" si="3"/>
        <v>11881.539999999997</v>
      </c>
    </row>
    <row r="49" spans="1:13" ht="20.25" customHeight="1" x14ac:dyDescent="0.25">
      <c r="A49" s="1390"/>
      <c r="B49" s="29">
        <v>23</v>
      </c>
      <c r="C49" s="1099" t="s">
        <v>11</v>
      </c>
      <c r="D49" s="27" t="str">
        <v/>
      </c>
      <c r="E49" s="26">
        <f t="shared" si="0"/>
        <v>2376.3800000000037</v>
      </c>
      <c r="F49" s="24">
        <v>560.07000000000005</v>
      </c>
      <c r="G49" s="24">
        <v>33.54</v>
      </c>
      <c r="H49" s="24">
        <v>50.32</v>
      </c>
      <c r="I49" s="24">
        <v>16</v>
      </c>
      <c r="J49" s="24">
        <v>540.07000000000005</v>
      </c>
      <c r="K49" s="25">
        <f t="shared" si="1"/>
        <v>1200</v>
      </c>
      <c r="L49" s="24">
        <f t="shared" si="2"/>
        <v>1176.3800000000037</v>
      </c>
      <c r="M49" s="22">
        <f t="shared" si="3"/>
        <v>12421.609999999997</v>
      </c>
    </row>
    <row r="50" spans="1:13" ht="20.25" customHeight="1" thickBot="1" x14ac:dyDescent="0.3">
      <c r="A50" s="1391"/>
      <c r="B50" s="21">
        <v>24</v>
      </c>
      <c r="C50" s="1100" t="s">
        <v>10</v>
      </c>
      <c r="D50" s="19" t="str">
        <v/>
      </c>
      <c r="E50" s="18">
        <f t="shared" si="0"/>
        <v>1176.3800000000037</v>
      </c>
      <c r="F50" s="16">
        <v>560.01</v>
      </c>
      <c r="G50" s="16">
        <v>33.58</v>
      </c>
      <c r="H50" s="16">
        <v>50.34</v>
      </c>
      <c r="I50" s="16">
        <v>16</v>
      </c>
      <c r="J50" s="16">
        <v>540.07000000000005</v>
      </c>
      <c r="K50" s="17">
        <f t="shared" si="1"/>
        <v>1199.9999999999998</v>
      </c>
      <c r="L50" s="16">
        <f t="shared" si="2"/>
        <v>-23.619999999996324</v>
      </c>
      <c r="M50" s="14">
        <f t="shared" si="3"/>
        <v>12961.679999999997</v>
      </c>
    </row>
    <row r="51" spans="1:13" x14ac:dyDescent="0.25">
      <c r="F51" s="99">
        <f>SUM(F27:F50)</f>
        <v>13441.619999999997</v>
      </c>
      <c r="G51" s="99">
        <f>SUM(G27:G50)</f>
        <v>804.99999999999989</v>
      </c>
      <c r="H51" s="99">
        <f>SUM(H27:H50)</f>
        <v>1207.7000000000003</v>
      </c>
      <c r="I51" s="99">
        <f>SUM(I27:I50)</f>
        <v>384</v>
      </c>
      <c r="J51" s="99">
        <f>SUM(J27:J50)</f>
        <v>12961.679999999997</v>
      </c>
    </row>
    <row r="52" spans="1:13" x14ac:dyDescent="0.25">
      <c r="D52" s="1420" t="s">
        <v>2</v>
      </c>
      <c r="E52" s="1420"/>
      <c r="F52" s="79">
        <v>0</v>
      </c>
      <c r="G52" s="79">
        <v>0</v>
      </c>
      <c r="H52" s="79">
        <v>0</v>
      </c>
      <c r="I52" s="79">
        <v>0</v>
      </c>
      <c r="J52" s="79">
        <v>0</v>
      </c>
    </row>
    <row r="53" spans="1:13" x14ac:dyDescent="0.25">
      <c r="D53" s="1421" t="s">
        <v>1</v>
      </c>
      <c r="E53" s="1421"/>
      <c r="F53" s="65">
        <f>SUM(F51-F52)</f>
        <v>13441.619999999997</v>
      </c>
      <c r="G53" s="65">
        <f>SUM(G51-G52)</f>
        <v>804.99999999999989</v>
      </c>
      <c r="H53" s="65">
        <f>SUM(H51-H52)</f>
        <v>1207.7000000000003</v>
      </c>
      <c r="I53" s="65">
        <f>SUM(I51-I52)</f>
        <v>384</v>
      </c>
      <c r="J53" s="65">
        <f>SUM(J51-J52)</f>
        <v>12961.679999999997</v>
      </c>
    </row>
    <row r="55" spans="1:13" ht="15.75" x14ac:dyDescent="0.25">
      <c r="C55" s="1097"/>
      <c r="D55" s="1422" t="s">
        <v>42</v>
      </c>
      <c r="E55" s="1422"/>
      <c r="F55" s="1423">
        <f>SUM(F53:J53)</f>
        <v>28799.999999999993</v>
      </c>
      <c r="G55" s="1423"/>
      <c r="H55" s="1423"/>
      <c r="I55" s="485"/>
    </row>
    <row r="56" spans="1:13" ht="16.5" thickBot="1" x14ac:dyDescent="0.3">
      <c r="C56" s="1097"/>
      <c r="D56" s="1422" t="s">
        <v>41</v>
      </c>
      <c r="E56" s="1422"/>
      <c r="F56" s="1436">
        <v>-23.62</v>
      </c>
      <c r="G56" s="1436"/>
      <c r="H56" s="1436"/>
      <c r="I56" s="1095"/>
    </row>
    <row r="57" spans="1:13" ht="17.25" thickTop="1" thickBot="1" x14ac:dyDescent="0.3">
      <c r="C57" s="1415" t="s">
        <v>0</v>
      </c>
      <c r="D57" s="1415"/>
      <c r="E57" s="1416"/>
      <c r="F57" s="1417">
        <f>SUM(F55:H56)</f>
        <v>28776.379999999994</v>
      </c>
      <c r="G57" s="1418"/>
      <c r="H57" s="1419"/>
      <c r="I57" s="1101"/>
    </row>
    <row r="58" spans="1:13" ht="15.75" thickTop="1" x14ac:dyDescent="0.25"/>
  </sheetData>
  <mergeCells count="37">
    <mergeCell ref="O25:O26"/>
    <mergeCell ref="P25:R25"/>
    <mergeCell ref="S25:S26"/>
    <mergeCell ref="A18:B18"/>
    <mergeCell ref="A8:M8"/>
    <mergeCell ref="A11:B11"/>
    <mergeCell ref="A12:B12"/>
    <mergeCell ref="A13:B13"/>
    <mergeCell ref="A17:B17"/>
    <mergeCell ref="E23:F23"/>
    <mergeCell ref="A25:A26"/>
    <mergeCell ref="B25:B26"/>
    <mergeCell ref="C25:C26"/>
    <mergeCell ref="D25:D26"/>
    <mergeCell ref="E25:E26"/>
    <mergeCell ref="F25:F26"/>
    <mergeCell ref="J25:J26"/>
    <mergeCell ref="K25:K26"/>
    <mergeCell ref="L25:L26"/>
    <mergeCell ref="M25:M26"/>
    <mergeCell ref="A27:A35"/>
    <mergeCell ref="D56:E56"/>
    <mergeCell ref="F56:H56"/>
    <mergeCell ref="C57:E57"/>
    <mergeCell ref="F57:H57"/>
    <mergeCell ref="A14:B14"/>
    <mergeCell ref="A15:B15"/>
    <mergeCell ref="A36:A47"/>
    <mergeCell ref="A48:A50"/>
    <mergeCell ref="D52:E52"/>
    <mergeCell ref="D53:E53"/>
    <mergeCell ref="D55:E55"/>
    <mergeCell ref="F55:H55"/>
    <mergeCell ref="G25:I25"/>
    <mergeCell ref="A20:B20"/>
    <mergeCell ref="A22:B22"/>
    <mergeCell ref="E22:F22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55"/>
  <sheetViews>
    <sheetView topLeftCell="A28" zoomScaleNormal="100" workbookViewId="0">
      <selection activeCell="M45" sqref="M45"/>
    </sheetView>
  </sheetViews>
  <sheetFormatPr defaultRowHeight="15" x14ac:dyDescent="0.25"/>
  <cols>
    <col min="3" max="3" width="12.140625" bestFit="1" customWidth="1"/>
    <col min="4" max="4" width="10" customWidth="1"/>
    <col min="5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111</v>
      </c>
    </row>
    <row r="4" spans="1:12" ht="12.6" customHeight="1" x14ac:dyDescent="0.35">
      <c r="A4" s="62"/>
    </row>
    <row r="5" spans="1:12" ht="17.25" x14ac:dyDescent="0.3">
      <c r="A5" s="500" t="s">
        <v>312</v>
      </c>
    </row>
    <row r="6" spans="1:12" ht="17.25" x14ac:dyDescent="0.3">
      <c r="A6" s="500" t="s">
        <v>313</v>
      </c>
    </row>
    <row r="8" spans="1:12" ht="18.75" x14ac:dyDescent="0.25">
      <c r="A8" s="1425" t="s">
        <v>178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19.5" customHeight="1" x14ac:dyDescent="0.25">
      <c r="A9" s="59" t="s">
        <v>37</v>
      </c>
      <c r="B9" s="60"/>
      <c r="C9" s="59"/>
      <c r="D9" s="200"/>
      <c r="E9" s="51"/>
      <c r="F9" s="58"/>
      <c r="G9" s="58"/>
    </row>
    <row r="10" spans="1:12" ht="19.5" customHeight="1" x14ac:dyDescent="0.25">
      <c r="A10" s="61" t="s">
        <v>93</v>
      </c>
      <c r="B10" s="60"/>
      <c r="C10" s="59"/>
      <c r="D10" s="200"/>
      <c r="E10" s="51"/>
      <c r="F10" s="58"/>
      <c r="G10" s="58"/>
    </row>
    <row r="11" spans="1:12" ht="18" customHeight="1" x14ac:dyDescent="0.25">
      <c r="A11" s="1426" t="s">
        <v>35</v>
      </c>
      <c r="B11" s="1426"/>
      <c r="C11" s="54">
        <v>3619.82</v>
      </c>
      <c r="D11" s="200"/>
      <c r="E11" s="51"/>
    </row>
    <row r="12" spans="1:12" ht="18" customHeight="1" x14ac:dyDescent="0.25">
      <c r="A12" s="1426" t="s">
        <v>33</v>
      </c>
      <c r="B12" s="1426"/>
      <c r="C12" s="54">
        <v>398.18</v>
      </c>
      <c r="E12" s="51"/>
    </row>
    <row r="13" spans="1:12" ht="18" customHeight="1" x14ac:dyDescent="0.25">
      <c r="A13" s="199"/>
      <c r="B13" s="199"/>
      <c r="C13" s="50">
        <f>SUM(C11:C12)</f>
        <v>4018</v>
      </c>
      <c r="E13" s="51"/>
    </row>
    <row r="14" spans="1:12" ht="18" customHeight="1" x14ac:dyDescent="0.25">
      <c r="A14" s="1426" t="s">
        <v>31</v>
      </c>
      <c r="B14" s="1426"/>
      <c r="C14" s="49">
        <v>2892.96</v>
      </c>
      <c r="D14" s="52" t="s">
        <v>30</v>
      </c>
      <c r="E14" s="51">
        <v>120.54</v>
      </c>
    </row>
    <row r="15" spans="1:12" ht="19.5" customHeight="1" x14ac:dyDescent="0.25">
      <c r="A15" s="360"/>
      <c r="B15" s="360"/>
      <c r="C15" s="50">
        <f>SUM(C13:C14)</f>
        <v>6910.96</v>
      </c>
    </row>
    <row r="16" spans="1:12" ht="19.5" customHeight="1" x14ac:dyDescent="0.25">
      <c r="A16" s="360"/>
      <c r="B16" s="361" t="s">
        <v>179</v>
      </c>
      <c r="C16" s="189">
        <v>1500</v>
      </c>
    </row>
    <row r="17" spans="1:12" ht="19.5" customHeight="1" x14ac:dyDescent="0.25">
      <c r="A17" s="360"/>
      <c r="B17" s="361" t="s">
        <v>180</v>
      </c>
      <c r="C17" s="49">
        <v>225</v>
      </c>
    </row>
    <row r="18" spans="1:12" ht="19.5" customHeight="1" x14ac:dyDescent="0.25">
      <c r="A18" s="360"/>
      <c r="B18" s="361"/>
      <c r="C18" s="189">
        <f>SUM(C15:C17)</f>
        <v>8635.9599999999991</v>
      </c>
    </row>
    <row r="19" spans="1:12" ht="30" customHeight="1" x14ac:dyDescent="0.25">
      <c r="A19" s="1427" t="s">
        <v>167</v>
      </c>
      <c r="B19" s="1427"/>
      <c r="C19" s="49">
        <v>240</v>
      </c>
      <c r="E19" s="1437" t="s">
        <v>27</v>
      </c>
      <c r="F19" s="1437"/>
      <c r="G19" s="144"/>
    </row>
    <row r="20" spans="1:12" ht="19.5" customHeight="1" thickBot="1" x14ac:dyDescent="0.3">
      <c r="A20" s="47"/>
      <c r="B20" s="46"/>
      <c r="C20" s="45">
        <f>SUM(C18:C19)</f>
        <v>8875.9599999999991</v>
      </c>
      <c r="E20" s="1441">
        <f>C20/24</f>
        <v>369.83166666666665</v>
      </c>
      <c r="F20" s="1441"/>
      <c r="G20" s="143"/>
    </row>
    <row r="21" spans="1:12" ht="19.5" customHeight="1" thickTop="1" thickBot="1" x14ac:dyDescent="0.3">
      <c r="A21" s="133"/>
    </row>
    <row r="22" spans="1:12" ht="30.75" thickBot="1" x14ac:dyDescent="0.3">
      <c r="A22" s="43" t="s">
        <v>26</v>
      </c>
      <c r="B22" s="42" t="s">
        <v>25</v>
      </c>
      <c r="C22" s="194" t="s">
        <v>24</v>
      </c>
      <c r="D22" s="41" t="s">
        <v>23</v>
      </c>
      <c r="E22" s="201" t="s">
        <v>22</v>
      </c>
      <c r="F22" s="39" t="s">
        <v>57</v>
      </c>
      <c r="G22" s="39" t="s">
        <v>20</v>
      </c>
      <c r="H22" s="201" t="s">
        <v>56</v>
      </c>
      <c r="I22" s="41" t="s">
        <v>18</v>
      </c>
      <c r="J22" s="201" t="s">
        <v>17</v>
      </c>
      <c r="K22" s="39" t="s">
        <v>16</v>
      </c>
      <c r="L22" s="38" t="s">
        <v>15</v>
      </c>
    </row>
    <row r="23" spans="1:12" ht="20.25" customHeight="1" x14ac:dyDescent="0.25">
      <c r="A23" s="1389">
        <v>2022</v>
      </c>
      <c r="B23" s="37">
        <v>1</v>
      </c>
      <c r="C23" s="106" t="s">
        <v>9</v>
      </c>
      <c r="D23" s="141" t="str">
        <f t="array" ref="D23:D46">TRANSPOSE('[1]2021-2022'!$F$141:$AC$141)</f>
        <v>26/04/22</v>
      </c>
      <c r="E23" s="105">
        <f>SUM(C18)</f>
        <v>8635.9599999999991</v>
      </c>
      <c r="F23" s="32">
        <v>222.87</v>
      </c>
      <c r="G23" s="32">
        <v>16.59</v>
      </c>
      <c r="H23" s="32">
        <v>120.54</v>
      </c>
      <c r="I23" s="104">
        <f>F23+H23+K23+G23</f>
        <v>370</v>
      </c>
      <c r="J23" s="32">
        <f>E23-H23-F23-G23</f>
        <v>8275.9599999999973</v>
      </c>
      <c r="K23" s="32">
        <v>10</v>
      </c>
      <c r="L23" s="30">
        <f>H23</f>
        <v>120.54</v>
      </c>
    </row>
    <row r="24" spans="1:12" ht="20.25" customHeight="1" x14ac:dyDescent="0.25">
      <c r="A24" s="1390"/>
      <c r="B24" s="29">
        <v>2</v>
      </c>
      <c r="C24" s="110" t="s">
        <v>8</v>
      </c>
      <c r="D24" s="124" t="str">
        <v>26/04/22</v>
      </c>
      <c r="E24" s="108">
        <f t="shared" ref="E24:E46" si="0">J23</f>
        <v>8275.9599999999973</v>
      </c>
      <c r="F24" s="24">
        <v>222.87</v>
      </c>
      <c r="G24" s="24">
        <v>16.59</v>
      </c>
      <c r="H24" s="24">
        <v>120.54</v>
      </c>
      <c r="I24" s="107">
        <f t="shared" ref="I24:I29" si="1">F24+H24+K24+G24</f>
        <v>370</v>
      </c>
      <c r="J24" s="24">
        <f t="shared" ref="J24:J29" si="2">E24-H24-F24-G24</f>
        <v>7915.9599999999973</v>
      </c>
      <c r="K24" s="24">
        <v>10</v>
      </c>
      <c r="L24" s="22">
        <f t="shared" ref="L24:L29" si="3">L23+H24</f>
        <v>241.08</v>
      </c>
    </row>
    <row r="25" spans="1:12" ht="20.25" customHeight="1" x14ac:dyDescent="0.25">
      <c r="A25" s="1390"/>
      <c r="B25" s="29">
        <v>3</v>
      </c>
      <c r="C25" s="110" t="s">
        <v>7</v>
      </c>
      <c r="D25" s="124" t="str">
        <v>28/05/22</v>
      </c>
      <c r="E25" s="108">
        <f t="shared" si="0"/>
        <v>7915.9599999999973</v>
      </c>
      <c r="F25" s="24">
        <v>222.87</v>
      </c>
      <c r="G25" s="24">
        <v>16.59</v>
      </c>
      <c r="H25" s="24">
        <v>120.54</v>
      </c>
      <c r="I25" s="107">
        <f t="shared" si="1"/>
        <v>370</v>
      </c>
      <c r="J25" s="24">
        <f t="shared" si="2"/>
        <v>7555.9599999999973</v>
      </c>
      <c r="K25" s="24">
        <v>10</v>
      </c>
      <c r="L25" s="22">
        <f t="shared" si="3"/>
        <v>361.62</v>
      </c>
    </row>
    <row r="26" spans="1:12" ht="20.25" customHeight="1" x14ac:dyDescent="0.25">
      <c r="A26" s="1390"/>
      <c r="B26" s="29">
        <v>4</v>
      </c>
      <c r="C26" s="110" t="s">
        <v>6</v>
      </c>
      <c r="D26" s="124" t="str">
        <v>02/07/22</v>
      </c>
      <c r="E26" s="108">
        <f t="shared" si="0"/>
        <v>7555.9599999999973</v>
      </c>
      <c r="F26" s="24">
        <v>222.87</v>
      </c>
      <c r="G26" s="24">
        <v>16.59</v>
      </c>
      <c r="H26" s="24">
        <v>120.54</v>
      </c>
      <c r="I26" s="107">
        <f t="shared" si="1"/>
        <v>370</v>
      </c>
      <c r="J26" s="24">
        <f t="shared" si="2"/>
        <v>7195.9599999999973</v>
      </c>
      <c r="K26" s="24">
        <v>10</v>
      </c>
      <c r="L26" s="22">
        <f t="shared" si="3"/>
        <v>482.16</v>
      </c>
    </row>
    <row r="27" spans="1:12" ht="20.25" customHeight="1" x14ac:dyDescent="0.25">
      <c r="A27" s="1390"/>
      <c r="B27" s="29">
        <v>5</v>
      </c>
      <c r="C27" s="110" t="s">
        <v>5</v>
      </c>
      <c r="D27" s="124" t="str">
        <v>01/08/22</v>
      </c>
      <c r="E27" s="108">
        <f t="shared" si="0"/>
        <v>7195.9599999999973</v>
      </c>
      <c r="F27" s="24">
        <v>222.87</v>
      </c>
      <c r="G27" s="24">
        <v>16.59</v>
      </c>
      <c r="H27" s="24">
        <v>120.54</v>
      </c>
      <c r="I27" s="107">
        <f t="shared" si="1"/>
        <v>370</v>
      </c>
      <c r="J27" s="24">
        <f t="shared" si="2"/>
        <v>6835.9599999999973</v>
      </c>
      <c r="K27" s="24">
        <v>10</v>
      </c>
      <c r="L27" s="22">
        <f t="shared" si="3"/>
        <v>602.70000000000005</v>
      </c>
    </row>
    <row r="28" spans="1:12" ht="20.25" customHeight="1" x14ac:dyDescent="0.25">
      <c r="A28" s="1390"/>
      <c r="B28" s="29">
        <v>6</v>
      </c>
      <c r="C28" s="110" t="s">
        <v>4</v>
      </c>
      <c r="D28" s="27" t="str">
        <v>03/09/22</v>
      </c>
      <c r="E28" s="108">
        <f t="shared" si="0"/>
        <v>6835.9599999999973</v>
      </c>
      <c r="F28" s="24">
        <v>222.87</v>
      </c>
      <c r="G28" s="24">
        <v>16.59</v>
      </c>
      <c r="H28" s="24">
        <v>120.54</v>
      </c>
      <c r="I28" s="107">
        <f t="shared" si="1"/>
        <v>370</v>
      </c>
      <c r="J28" s="24">
        <f t="shared" si="2"/>
        <v>6475.9599999999973</v>
      </c>
      <c r="K28" s="24">
        <v>10</v>
      </c>
      <c r="L28" s="22">
        <f t="shared" si="3"/>
        <v>723.24</v>
      </c>
    </row>
    <row r="29" spans="1:12" ht="20.25" customHeight="1" x14ac:dyDescent="0.25">
      <c r="A29" s="1390"/>
      <c r="B29" s="29">
        <v>7</v>
      </c>
      <c r="C29" s="110" t="s">
        <v>3</v>
      </c>
      <c r="D29" s="27" t="str">
        <v>04/10/22</v>
      </c>
      <c r="E29" s="108">
        <f t="shared" si="0"/>
        <v>6475.9599999999973</v>
      </c>
      <c r="F29" s="24">
        <v>222.87</v>
      </c>
      <c r="G29" s="24">
        <v>16.59</v>
      </c>
      <c r="H29" s="24">
        <v>120.54</v>
      </c>
      <c r="I29" s="107">
        <f t="shared" si="1"/>
        <v>370</v>
      </c>
      <c r="J29" s="24">
        <f t="shared" si="2"/>
        <v>6115.9599999999973</v>
      </c>
      <c r="K29" s="24">
        <v>10</v>
      </c>
      <c r="L29" s="22">
        <f t="shared" si="3"/>
        <v>843.78</v>
      </c>
    </row>
    <row r="30" spans="1:12" ht="20.25" customHeight="1" x14ac:dyDescent="0.25">
      <c r="A30" s="1390"/>
      <c r="B30" s="29">
        <v>8</v>
      </c>
      <c r="C30" s="110" t="s">
        <v>14</v>
      </c>
      <c r="D30" s="27" t="str">
        <v>02/11/22</v>
      </c>
      <c r="E30" s="108">
        <f t="shared" si="0"/>
        <v>6115.9599999999973</v>
      </c>
      <c r="F30" s="24">
        <v>222.87</v>
      </c>
      <c r="G30" s="24">
        <v>16.59</v>
      </c>
      <c r="H30" s="24">
        <v>120.54</v>
      </c>
      <c r="I30" s="107">
        <f t="shared" ref="I30:I46" si="4">F30+H30+K30+G30</f>
        <v>370</v>
      </c>
      <c r="J30" s="24">
        <f t="shared" ref="J30:J46" si="5">E30-H30-F30-G30</f>
        <v>5755.9599999999973</v>
      </c>
      <c r="K30" s="24">
        <v>10</v>
      </c>
      <c r="L30" s="22">
        <f t="shared" ref="L30:L46" si="6">L29+H30</f>
        <v>964.31999999999994</v>
      </c>
    </row>
    <row r="31" spans="1:12" ht="20.25" customHeight="1" thickBot="1" x14ac:dyDescent="0.3">
      <c r="A31" s="1391"/>
      <c r="B31" s="21">
        <v>9</v>
      </c>
      <c r="C31" s="103" t="s">
        <v>13</v>
      </c>
      <c r="D31" s="19" t="str">
        <v>01/12/22</v>
      </c>
      <c r="E31" s="101">
        <f t="shared" si="0"/>
        <v>5755.9599999999973</v>
      </c>
      <c r="F31" s="16">
        <v>222.87</v>
      </c>
      <c r="G31" s="16">
        <v>16.59</v>
      </c>
      <c r="H31" s="16">
        <v>120.54</v>
      </c>
      <c r="I31" s="100">
        <f t="shared" si="4"/>
        <v>370</v>
      </c>
      <c r="J31" s="16">
        <f t="shared" si="5"/>
        <v>5395.9599999999973</v>
      </c>
      <c r="K31" s="16">
        <v>10</v>
      </c>
      <c r="L31" s="14">
        <f t="shared" si="6"/>
        <v>1084.8599999999999</v>
      </c>
    </row>
    <row r="32" spans="1:12" ht="20.25" customHeight="1" x14ac:dyDescent="0.25">
      <c r="A32" s="1389">
        <v>2023</v>
      </c>
      <c r="B32" s="37">
        <v>10</v>
      </c>
      <c r="C32" s="106" t="s">
        <v>12</v>
      </c>
      <c r="D32" s="35" t="str">
        <v>30/12/22</v>
      </c>
      <c r="E32" s="105">
        <f t="shared" si="0"/>
        <v>5395.9599999999973</v>
      </c>
      <c r="F32" s="32">
        <v>222.87</v>
      </c>
      <c r="G32" s="32">
        <v>16.59</v>
      </c>
      <c r="H32" s="32">
        <v>120.54</v>
      </c>
      <c r="I32" s="104">
        <f t="shared" si="4"/>
        <v>370</v>
      </c>
      <c r="J32" s="32">
        <f t="shared" si="5"/>
        <v>5035.9599999999973</v>
      </c>
      <c r="K32" s="32">
        <v>10</v>
      </c>
      <c r="L32" s="30">
        <f t="shared" si="6"/>
        <v>1205.3999999999999</v>
      </c>
    </row>
    <row r="33" spans="1:12" ht="20.25" customHeight="1" x14ac:dyDescent="0.25">
      <c r="A33" s="1390"/>
      <c r="B33" s="29">
        <v>11</v>
      </c>
      <c r="C33" s="110" t="s">
        <v>11</v>
      </c>
      <c r="D33" s="27" t="str">
        <v/>
      </c>
      <c r="E33" s="108">
        <f t="shared" si="0"/>
        <v>5035.9599999999973</v>
      </c>
      <c r="F33" s="24">
        <v>222.87</v>
      </c>
      <c r="G33" s="24">
        <v>16.59</v>
      </c>
      <c r="H33" s="24">
        <v>120.54</v>
      </c>
      <c r="I33" s="107">
        <f t="shared" si="4"/>
        <v>370</v>
      </c>
      <c r="J33" s="24">
        <f t="shared" si="5"/>
        <v>4675.9599999999973</v>
      </c>
      <c r="K33" s="24">
        <v>10</v>
      </c>
      <c r="L33" s="22">
        <f t="shared" si="6"/>
        <v>1325.9399999999998</v>
      </c>
    </row>
    <row r="34" spans="1:12" ht="20.25" customHeight="1" x14ac:dyDescent="0.25">
      <c r="A34" s="1390"/>
      <c r="B34" s="29">
        <v>12</v>
      </c>
      <c r="C34" s="110" t="s">
        <v>10</v>
      </c>
      <c r="D34" s="27" t="str">
        <v/>
      </c>
      <c r="E34" s="108">
        <f t="shared" si="0"/>
        <v>4675.9599999999973</v>
      </c>
      <c r="F34" s="24">
        <v>222.87</v>
      </c>
      <c r="G34" s="24">
        <v>16.59</v>
      </c>
      <c r="H34" s="24">
        <v>120.54</v>
      </c>
      <c r="I34" s="107">
        <f t="shared" si="4"/>
        <v>370</v>
      </c>
      <c r="J34" s="24">
        <f t="shared" si="5"/>
        <v>4315.9599999999973</v>
      </c>
      <c r="K34" s="24">
        <v>10</v>
      </c>
      <c r="L34" s="22">
        <f t="shared" si="6"/>
        <v>1446.4799999999998</v>
      </c>
    </row>
    <row r="35" spans="1:12" ht="20.25" customHeight="1" x14ac:dyDescent="0.25">
      <c r="A35" s="1390"/>
      <c r="B35" s="29">
        <v>13</v>
      </c>
      <c r="C35" s="110" t="s">
        <v>9</v>
      </c>
      <c r="D35" s="27" t="str">
        <v/>
      </c>
      <c r="E35" s="108">
        <f t="shared" si="0"/>
        <v>4315.9599999999973</v>
      </c>
      <c r="F35" s="24">
        <v>222.87</v>
      </c>
      <c r="G35" s="24">
        <v>16.59</v>
      </c>
      <c r="H35" s="24">
        <v>120.54</v>
      </c>
      <c r="I35" s="107">
        <f t="shared" si="4"/>
        <v>370</v>
      </c>
      <c r="J35" s="24">
        <f t="shared" si="5"/>
        <v>3955.9599999999973</v>
      </c>
      <c r="K35" s="24">
        <v>10</v>
      </c>
      <c r="L35" s="22">
        <f t="shared" si="6"/>
        <v>1567.0199999999998</v>
      </c>
    </row>
    <row r="36" spans="1:12" ht="20.25" customHeight="1" x14ac:dyDescent="0.25">
      <c r="A36" s="1390"/>
      <c r="B36" s="29">
        <v>14</v>
      </c>
      <c r="C36" s="110" t="s">
        <v>8</v>
      </c>
      <c r="D36" s="27" t="str">
        <v/>
      </c>
      <c r="E36" s="108">
        <f t="shared" si="0"/>
        <v>3955.9599999999973</v>
      </c>
      <c r="F36" s="24">
        <v>222.87</v>
      </c>
      <c r="G36" s="24">
        <v>16.59</v>
      </c>
      <c r="H36" s="24">
        <v>120.54</v>
      </c>
      <c r="I36" s="107">
        <f t="shared" si="4"/>
        <v>370</v>
      </c>
      <c r="J36" s="24">
        <f t="shared" si="5"/>
        <v>3595.9599999999973</v>
      </c>
      <c r="K36" s="24">
        <v>10</v>
      </c>
      <c r="L36" s="22">
        <f t="shared" si="6"/>
        <v>1687.5599999999997</v>
      </c>
    </row>
    <row r="37" spans="1:12" ht="20.25" customHeight="1" x14ac:dyDescent="0.25">
      <c r="A37" s="1390"/>
      <c r="B37" s="29">
        <v>15</v>
      </c>
      <c r="C37" s="110" t="s">
        <v>7</v>
      </c>
      <c r="D37" s="27" t="str">
        <v/>
      </c>
      <c r="E37" s="108">
        <f t="shared" si="0"/>
        <v>3595.9599999999973</v>
      </c>
      <c r="F37" s="24">
        <v>222.87</v>
      </c>
      <c r="G37" s="24">
        <v>16.59</v>
      </c>
      <c r="H37" s="24">
        <v>120.54</v>
      </c>
      <c r="I37" s="107">
        <f t="shared" si="4"/>
        <v>370</v>
      </c>
      <c r="J37" s="24">
        <f t="shared" si="5"/>
        <v>3235.9599999999973</v>
      </c>
      <c r="K37" s="24">
        <v>10</v>
      </c>
      <c r="L37" s="22">
        <f t="shared" si="6"/>
        <v>1808.0999999999997</v>
      </c>
    </row>
    <row r="38" spans="1:12" ht="20.25" customHeight="1" x14ac:dyDescent="0.25">
      <c r="A38" s="1390"/>
      <c r="B38" s="29">
        <v>16</v>
      </c>
      <c r="C38" s="110" t="s">
        <v>6</v>
      </c>
      <c r="D38" s="27" t="str">
        <v/>
      </c>
      <c r="E38" s="108">
        <f t="shared" si="0"/>
        <v>3235.9599999999973</v>
      </c>
      <c r="F38" s="24">
        <v>222.87</v>
      </c>
      <c r="G38" s="24">
        <v>16.59</v>
      </c>
      <c r="H38" s="24">
        <v>120.54</v>
      </c>
      <c r="I38" s="107">
        <f t="shared" si="4"/>
        <v>370</v>
      </c>
      <c r="J38" s="24">
        <f t="shared" si="5"/>
        <v>2875.9599999999973</v>
      </c>
      <c r="K38" s="24">
        <v>10</v>
      </c>
      <c r="L38" s="22">
        <f t="shared" si="6"/>
        <v>1928.6399999999996</v>
      </c>
    </row>
    <row r="39" spans="1:12" ht="20.25" customHeight="1" x14ac:dyDescent="0.25">
      <c r="A39" s="1390"/>
      <c r="B39" s="29">
        <v>17</v>
      </c>
      <c r="C39" s="110" t="s">
        <v>5</v>
      </c>
      <c r="D39" s="27" t="str">
        <v/>
      </c>
      <c r="E39" s="108">
        <f t="shared" si="0"/>
        <v>2875.9599999999973</v>
      </c>
      <c r="F39" s="24">
        <v>222.87</v>
      </c>
      <c r="G39" s="24">
        <v>16.59</v>
      </c>
      <c r="H39" s="24">
        <v>120.54</v>
      </c>
      <c r="I39" s="107">
        <f t="shared" si="4"/>
        <v>370</v>
      </c>
      <c r="J39" s="24">
        <f t="shared" si="5"/>
        <v>2515.9599999999973</v>
      </c>
      <c r="K39" s="24">
        <v>10</v>
      </c>
      <c r="L39" s="22">
        <f t="shared" si="6"/>
        <v>2049.1799999999998</v>
      </c>
    </row>
    <row r="40" spans="1:12" ht="20.25" customHeight="1" x14ac:dyDescent="0.25">
      <c r="A40" s="1390"/>
      <c r="B40" s="29">
        <v>18</v>
      </c>
      <c r="C40" s="110" t="s">
        <v>4</v>
      </c>
      <c r="D40" s="27" t="str">
        <v/>
      </c>
      <c r="E40" s="108">
        <f t="shared" si="0"/>
        <v>2515.9599999999973</v>
      </c>
      <c r="F40" s="24">
        <v>222.87</v>
      </c>
      <c r="G40" s="24">
        <v>16.59</v>
      </c>
      <c r="H40" s="24">
        <v>120.54</v>
      </c>
      <c r="I40" s="107">
        <f t="shared" si="4"/>
        <v>370</v>
      </c>
      <c r="J40" s="24">
        <f t="shared" si="5"/>
        <v>2155.9599999999973</v>
      </c>
      <c r="K40" s="24">
        <v>10</v>
      </c>
      <c r="L40" s="22">
        <f t="shared" si="6"/>
        <v>2169.7199999999998</v>
      </c>
    </row>
    <row r="41" spans="1:12" ht="20.25" customHeight="1" x14ac:dyDescent="0.25">
      <c r="A41" s="1390"/>
      <c r="B41" s="29">
        <v>19</v>
      </c>
      <c r="C41" s="110" t="s">
        <v>3</v>
      </c>
      <c r="D41" s="27" t="str">
        <v/>
      </c>
      <c r="E41" s="108">
        <f t="shared" si="0"/>
        <v>2155.9599999999973</v>
      </c>
      <c r="F41" s="24">
        <v>222.87</v>
      </c>
      <c r="G41" s="24">
        <v>16.59</v>
      </c>
      <c r="H41" s="24">
        <v>120.54</v>
      </c>
      <c r="I41" s="107">
        <f t="shared" si="4"/>
        <v>370</v>
      </c>
      <c r="J41" s="24">
        <f t="shared" si="5"/>
        <v>1795.9599999999975</v>
      </c>
      <c r="K41" s="24">
        <v>10</v>
      </c>
      <c r="L41" s="22">
        <f t="shared" si="6"/>
        <v>2290.2599999999998</v>
      </c>
    </row>
    <row r="42" spans="1:12" ht="20.25" customHeight="1" x14ac:dyDescent="0.25">
      <c r="A42" s="1390"/>
      <c r="B42" s="29">
        <v>20</v>
      </c>
      <c r="C42" s="110" t="s">
        <v>14</v>
      </c>
      <c r="D42" s="27" t="str">
        <v/>
      </c>
      <c r="E42" s="108">
        <f t="shared" si="0"/>
        <v>1795.9599999999975</v>
      </c>
      <c r="F42" s="24">
        <v>222.87</v>
      </c>
      <c r="G42" s="24">
        <v>16.59</v>
      </c>
      <c r="H42" s="24">
        <v>120.54</v>
      </c>
      <c r="I42" s="107">
        <f t="shared" si="4"/>
        <v>370</v>
      </c>
      <c r="J42" s="24">
        <f t="shared" si="5"/>
        <v>1435.9599999999975</v>
      </c>
      <c r="K42" s="24">
        <v>10</v>
      </c>
      <c r="L42" s="22">
        <f t="shared" si="6"/>
        <v>2410.7999999999997</v>
      </c>
    </row>
    <row r="43" spans="1:12" ht="20.25" customHeight="1" thickBot="1" x14ac:dyDescent="0.3">
      <c r="A43" s="1391"/>
      <c r="B43" s="21">
        <v>21</v>
      </c>
      <c r="C43" s="103" t="s">
        <v>13</v>
      </c>
      <c r="D43" s="19" t="str">
        <v/>
      </c>
      <c r="E43" s="101">
        <f t="shared" si="0"/>
        <v>1435.9599999999975</v>
      </c>
      <c r="F43" s="16">
        <v>222.87</v>
      </c>
      <c r="G43" s="16">
        <v>16.59</v>
      </c>
      <c r="H43" s="16">
        <v>120.54</v>
      </c>
      <c r="I43" s="100">
        <f t="shared" si="4"/>
        <v>370</v>
      </c>
      <c r="J43" s="16">
        <f t="shared" si="5"/>
        <v>1075.9599999999975</v>
      </c>
      <c r="K43" s="16">
        <v>10</v>
      </c>
      <c r="L43" s="14">
        <f t="shared" si="6"/>
        <v>2531.3399999999997</v>
      </c>
    </row>
    <row r="44" spans="1:12" ht="20.25" customHeight="1" x14ac:dyDescent="0.25">
      <c r="A44" s="1389">
        <v>2024</v>
      </c>
      <c r="B44" s="37">
        <v>22</v>
      </c>
      <c r="C44" s="106" t="s">
        <v>12</v>
      </c>
      <c r="D44" s="35" t="str">
        <v/>
      </c>
      <c r="E44" s="105">
        <f t="shared" si="0"/>
        <v>1075.9599999999975</v>
      </c>
      <c r="F44" s="32">
        <v>222.87</v>
      </c>
      <c r="G44" s="32">
        <v>16.59</v>
      </c>
      <c r="H44" s="32">
        <v>120.54</v>
      </c>
      <c r="I44" s="104">
        <f t="shared" si="4"/>
        <v>370</v>
      </c>
      <c r="J44" s="32">
        <f t="shared" si="5"/>
        <v>715.95999999999754</v>
      </c>
      <c r="K44" s="32">
        <v>10</v>
      </c>
      <c r="L44" s="30">
        <f t="shared" si="6"/>
        <v>2651.8799999999997</v>
      </c>
    </row>
    <row r="45" spans="1:12" ht="20.25" customHeight="1" x14ac:dyDescent="0.25">
      <c r="A45" s="1390"/>
      <c r="B45" s="29">
        <v>23</v>
      </c>
      <c r="C45" s="110" t="s">
        <v>11</v>
      </c>
      <c r="D45" s="27" t="str">
        <v/>
      </c>
      <c r="E45" s="108">
        <f t="shared" si="0"/>
        <v>715.95999999999754</v>
      </c>
      <c r="F45" s="24">
        <v>222.87</v>
      </c>
      <c r="G45" s="24">
        <v>16.59</v>
      </c>
      <c r="H45" s="24">
        <v>120.54</v>
      </c>
      <c r="I45" s="107">
        <f t="shared" si="4"/>
        <v>370</v>
      </c>
      <c r="J45" s="24">
        <f t="shared" si="5"/>
        <v>355.95999999999759</v>
      </c>
      <c r="K45" s="24">
        <v>10</v>
      </c>
      <c r="L45" s="22">
        <f t="shared" si="6"/>
        <v>2772.4199999999996</v>
      </c>
    </row>
    <row r="46" spans="1:12" ht="20.25" customHeight="1" thickBot="1" x14ac:dyDescent="0.3">
      <c r="A46" s="1391"/>
      <c r="B46" s="21">
        <v>24</v>
      </c>
      <c r="C46" s="103" t="s">
        <v>10</v>
      </c>
      <c r="D46" s="19" t="str">
        <v/>
      </c>
      <c r="E46" s="101">
        <f t="shared" si="0"/>
        <v>355.95999999999759</v>
      </c>
      <c r="F46" s="16">
        <v>222.85</v>
      </c>
      <c r="G46" s="16">
        <v>16.61</v>
      </c>
      <c r="H46" s="16">
        <v>120.54</v>
      </c>
      <c r="I46" s="100">
        <f t="shared" si="4"/>
        <v>370</v>
      </c>
      <c r="J46" s="16">
        <f t="shared" si="5"/>
        <v>-4.0400000000024221</v>
      </c>
      <c r="K46" s="16">
        <v>10</v>
      </c>
      <c r="L46" s="14">
        <f t="shared" si="6"/>
        <v>2892.9599999999996</v>
      </c>
    </row>
    <row r="47" spans="1:12" ht="15.75" x14ac:dyDescent="0.25">
      <c r="D47" s="68"/>
      <c r="E47" s="68"/>
      <c r="F47" s="67">
        <f>SUM(F23:F46)</f>
        <v>5348.8599999999988</v>
      </c>
      <c r="G47" s="67">
        <f>SUM(G23:G46)</f>
        <v>398.17999999999984</v>
      </c>
      <c r="H47" s="67">
        <f>SUM(H23:H46)</f>
        <v>2892.9599999999996</v>
      </c>
      <c r="I47" s="64"/>
      <c r="J47" s="64"/>
      <c r="K47" s="67">
        <f>SUM(K23:K46)</f>
        <v>240</v>
      </c>
    </row>
    <row r="48" spans="1:12" x14ac:dyDescent="0.25">
      <c r="D48" s="1420" t="s">
        <v>2</v>
      </c>
      <c r="E48" s="1420"/>
      <c r="F48" s="79">
        <f>SUM(F23:F32)</f>
        <v>2228.6999999999994</v>
      </c>
      <c r="G48" s="79">
        <f t="shared" ref="G48:K48" si="7">SUM(G23:G32)</f>
        <v>165.9</v>
      </c>
      <c r="H48" s="79">
        <f t="shared" si="7"/>
        <v>1205.3999999999999</v>
      </c>
      <c r="I48" s="79"/>
      <c r="J48" s="79"/>
      <c r="K48" s="79">
        <f t="shared" si="7"/>
        <v>100</v>
      </c>
    </row>
    <row r="49" spans="3:11" ht="15.75" x14ac:dyDescent="0.25">
      <c r="D49" s="1421" t="s">
        <v>1</v>
      </c>
      <c r="E49" s="1421"/>
      <c r="F49" s="65">
        <f>SUM(F47-F48)</f>
        <v>3120.1599999999994</v>
      </c>
      <c r="G49" s="65">
        <f t="shared" ref="G49:H49" si="8">SUM(G47-G48)</f>
        <v>232.27999999999983</v>
      </c>
      <c r="H49" s="65">
        <f t="shared" si="8"/>
        <v>1687.5599999999997</v>
      </c>
      <c r="I49" s="64"/>
      <c r="J49" s="64"/>
      <c r="K49" s="74">
        <f>SUM(K47-K48)</f>
        <v>140</v>
      </c>
    </row>
    <row r="50" spans="3:11" ht="15.75" x14ac:dyDescent="0.25">
      <c r="E50" s="64"/>
      <c r="F50" s="64"/>
      <c r="G50" s="64"/>
      <c r="H50" s="64"/>
      <c r="I50" s="64"/>
      <c r="J50" s="64"/>
      <c r="K50" s="64"/>
    </row>
    <row r="51" spans="3:11" ht="15.75" x14ac:dyDescent="0.25">
      <c r="C51" s="76"/>
      <c r="D51" s="1435" t="s">
        <v>42</v>
      </c>
      <c r="E51" s="1435"/>
      <c r="F51" s="1423">
        <f>SUM(F49:H49)</f>
        <v>5039.9999999999991</v>
      </c>
      <c r="G51" s="1423"/>
      <c r="H51" s="1423"/>
      <c r="J51" s="64"/>
    </row>
    <row r="52" spans="3:11" ht="16.5" thickBot="1" x14ac:dyDescent="0.3">
      <c r="C52" s="76"/>
      <c r="D52" s="1435" t="s">
        <v>41</v>
      </c>
      <c r="E52" s="1435"/>
      <c r="F52" s="1436">
        <v>-4.04</v>
      </c>
      <c r="G52" s="1436"/>
      <c r="H52" s="1436"/>
      <c r="J52" s="64"/>
    </row>
    <row r="53" spans="3:11" ht="17.25" thickTop="1" thickBot="1" x14ac:dyDescent="0.3">
      <c r="C53" s="1415" t="s">
        <v>0</v>
      </c>
      <c r="D53" s="1415"/>
      <c r="E53" s="1416"/>
      <c r="F53" s="1417">
        <f>SUM(F51:H52)</f>
        <v>5035.9599999999991</v>
      </c>
      <c r="G53" s="1418"/>
      <c r="H53" s="1419"/>
      <c r="J53" s="64"/>
    </row>
    <row r="54" spans="3:11" ht="16.5" thickTop="1" x14ac:dyDescent="0.25">
      <c r="E54" s="64"/>
      <c r="F54" s="64"/>
      <c r="G54" s="64"/>
      <c r="H54" s="64"/>
      <c r="I54" s="64"/>
      <c r="J54" s="64"/>
      <c r="K54" s="64"/>
    </row>
    <row r="55" spans="3:11" ht="15.75" x14ac:dyDescent="0.25">
      <c r="E55" s="64"/>
      <c r="F55" s="64"/>
      <c r="G55" s="64"/>
      <c r="H55" s="64"/>
      <c r="I55" s="64"/>
      <c r="J55" s="64"/>
      <c r="K55" s="64"/>
    </row>
  </sheetData>
  <mergeCells count="18">
    <mergeCell ref="D52:E52"/>
    <mergeCell ref="F52:H52"/>
    <mergeCell ref="C53:E53"/>
    <mergeCell ref="F53:H53"/>
    <mergeCell ref="D48:E48"/>
    <mergeCell ref="D49:E49"/>
    <mergeCell ref="D51:E51"/>
    <mergeCell ref="F51:H51"/>
    <mergeCell ref="A44:A46"/>
    <mergeCell ref="A32:A43"/>
    <mergeCell ref="A23:A31"/>
    <mergeCell ref="A19:B19"/>
    <mergeCell ref="A8:L8"/>
    <mergeCell ref="A11:B11"/>
    <mergeCell ref="A12:B12"/>
    <mergeCell ref="A14:B14"/>
    <mergeCell ref="E20:F20"/>
    <mergeCell ref="E19:F19"/>
  </mergeCells>
  <printOptions horizontalCentered="1"/>
  <pageMargins left="0" right="0" top="0.35433070866141736" bottom="0.35433070866141736" header="0.31496062992125984" footer="0.31496062992125984"/>
  <pageSetup scale="64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/>
  <dimension ref="A1:Q46"/>
  <sheetViews>
    <sheetView topLeftCell="A4" zoomScale="90" zoomScaleNormal="90" workbookViewId="0">
      <selection activeCell="D12" sqref="D12"/>
    </sheetView>
  </sheetViews>
  <sheetFormatPr defaultRowHeight="15" x14ac:dyDescent="0.25"/>
  <cols>
    <col min="3" max="3" width="12.140625" bestFit="1" customWidth="1"/>
    <col min="4" max="4" width="10.7109375" customWidth="1"/>
    <col min="5" max="11" width="10" customWidth="1"/>
    <col min="12" max="12" width="10.85546875" customWidth="1"/>
    <col min="14" max="14" width="10" customWidth="1"/>
    <col min="16" max="16" width="10" customWidth="1"/>
  </cols>
  <sheetData>
    <row r="1" spans="1:12" ht="21" x14ac:dyDescent="0.35">
      <c r="A1" s="63" t="s">
        <v>40</v>
      </c>
    </row>
    <row r="3" spans="1:12" ht="21" x14ac:dyDescent="0.35">
      <c r="A3" s="62" t="s">
        <v>1772</v>
      </c>
    </row>
    <row r="4" spans="1:12" ht="12.6" customHeight="1" x14ac:dyDescent="0.35">
      <c r="A4" s="62"/>
    </row>
    <row r="5" spans="1:12" ht="17.25" x14ac:dyDescent="0.3">
      <c r="A5" s="500" t="s">
        <v>1773</v>
      </c>
    </row>
    <row r="6" spans="1:12" ht="17.25" x14ac:dyDescent="0.3">
      <c r="A6" s="500" t="s">
        <v>1774</v>
      </c>
    </row>
    <row r="8" spans="1:12" ht="20.25" customHeight="1" x14ac:dyDescent="0.25">
      <c r="A8" s="1425" t="s">
        <v>1767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1171"/>
      <c r="E9" s="51"/>
      <c r="F9" s="58"/>
      <c r="G9" s="58"/>
      <c r="H9" s="58"/>
      <c r="I9" s="48"/>
      <c r="J9" s="48"/>
      <c r="K9" s="48"/>
      <c r="L9" s="48"/>
    </row>
    <row r="10" spans="1:12" ht="20.25" customHeight="1" x14ac:dyDescent="0.25">
      <c r="A10" s="61" t="s">
        <v>124</v>
      </c>
      <c r="B10" s="60"/>
      <c r="C10" s="59"/>
      <c r="D10" s="1171"/>
      <c r="E10" s="51"/>
      <c r="F10" s="58"/>
      <c r="G10" s="58"/>
      <c r="H10" s="5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3000</v>
      </c>
      <c r="D11" s="487"/>
      <c r="E11" s="51"/>
      <c r="K11" s="48"/>
      <c r="L11" s="48"/>
    </row>
    <row r="12" spans="1:12" ht="20.25" customHeight="1" x14ac:dyDescent="0.25">
      <c r="A12" s="1426" t="s">
        <v>33</v>
      </c>
      <c r="B12" s="1426"/>
      <c r="C12" s="54">
        <v>180</v>
      </c>
      <c r="D12" s="487" t="s">
        <v>391</v>
      </c>
      <c r="E12" s="51"/>
      <c r="K12" s="48"/>
      <c r="L12" s="48"/>
    </row>
    <row r="13" spans="1:12" ht="20.25" customHeight="1" x14ac:dyDescent="0.25">
      <c r="A13" s="1426" t="s">
        <v>33</v>
      </c>
      <c r="B13" s="1426"/>
      <c r="C13" s="54">
        <v>270</v>
      </c>
      <c r="D13" t="s">
        <v>32</v>
      </c>
      <c r="E13" s="51"/>
      <c r="K13" s="48"/>
      <c r="L13" s="48"/>
    </row>
    <row r="14" spans="1:12" ht="20.25" customHeight="1" x14ac:dyDescent="0.25">
      <c r="A14" s="1170"/>
      <c r="B14" s="1170"/>
      <c r="C14" s="50">
        <f>SUM(C11:C13)</f>
        <v>3450</v>
      </c>
      <c r="E14" s="51"/>
      <c r="K14" s="48"/>
      <c r="L14" s="48"/>
    </row>
    <row r="15" spans="1:12" ht="20.25" customHeight="1" x14ac:dyDescent="0.25">
      <c r="A15" s="1426" t="s">
        <v>31</v>
      </c>
      <c r="B15" s="1426"/>
      <c r="C15" s="49">
        <v>3204.36</v>
      </c>
      <c r="D15" s="52" t="s">
        <v>1771</v>
      </c>
      <c r="E15" s="51"/>
      <c r="K15" s="48"/>
      <c r="L15" s="48"/>
    </row>
    <row r="16" spans="1:12" ht="20.25" customHeight="1" x14ac:dyDescent="0.25">
      <c r="A16" s="360"/>
      <c r="B16" s="360"/>
      <c r="C16" s="50">
        <f>SUM(C14:C15)</f>
        <v>6654.3600000000006</v>
      </c>
      <c r="K16" s="48"/>
      <c r="L16" s="48"/>
    </row>
    <row r="17" spans="1:17" ht="20.25" customHeight="1" x14ac:dyDescent="0.25">
      <c r="A17" s="1427" t="s">
        <v>351</v>
      </c>
      <c r="B17" s="1427"/>
      <c r="C17" s="49">
        <v>180</v>
      </c>
      <c r="E17" s="1428" t="s">
        <v>27</v>
      </c>
      <c r="F17" s="1428"/>
      <c r="G17" s="144"/>
      <c r="K17" s="48"/>
      <c r="L17" s="48"/>
    </row>
    <row r="18" spans="1:17" ht="20.25" customHeight="1" thickBot="1" x14ac:dyDescent="0.3">
      <c r="A18" s="47"/>
      <c r="B18" s="46"/>
      <c r="C18" s="45">
        <f>SUM(C16:C17)</f>
        <v>6834.3600000000006</v>
      </c>
      <c r="E18" s="1429">
        <f>C18/18</f>
        <v>379.68666666666672</v>
      </c>
      <c r="F18" s="1429"/>
      <c r="G18" s="143"/>
    </row>
    <row r="19" spans="1:17" ht="17.25" thickTop="1" thickBot="1" x14ac:dyDescent="0.3">
      <c r="D19" s="44"/>
      <c r="E19" s="44"/>
      <c r="F19" s="44"/>
      <c r="G19" s="44"/>
    </row>
    <row r="20" spans="1:17" ht="39" customHeight="1" thickBot="1" x14ac:dyDescent="0.3">
      <c r="A20" s="1174" t="s">
        <v>26</v>
      </c>
      <c r="B20" s="1175" t="s">
        <v>25</v>
      </c>
      <c r="C20" s="1172" t="s">
        <v>24</v>
      </c>
      <c r="D20" s="1173" t="s">
        <v>23</v>
      </c>
      <c r="E20" s="1172" t="s">
        <v>22</v>
      </c>
      <c r="F20" s="39" t="s">
        <v>21</v>
      </c>
      <c r="G20" s="39" t="s">
        <v>20</v>
      </c>
      <c r="H20" s="1172" t="s">
        <v>19</v>
      </c>
      <c r="I20" s="1173" t="s">
        <v>18</v>
      </c>
      <c r="J20" s="1172" t="s">
        <v>17</v>
      </c>
      <c r="K20" s="39" t="s">
        <v>16</v>
      </c>
      <c r="L20" s="1176" t="s">
        <v>15</v>
      </c>
      <c r="N20" s="966" t="s">
        <v>21</v>
      </c>
      <c r="O20" s="39" t="s">
        <v>20</v>
      </c>
      <c r="P20" s="1192" t="s">
        <v>19</v>
      </c>
      <c r="Q20" s="967" t="s">
        <v>16</v>
      </c>
    </row>
    <row r="21" spans="1:17" ht="60" x14ac:dyDescent="0.25">
      <c r="A21" s="1389">
        <v>2025</v>
      </c>
      <c r="B21" s="37">
        <v>1</v>
      </c>
      <c r="C21" s="1178" t="s">
        <v>6</v>
      </c>
      <c r="D21" s="258" t="str">
        <f t="array" ref="D21:D38">TRANSPOSE('[1]2025-2026'!$F$61:$W$61)</f>
        <v>16/07/25
-rm370
01/08/25
-rm10</v>
      </c>
      <c r="E21" s="34">
        <f>C16</f>
        <v>6654.3600000000006</v>
      </c>
      <c r="F21" s="32">
        <v>176.98</v>
      </c>
      <c r="G21" s="32">
        <v>15</v>
      </c>
      <c r="H21" s="32">
        <v>178.02</v>
      </c>
      <c r="I21" s="33">
        <f t="shared" ref="I21:I38" si="0">F21+H21+G21+K21</f>
        <v>380</v>
      </c>
      <c r="J21" s="32">
        <f t="shared" ref="J21:J38" si="1">E21-H21-G21-F21</f>
        <v>6284.3600000000006</v>
      </c>
      <c r="K21" s="31">
        <v>10</v>
      </c>
      <c r="L21" s="30">
        <f>H21</f>
        <v>178.02</v>
      </c>
      <c r="N21" s="777" t="s">
        <v>1814</v>
      </c>
      <c r="O21" s="778" t="s">
        <v>1815</v>
      </c>
      <c r="P21" s="778" t="s">
        <v>1816</v>
      </c>
      <c r="Q21" s="779" t="s">
        <v>1817</v>
      </c>
    </row>
    <row r="22" spans="1:17" ht="20.25" customHeight="1" x14ac:dyDescent="0.25">
      <c r="A22" s="1390"/>
      <c r="B22" s="29">
        <v>2</v>
      </c>
      <c r="C22" s="1179" t="s">
        <v>5</v>
      </c>
      <c r="D22" s="27" t="str">
        <v>02/09/25</v>
      </c>
      <c r="E22" s="26">
        <f t="shared" ref="E22:E38" si="2">J21</f>
        <v>6284.3600000000006</v>
      </c>
      <c r="F22" s="24">
        <v>176.98</v>
      </c>
      <c r="G22" s="24">
        <v>15</v>
      </c>
      <c r="H22" s="24">
        <v>178.02</v>
      </c>
      <c r="I22" s="25">
        <f t="shared" si="0"/>
        <v>380</v>
      </c>
      <c r="J22" s="24">
        <f t="shared" si="1"/>
        <v>5914.3600000000006</v>
      </c>
      <c r="K22" s="23">
        <v>10</v>
      </c>
      <c r="L22" s="22">
        <f t="shared" ref="L22:L38" si="3">L21+H22</f>
        <v>356.04</v>
      </c>
    </row>
    <row r="23" spans="1:17" ht="20.25" customHeight="1" x14ac:dyDescent="0.25">
      <c r="A23" s="1390"/>
      <c r="B23" s="29">
        <v>3</v>
      </c>
      <c r="C23" s="1179" t="s">
        <v>4</v>
      </c>
      <c r="D23" s="27" t="str">
        <v>01/10/25</v>
      </c>
      <c r="E23" s="26">
        <f t="shared" si="2"/>
        <v>5914.3600000000006</v>
      </c>
      <c r="F23" s="24">
        <v>176.98</v>
      </c>
      <c r="G23" s="24">
        <v>15</v>
      </c>
      <c r="H23" s="24">
        <v>178.02</v>
      </c>
      <c r="I23" s="25">
        <f t="shared" si="0"/>
        <v>380</v>
      </c>
      <c r="J23" s="24">
        <f t="shared" si="1"/>
        <v>5544.3600000000006</v>
      </c>
      <c r="K23" s="23">
        <v>10</v>
      </c>
      <c r="L23" s="22">
        <f t="shared" si="3"/>
        <v>534.06000000000006</v>
      </c>
    </row>
    <row r="24" spans="1:17" ht="20.25" customHeight="1" x14ac:dyDescent="0.25">
      <c r="A24" s="1390"/>
      <c r="B24" s="29">
        <v>4</v>
      </c>
      <c r="C24" s="1179" t="s">
        <v>3</v>
      </c>
      <c r="D24" s="27" t="str">
        <v>01/11/25</v>
      </c>
      <c r="E24" s="26">
        <f t="shared" si="2"/>
        <v>5544.3600000000006</v>
      </c>
      <c r="F24" s="24">
        <v>176.98</v>
      </c>
      <c r="G24" s="24">
        <v>15</v>
      </c>
      <c r="H24" s="24">
        <v>178.02</v>
      </c>
      <c r="I24" s="25">
        <f t="shared" si="0"/>
        <v>380</v>
      </c>
      <c r="J24" s="24">
        <f t="shared" si="1"/>
        <v>5174.3600000000006</v>
      </c>
      <c r="K24" s="23">
        <v>10</v>
      </c>
      <c r="L24" s="22">
        <f t="shared" si="3"/>
        <v>712.08</v>
      </c>
    </row>
    <row r="25" spans="1:17" ht="20.25" customHeight="1" x14ac:dyDescent="0.25">
      <c r="A25" s="1390"/>
      <c r="B25" s="29">
        <v>5</v>
      </c>
      <c r="C25" s="1179" t="s">
        <v>14</v>
      </c>
      <c r="D25" s="27" t="str">
        <v>01/12/25</v>
      </c>
      <c r="E25" s="26">
        <f t="shared" si="2"/>
        <v>5174.3600000000006</v>
      </c>
      <c r="F25" s="24">
        <v>176.98</v>
      </c>
      <c r="G25" s="24">
        <v>15</v>
      </c>
      <c r="H25" s="24">
        <v>178.02</v>
      </c>
      <c r="I25" s="25">
        <f t="shared" si="0"/>
        <v>380</v>
      </c>
      <c r="J25" s="24">
        <f t="shared" si="1"/>
        <v>4804.3600000000006</v>
      </c>
      <c r="K25" s="23">
        <v>10</v>
      </c>
      <c r="L25" s="22">
        <f t="shared" si="3"/>
        <v>890.1</v>
      </c>
    </row>
    <row r="26" spans="1:17" ht="20.25" customHeight="1" thickBot="1" x14ac:dyDescent="0.3">
      <c r="A26" s="1391"/>
      <c r="B26" s="21">
        <v>6</v>
      </c>
      <c r="C26" s="1180" t="s">
        <v>13</v>
      </c>
      <c r="D26" s="19" t="str">
        <v>30/12/25</v>
      </c>
      <c r="E26" s="18">
        <f t="shared" si="2"/>
        <v>4804.3600000000006</v>
      </c>
      <c r="F26" s="16">
        <v>176.98</v>
      </c>
      <c r="G26" s="16">
        <v>15</v>
      </c>
      <c r="H26" s="16">
        <v>178.02</v>
      </c>
      <c r="I26" s="17">
        <f t="shared" si="0"/>
        <v>380</v>
      </c>
      <c r="J26" s="16">
        <f t="shared" si="1"/>
        <v>4434.3600000000006</v>
      </c>
      <c r="K26" s="15">
        <v>10</v>
      </c>
      <c r="L26" s="14">
        <f t="shared" si="3"/>
        <v>1068.1200000000001</v>
      </c>
    </row>
    <row r="27" spans="1:17" ht="20.25" customHeight="1" x14ac:dyDescent="0.25">
      <c r="A27" s="1389">
        <v>2026</v>
      </c>
      <c r="B27" s="37">
        <v>7</v>
      </c>
      <c r="C27" s="1178" t="s">
        <v>12</v>
      </c>
      <c r="D27" s="35" t="str">
        <v/>
      </c>
      <c r="E27" s="34">
        <f t="shared" si="2"/>
        <v>4434.3600000000006</v>
      </c>
      <c r="F27" s="32">
        <v>176.98</v>
      </c>
      <c r="G27" s="32">
        <v>15</v>
      </c>
      <c r="H27" s="32">
        <v>178.02</v>
      </c>
      <c r="I27" s="33">
        <f t="shared" si="0"/>
        <v>380</v>
      </c>
      <c r="J27" s="32">
        <f t="shared" si="1"/>
        <v>4064.36</v>
      </c>
      <c r="K27" s="31">
        <v>10</v>
      </c>
      <c r="L27" s="30">
        <f t="shared" si="3"/>
        <v>1246.1400000000001</v>
      </c>
    </row>
    <row r="28" spans="1:17" ht="20.25" customHeight="1" x14ac:dyDescent="0.25">
      <c r="A28" s="1390"/>
      <c r="B28" s="29">
        <v>8</v>
      </c>
      <c r="C28" s="1179" t="s">
        <v>11</v>
      </c>
      <c r="D28" s="27" t="str">
        <v/>
      </c>
      <c r="E28" s="26">
        <f t="shared" si="2"/>
        <v>4064.36</v>
      </c>
      <c r="F28" s="24">
        <v>176.98</v>
      </c>
      <c r="G28" s="24">
        <v>15</v>
      </c>
      <c r="H28" s="24">
        <v>178.02</v>
      </c>
      <c r="I28" s="25">
        <f t="shared" si="0"/>
        <v>380</v>
      </c>
      <c r="J28" s="24">
        <f t="shared" si="1"/>
        <v>3694.36</v>
      </c>
      <c r="K28" s="23">
        <v>10</v>
      </c>
      <c r="L28" s="22">
        <f t="shared" si="3"/>
        <v>1424.16</v>
      </c>
    </row>
    <row r="29" spans="1:17" ht="20.25" customHeight="1" x14ac:dyDescent="0.25">
      <c r="A29" s="1390"/>
      <c r="B29" s="29">
        <v>9</v>
      </c>
      <c r="C29" s="1179" t="s">
        <v>10</v>
      </c>
      <c r="D29" s="27" t="str">
        <v/>
      </c>
      <c r="E29" s="26">
        <f t="shared" si="2"/>
        <v>3694.36</v>
      </c>
      <c r="F29" s="24">
        <v>176.98</v>
      </c>
      <c r="G29" s="24">
        <v>15</v>
      </c>
      <c r="H29" s="24">
        <v>178.02</v>
      </c>
      <c r="I29" s="25">
        <f t="shared" si="0"/>
        <v>380</v>
      </c>
      <c r="J29" s="24">
        <f t="shared" si="1"/>
        <v>3324.36</v>
      </c>
      <c r="K29" s="23">
        <v>10</v>
      </c>
      <c r="L29" s="22">
        <f t="shared" si="3"/>
        <v>1602.18</v>
      </c>
    </row>
    <row r="30" spans="1:17" ht="20.25" customHeight="1" x14ac:dyDescent="0.25">
      <c r="A30" s="1390"/>
      <c r="B30" s="29">
        <v>10</v>
      </c>
      <c r="C30" s="1179" t="s">
        <v>9</v>
      </c>
      <c r="D30" s="27" t="str">
        <v/>
      </c>
      <c r="E30" s="26">
        <f t="shared" si="2"/>
        <v>3324.36</v>
      </c>
      <c r="F30" s="24">
        <v>176.98</v>
      </c>
      <c r="G30" s="24">
        <v>15</v>
      </c>
      <c r="H30" s="24">
        <v>178.02</v>
      </c>
      <c r="I30" s="25">
        <f t="shared" si="0"/>
        <v>380</v>
      </c>
      <c r="J30" s="24">
        <f t="shared" si="1"/>
        <v>2954.36</v>
      </c>
      <c r="K30" s="23">
        <v>10</v>
      </c>
      <c r="L30" s="22">
        <f t="shared" si="3"/>
        <v>1780.2</v>
      </c>
    </row>
    <row r="31" spans="1:17" ht="20.25" customHeight="1" x14ac:dyDescent="0.25">
      <c r="A31" s="1390"/>
      <c r="B31" s="29">
        <v>11</v>
      </c>
      <c r="C31" s="1179" t="s">
        <v>8</v>
      </c>
      <c r="D31" s="27" t="str">
        <v/>
      </c>
      <c r="E31" s="26">
        <f t="shared" si="2"/>
        <v>2954.36</v>
      </c>
      <c r="F31" s="24">
        <v>176.98</v>
      </c>
      <c r="G31" s="24">
        <v>15</v>
      </c>
      <c r="H31" s="24">
        <v>178.02</v>
      </c>
      <c r="I31" s="25">
        <f t="shared" si="0"/>
        <v>380</v>
      </c>
      <c r="J31" s="24">
        <f t="shared" si="1"/>
        <v>2584.36</v>
      </c>
      <c r="K31" s="23">
        <v>10</v>
      </c>
      <c r="L31" s="22">
        <f t="shared" si="3"/>
        <v>1958.22</v>
      </c>
    </row>
    <row r="32" spans="1:17" ht="20.25" customHeight="1" x14ac:dyDescent="0.25">
      <c r="A32" s="1390"/>
      <c r="B32" s="29">
        <v>12</v>
      </c>
      <c r="C32" s="1179" t="s">
        <v>7</v>
      </c>
      <c r="D32" s="27" t="str">
        <v/>
      </c>
      <c r="E32" s="26">
        <f t="shared" si="2"/>
        <v>2584.36</v>
      </c>
      <c r="F32" s="24">
        <v>176.98</v>
      </c>
      <c r="G32" s="24">
        <v>15</v>
      </c>
      <c r="H32" s="24">
        <v>178.02</v>
      </c>
      <c r="I32" s="25">
        <f t="shared" si="0"/>
        <v>380</v>
      </c>
      <c r="J32" s="24">
        <f t="shared" si="1"/>
        <v>2214.36</v>
      </c>
      <c r="K32" s="23">
        <v>10</v>
      </c>
      <c r="L32" s="22">
        <f t="shared" si="3"/>
        <v>2136.2400000000002</v>
      </c>
    </row>
    <row r="33" spans="1:12" ht="20.25" customHeight="1" x14ac:dyDescent="0.25">
      <c r="A33" s="1390"/>
      <c r="B33" s="29">
        <v>13</v>
      </c>
      <c r="C33" s="1179" t="s">
        <v>6</v>
      </c>
      <c r="D33" s="27" t="str">
        <v/>
      </c>
      <c r="E33" s="26">
        <f t="shared" si="2"/>
        <v>2214.36</v>
      </c>
      <c r="F33" s="24">
        <v>176.98</v>
      </c>
      <c r="G33" s="24">
        <v>15</v>
      </c>
      <c r="H33" s="24">
        <v>178.02</v>
      </c>
      <c r="I33" s="25">
        <f t="shared" si="0"/>
        <v>380</v>
      </c>
      <c r="J33" s="24">
        <f t="shared" si="1"/>
        <v>1844.3600000000001</v>
      </c>
      <c r="K33" s="23">
        <v>10</v>
      </c>
      <c r="L33" s="22">
        <f t="shared" si="3"/>
        <v>2314.2600000000002</v>
      </c>
    </row>
    <row r="34" spans="1:12" ht="20.25" customHeight="1" x14ac:dyDescent="0.25">
      <c r="A34" s="1390"/>
      <c r="B34" s="29">
        <v>14</v>
      </c>
      <c r="C34" s="1179" t="s">
        <v>5</v>
      </c>
      <c r="D34" s="27" t="str">
        <v/>
      </c>
      <c r="E34" s="26">
        <f t="shared" si="2"/>
        <v>1844.3600000000001</v>
      </c>
      <c r="F34" s="24">
        <v>176.98</v>
      </c>
      <c r="G34" s="24">
        <v>15</v>
      </c>
      <c r="H34" s="24">
        <v>178.02</v>
      </c>
      <c r="I34" s="25">
        <f t="shared" si="0"/>
        <v>380</v>
      </c>
      <c r="J34" s="24">
        <f t="shared" si="1"/>
        <v>1474.3600000000001</v>
      </c>
      <c r="K34" s="23">
        <v>10</v>
      </c>
      <c r="L34" s="22">
        <f t="shared" si="3"/>
        <v>2492.2800000000002</v>
      </c>
    </row>
    <row r="35" spans="1:12" ht="20.25" customHeight="1" x14ac:dyDescent="0.25">
      <c r="A35" s="1390"/>
      <c r="B35" s="29">
        <v>15</v>
      </c>
      <c r="C35" s="1179" t="s">
        <v>4</v>
      </c>
      <c r="D35" s="27" t="str">
        <v/>
      </c>
      <c r="E35" s="26">
        <f t="shared" si="2"/>
        <v>1474.3600000000001</v>
      </c>
      <c r="F35" s="24">
        <v>176.98</v>
      </c>
      <c r="G35" s="24">
        <v>15</v>
      </c>
      <c r="H35" s="24">
        <v>178.02</v>
      </c>
      <c r="I35" s="25">
        <f t="shared" si="0"/>
        <v>380</v>
      </c>
      <c r="J35" s="24">
        <f t="shared" si="1"/>
        <v>1104.3600000000001</v>
      </c>
      <c r="K35" s="23">
        <v>10</v>
      </c>
      <c r="L35" s="22">
        <f t="shared" si="3"/>
        <v>2670.3</v>
      </c>
    </row>
    <row r="36" spans="1:12" ht="20.25" customHeight="1" x14ac:dyDescent="0.25">
      <c r="A36" s="1390"/>
      <c r="B36" s="29">
        <v>16</v>
      </c>
      <c r="C36" s="1179" t="s">
        <v>3</v>
      </c>
      <c r="D36" s="27" t="str">
        <v/>
      </c>
      <c r="E36" s="26">
        <f t="shared" si="2"/>
        <v>1104.3600000000001</v>
      </c>
      <c r="F36" s="24">
        <v>176.98</v>
      </c>
      <c r="G36" s="24">
        <v>15</v>
      </c>
      <c r="H36" s="24">
        <v>178.02</v>
      </c>
      <c r="I36" s="25">
        <f t="shared" si="0"/>
        <v>380</v>
      </c>
      <c r="J36" s="24">
        <f t="shared" si="1"/>
        <v>734.36000000000013</v>
      </c>
      <c r="K36" s="23">
        <v>10</v>
      </c>
      <c r="L36" s="22">
        <f t="shared" si="3"/>
        <v>2848.32</v>
      </c>
    </row>
    <row r="37" spans="1:12" ht="20.25" customHeight="1" x14ac:dyDescent="0.25">
      <c r="A37" s="1390"/>
      <c r="B37" s="29">
        <v>17</v>
      </c>
      <c r="C37" s="1179" t="s">
        <v>14</v>
      </c>
      <c r="D37" s="27" t="str">
        <v/>
      </c>
      <c r="E37" s="26">
        <f t="shared" si="2"/>
        <v>734.36000000000013</v>
      </c>
      <c r="F37" s="24">
        <v>176.98</v>
      </c>
      <c r="G37" s="24">
        <v>15</v>
      </c>
      <c r="H37" s="24">
        <v>178.02</v>
      </c>
      <c r="I37" s="25">
        <f t="shared" si="0"/>
        <v>380</v>
      </c>
      <c r="J37" s="24">
        <f t="shared" si="1"/>
        <v>364.36000000000013</v>
      </c>
      <c r="K37" s="23">
        <v>10</v>
      </c>
      <c r="L37" s="22">
        <f t="shared" si="3"/>
        <v>3026.34</v>
      </c>
    </row>
    <row r="38" spans="1:12" ht="20.25" customHeight="1" thickBot="1" x14ac:dyDescent="0.3">
      <c r="A38" s="1391"/>
      <c r="B38" s="21">
        <v>18</v>
      </c>
      <c r="C38" s="1180" t="s">
        <v>13</v>
      </c>
      <c r="D38" s="19" t="str">
        <v/>
      </c>
      <c r="E38" s="18">
        <f t="shared" si="2"/>
        <v>364.36000000000013</v>
      </c>
      <c r="F38" s="16">
        <v>176.98</v>
      </c>
      <c r="G38" s="16">
        <v>15</v>
      </c>
      <c r="H38" s="16">
        <v>178.02</v>
      </c>
      <c r="I38" s="17">
        <f t="shared" si="0"/>
        <v>380</v>
      </c>
      <c r="J38" s="16">
        <f t="shared" si="1"/>
        <v>-5.6399999999998727</v>
      </c>
      <c r="K38" s="15">
        <v>10</v>
      </c>
      <c r="L38" s="14">
        <f t="shared" si="3"/>
        <v>3204.36</v>
      </c>
    </row>
    <row r="39" spans="1:12" ht="20.25" customHeight="1" x14ac:dyDescent="0.25">
      <c r="F39" s="99">
        <f>SUM(F21:F38)</f>
        <v>3185.64</v>
      </c>
      <c r="G39" s="99">
        <f>SUM(G21:G38)</f>
        <v>270</v>
      </c>
      <c r="H39" s="99">
        <f>SUM(H21:H38)</f>
        <v>3204.36</v>
      </c>
      <c r="K39" s="98">
        <f>SUM(K21:K38)</f>
        <v>180</v>
      </c>
    </row>
    <row r="40" spans="1:12" x14ac:dyDescent="0.25">
      <c r="D40" s="1420" t="s">
        <v>2</v>
      </c>
      <c r="E40" s="1420"/>
      <c r="F40" s="79">
        <v>0</v>
      </c>
      <c r="G40" s="79">
        <v>0</v>
      </c>
      <c r="H40" s="79">
        <v>0</v>
      </c>
      <c r="K40" s="1158">
        <v>0</v>
      </c>
    </row>
    <row r="41" spans="1:12" x14ac:dyDescent="0.25">
      <c r="D41" s="1421" t="s">
        <v>1</v>
      </c>
      <c r="E41" s="1421"/>
      <c r="F41" s="65">
        <f>SUM(F39-F40)</f>
        <v>3185.64</v>
      </c>
      <c r="G41" s="65">
        <f t="shared" ref="G41:H41" si="4">SUM(G39-G40)</f>
        <v>270</v>
      </c>
      <c r="H41" s="65">
        <f t="shared" si="4"/>
        <v>3204.36</v>
      </c>
      <c r="K41" s="477">
        <f>SUM(K39-K5)</f>
        <v>180</v>
      </c>
    </row>
    <row r="42" spans="1:12" x14ac:dyDescent="0.25">
      <c r="K42" s="478"/>
    </row>
    <row r="43" spans="1:12" ht="15.75" x14ac:dyDescent="0.25">
      <c r="C43" s="1177"/>
      <c r="D43" s="1422" t="s">
        <v>42</v>
      </c>
      <c r="E43" s="1422"/>
      <c r="F43" s="1423">
        <f>SUM(F41:H41)</f>
        <v>6660</v>
      </c>
      <c r="G43" s="1423"/>
    </row>
    <row r="44" spans="1:12" ht="16.5" thickBot="1" x14ac:dyDescent="0.3">
      <c r="C44" s="1177"/>
      <c r="D44" s="1422" t="s">
        <v>41</v>
      </c>
      <c r="E44" s="1422"/>
      <c r="F44" s="1480">
        <v>-5.64</v>
      </c>
      <c r="G44" s="1480"/>
    </row>
    <row r="45" spans="1:12" ht="17.25" thickTop="1" thickBot="1" x14ac:dyDescent="0.3">
      <c r="C45" s="1415" t="s">
        <v>0</v>
      </c>
      <c r="D45" s="1415"/>
      <c r="E45" s="1416"/>
      <c r="F45" s="1417">
        <f>SUM(F43:G44)</f>
        <v>6654.36</v>
      </c>
      <c r="G45" s="1419"/>
    </row>
    <row r="46" spans="1:12" ht="15.75" thickTop="1" x14ac:dyDescent="0.25"/>
  </sheetData>
  <mergeCells count="18">
    <mergeCell ref="A17:B17"/>
    <mergeCell ref="E17:F17"/>
    <mergeCell ref="A8:L8"/>
    <mergeCell ref="A11:B11"/>
    <mergeCell ref="A12:B12"/>
    <mergeCell ref="A13:B13"/>
    <mergeCell ref="A15:B15"/>
    <mergeCell ref="E18:F18"/>
    <mergeCell ref="A21:A26"/>
    <mergeCell ref="A27:A38"/>
    <mergeCell ref="D40:E40"/>
    <mergeCell ref="D41:E41"/>
    <mergeCell ref="D43:E43"/>
    <mergeCell ref="F43:G43"/>
    <mergeCell ref="D44:E44"/>
    <mergeCell ref="F44:G44"/>
    <mergeCell ref="C45:E45"/>
    <mergeCell ref="F45:G45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rowBreaks count="1" manualBreakCount="1">
    <brk id="39" max="16383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W66"/>
  <sheetViews>
    <sheetView topLeftCell="A45" zoomScale="90" zoomScaleNormal="90" workbookViewId="0">
      <selection activeCell="R47" sqref="R47:W47"/>
    </sheetView>
  </sheetViews>
  <sheetFormatPr defaultRowHeight="15" x14ac:dyDescent="0.25"/>
  <cols>
    <col min="3" max="3" width="12.140625" bestFit="1" customWidth="1"/>
    <col min="4" max="4" width="12" customWidth="1"/>
    <col min="5" max="10" width="10" customWidth="1"/>
    <col min="11" max="11" width="10.85546875" customWidth="1"/>
    <col min="12" max="12" width="12.85546875" customWidth="1"/>
    <col min="14" max="17" width="10.140625" customWidth="1"/>
  </cols>
  <sheetData>
    <row r="1" spans="1:12" ht="21" x14ac:dyDescent="0.35">
      <c r="A1" s="63" t="s">
        <v>40</v>
      </c>
    </row>
    <row r="3" spans="1:12" ht="21" x14ac:dyDescent="0.35">
      <c r="A3" s="62" t="s">
        <v>96</v>
      </c>
    </row>
    <row r="4" spans="1:12" ht="12.6" customHeight="1" x14ac:dyDescent="0.35">
      <c r="A4" s="62"/>
    </row>
    <row r="5" spans="1:12" ht="17.25" x14ac:dyDescent="0.3">
      <c r="A5" s="500" t="s">
        <v>314</v>
      </c>
    </row>
    <row r="6" spans="1:12" ht="17.25" x14ac:dyDescent="0.3">
      <c r="A6" s="500" t="s">
        <v>265</v>
      </c>
    </row>
    <row r="8" spans="1:12" ht="20.25" customHeight="1" x14ac:dyDescent="0.25">
      <c r="A8" s="1425" t="s">
        <v>95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71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71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5500</v>
      </c>
      <c r="D11" s="71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440</v>
      </c>
      <c r="D12" s="75" t="s">
        <v>34</v>
      </c>
      <c r="E12" s="51"/>
      <c r="J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110</v>
      </c>
      <c r="D13" t="s">
        <v>32</v>
      </c>
      <c r="E13" s="51"/>
      <c r="J13" s="48"/>
      <c r="K13" s="48"/>
      <c r="L13" s="48"/>
    </row>
    <row r="14" spans="1:12" ht="20.25" customHeight="1" x14ac:dyDescent="0.25">
      <c r="A14" s="69"/>
      <c r="B14" s="69"/>
      <c r="C14" s="50">
        <f>SUM(C11:C13)</f>
        <v>6050</v>
      </c>
      <c r="E14" s="51"/>
      <c r="J14" s="48"/>
      <c r="K14" s="48"/>
      <c r="L14" s="48"/>
    </row>
    <row r="15" spans="1:12" ht="20.25" customHeight="1" x14ac:dyDescent="0.25">
      <c r="A15" s="1426" t="s">
        <v>31</v>
      </c>
      <c r="B15" s="1426"/>
      <c r="C15" s="49">
        <v>6534</v>
      </c>
      <c r="D15" s="52" t="s">
        <v>30</v>
      </c>
      <c r="E15" s="51"/>
      <c r="J15" s="48"/>
      <c r="K15" s="48"/>
      <c r="L15" s="48"/>
    </row>
    <row r="16" spans="1:12" ht="20.25" customHeight="1" x14ac:dyDescent="0.25">
      <c r="A16" s="1442" t="s">
        <v>29</v>
      </c>
      <c r="B16" s="1442"/>
      <c r="C16" s="50">
        <f>SUM(C14:C15)</f>
        <v>12584</v>
      </c>
      <c r="J16" s="48"/>
      <c r="K16" s="48"/>
      <c r="L16" s="48"/>
    </row>
    <row r="17" spans="1:17" ht="28.5" customHeight="1" x14ac:dyDescent="0.25">
      <c r="A17" s="1427" t="s">
        <v>28</v>
      </c>
      <c r="B17" s="1427"/>
      <c r="C17" s="54">
        <v>360</v>
      </c>
      <c r="D17" s="1437" t="s">
        <v>27</v>
      </c>
      <c r="E17" s="1437"/>
      <c r="F17" s="1437"/>
      <c r="J17" s="48"/>
      <c r="K17" s="48"/>
      <c r="L17" s="48"/>
    </row>
    <row r="18" spans="1:17" ht="20.25" customHeight="1" thickBot="1" x14ac:dyDescent="0.3">
      <c r="A18" s="47"/>
      <c r="B18" s="46"/>
      <c r="C18" s="45">
        <f>SUM(C16:C17)</f>
        <v>12944</v>
      </c>
      <c r="D18" s="1441">
        <f>C18/36</f>
        <v>359.55555555555554</v>
      </c>
      <c r="E18" s="1441"/>
      <c r="F18" s="1441"/>
      <c r="G18" s="58"/>
      <c r="H18" s="48"/>
      <c r="I18" s="48"/>
      <c r="J18" s="48"/>
      <c r="K18" s="48"/>
      <c r="L18" s="48"/>
    </row>
    <row r="19" spans="1:17" ht="16.5" thickTop="1" thickBot="1" x14ac:dyDescent="0.3"/>
    <row r="20" spans="1:17" ht="30.75" customHeight="1" thickBot="1" x14ac:dyDescent="0.3">
      <c r="A20" s="43" t="s">
        <v>26</v>
      </c>
      <c r="B20" s="42" t="s">
        <v>25</v>
      </c>
      <c r="C20" s="40" t="s">
        <v>24</v>
      </c>
      <c r="D20" s="41" t="s">
        <v>23</v>
      </c>
      <c r="E20" s="40" t="s">
        <v>22</v>
      </c>
      <c r="F20" s="39" t="s">
        <v>21</v>
      </c>
      <c r="G20" s="39" t="s">
        <v>20</v>
      </c>
      <c r="H20" s="40" t="s">
        <v>19</v>
      </c>
      <c r="I20" s="41" t="s">
        <v>18</v>
      </c>
      <c r="J20" s="40" t="s">
        <v>17</v>
      </c>
      <c r="K20" s="39" t="s">
        <v>16</v>
      </c>
      <c r="L20" s="38" t="s">
        <v>15</v>
      </c>
      <c r="N20" s="39" t="s">
        <v>21</v>
      </c>
      <c r="O20" s="39" t="s">
        <v>20</v>
      </c>
      <c r="P20" s="445" t="s">
        <v>19</v>
      </c>
      <c r="Q20" s="39" t="s">
        <v>16</v>
      </c>
    </row>
    <row r="21" spans="1:17" ht="20.25" customHeight="1" thickBot="1" x14ac:dyDescent="0.3">
      <c r="A21" s="92">
        <v>2020</v>
      </c>
      <c r="B21" s="91">
        <v>1</v>
      </c>
      <c r="C21" s="90" t="s">
        <v>13</v>
      </c>
      <c r="D21" s="89" t="str">
        <f t="array" ref="D21:D56">TRANSPOSE('[1]2020-2021'!$F$56:$AO$56)</f>
        <v>07/12/20</v>
      </c>
      <c r="E21" s="88">
        <f>C16</f>
        <v>12584</v>
      </c>
      <c r="F21" s="86">
        <v>165.45</v>
      </c>
      <c r="G21" s="86">
        <v>3.05</v>
      </c>
      <c r="H21" s="86">
        <v>181.5</v>
      </c>
      <c r="I21" s="87">
        <f t="shared" ref="I21:I56" si="0">F21+H21+G21+K21</f>
        <v>360</v>
      </c>
      <c r="J21" s="86">
        <f t="shared" ref="J21:J56" si="1">E21-H21-G21-F21</f>
        <v>12234</v>
      </c>
      <c r="K21" s="86">
        <v>10</v>
      </c>
      <c r="L21" s="84">
        <f>H21</f>
        <v>181.5</v>
      </c>
      <c r="N21" s="446">
        <v>0</v>
      </c>
      <c r="O21" s="447">
        <v>0</v>
      </c>
      <c r="P21" s="447">
        <v>0</v>
      </c>
      <c r="Q21" s="448">
        <v>0</v>
      </c>
    </row>
    <row r="22" spans="1:17" ht="20.25" customHeight="1" x14ac:dyDescent="0.25">
      <c r="A22" s="1389">
        <v>2021</v>
      </c>
      <c r="B22" s="37">
        <v>2</v>
      </c>
      <c r="C22" s="423" t="s">
        <v>12</v>
      </c>
      <c r="D22" s="35" t="str">
        <v>07/01/21</v>
      </c>
      <c r="E22" s="34">
        <f t="shared" ref="E22:E56" si="2">J21</f>
        <v>12234</v>
      </c>
      <c r="F22" s="32">
        <v>165.45</v>
      </c>
      <c r="G22" s="32">
        <v>3.05</v>
      </c>
      <c r="H22" s="32">
        <v>181.5</v>
      </c>
      <c r="I22" s="33">
        <f t="shared" si="0"/>
        <v>360</v>
      </c>
      <c r="J22" s="32">
        <f t="shared" si="1"/>
        <v>11884</v>
      </c>
      <c r="K22" s="32">
        <v>10</v>
      </c>
      <c r="L22" s="30">
        <f t="shared" ref="L22:L56" si="3">L21+H22</f>
        <v>363</v>
      </c>
      <c r="N22" s="309">
        <v>0</v>
      </c>
      <c r="O22" s="310">
        <v>0</v>
      </c>
      <c r="P22" s="310">
        <v>0</v>
      </c>
      <c r="Q22" s="311">
        <v>0</v>
      </c>
    </row>
    <row r="23" spans="1:17" ht="20.25" customHeight="1" x14ac:dyDescent="0.25">
      <c r="A23" s="1390"/>
      <c r="B23" s="29">
        <v>3</v>
      </c>
      <c r="C23" s="422" t="s">
        <v>11</v>
      </c>
      <c r="D23" s="27" t="str">
        <v>08/02/21</v>
      </c>
      <c r="E23" s="26">
        <f t="shared" si="2"/>
        <v>11884</v>
      </c>
      <c r="F23" s="24">
        <v>165.45</v>
      </c>
      <c r="G23" s="24">
        <v>3.05</v>
      </c>
      <c r="H23" s="24">
        <v>181.5</v>
      </c>
      <c r="I23" s="25">
        <f t="shared" si="0"/>
        <v>360</v>
      </c>
      <c r="J23" s="24">
        <f t="shared" si="1"/>
        <v>11534</v>
      </c>
      <c r="K23" s="24">
        <v>10</v>
      </c>
      <c r="L23" s="22">
        <f t="shared" si="3"/>
        <v>544.5</v>
      </c>
      <c r="N23" s="312">
        <v>0</v>
      </c>
      <c r="O23" s="313">
        <v>0</v>
      </c>
      <c r="P23" s="313">
        <v>0</v>
      </c>
      <c r="Q23" s="314">
        <v>0</v>
      </c>
    </row>
    <row r="24" spans="1:17" ht="20.25" customHeight="1" x14ac:dyDescent="0.25">
      <c r="A24" s="1390"/>
      <c r="B24" s="29">
        <v>4</v>
      </c>
      <c r="C24" s="422" t="s">
        <v>10</v>
      </c>
      <c r="D24" s="27" t="str">
        <v>08/03/21</v>
      </c>
      <c r="E24" s="26">
        <f t="shared" si="2"/>
        <v>11534</v>
      </c>
      <c r="F24" s="24">
        <v>165.45</v>
      </c>
      <c r="G24" s="24">
        <v>3.05</v>
      </c>
      <c r="H24" s="24">
        <v>181.5</v>
      </c>
      <c r="I24" s="25">
        <f t="shared" si="0"/>
        <v>360</v>
      </c>
      <c r="J24" s="24">
        <f t="shared" si="1"/>
        <v>11184</v>
      </c>
      <c r="K24" s="24">
        <v>10</v>
      </c>
      <c r="L24" s="22">
        <f t="shared" si="3"/>
        <v>726</v>
      </c>
      <c r="N24" s="312">
        <v>0</v>
      </c>
      <c r="O24" s="313">
        <v>0</v>
      </c>
      <c r="P24" s="313">
        <v>0</v>
      </c>
      <c r="Q24" s="314">
        <v>0</v>
      </c>
    </row>
    <row r="25" spans="1:17" ht="20.25" customHeight="1" x14ac:dyDescent="0.25">
      <c r="A25" s="1390"/>
      <c r="B25" s="29">
        <v>5</v>
      </c>
      <c r="C25" s="422" t="s">
        <v>9</v>
      </c>
      <c r="D25" s="27" t="str">
        <v>08/04/21</v>
      </c>
      <c r="E25" s="26">
        <f t="shared" si="2"/>
        <v>11184</v>
      </c>
      <c r="F25" s="24">
        <v>165.45</v>
      </c>
      <c r="G25" s="24">
        <v>3.05</v>
      </c>
      <c r="H25" s="24">
        <v>181.5</v>
      </c>
      <c r="I25" s="25">
        <f t="shared" si="0"/>
        <v>360</v>
      </c>
      <c r="J25" s="24">
        <f t="shared" si="1"/>
        <v>10834</v>
      </c>
      <c r="K25" s="24">
        <v>10</v>
      </c>
      <c r="L25" s="22">
        <f t="shared" si="3"/>
        <v>907.5</v>
      </c>
      <c r="N25" s="312">
        <v>0</v>
      </c>
      <c r="O25" s="313">
        <v>0</v>
      </c>
      <c r="P25" s="313">
        <v>0</v>
      </c>
      <c r="Q25" s="314">
        <v>0</v>
      </c>
    </row>
    <row r="26" spans="1:17" ht="20.25" customHeight="1" x14ac:dyDescent="0.25">
      <c r="A26" s="1390"/>
      <c r="B26" s="29">
        <v>6</v>
      </c>
      <c r="C26" s="422" t="s">
        <v>8</v>
      </c>
      <c r="D26" s="27" t="str">
        <v>08/05/21</v>
      </c>
      <c r="E26" s="26">
        <f t="shared" si="2"/>
        <v>10834</v>
      </c>
      <c r="F26" s="24">
        <v>165.45</v>
      </c>
      <c r="G26" s="24">
        <v>3.05</v>
      </c>
      <c r="H26" s="24">
        <v>181.5</v>
      </c>
      <c r="I26" s="25">
        <f t="shared" si="0"/>
        <v>360</v>
      </c>
      <c r="J26" s="24">
        <f t="shared" si="1"/>
        <v>10484</v>
      </c>
      <c r="K26" s="24">
        <v>10</v>
      </c>
      <c r="L26" s="22">
        <f t="shared" si="3"/>
        <v>1089</v>
      </c>
      <c r="N26" s="312">
        <v>0</v>
      </c>
      <c r="O26" s="313">
        <v>0</v>
      </c>
      <c r="P26" s="313">
        <v>0</v>
      </c>
      <c r="Q26" s="314">
        <v>0</v>
      </c>
    </row>
    <row r="27" spans="1:17" ht="20.25" customHeight="1" x14ac:dyDescent="0.25">
      <c r="A27" s="1390"/>
      <c r="B27" s="29">
        <v>7</v>
      </c>
      <c r="C27" s="422" t="s">
        <v>7</v>
      </c>
      <c r="D27" s="27" t="str">
        <v>13/06/21</v>
      </c>
      <c r="E27" s="26">
        <f t="shared" si="2"/>
        <v>10484</v>
      </c>
      <c r="F27" s="24">
        <v>165.45</v>
      </c>
      <c r="G27" s="24">
        <v>3.05</v>
      </c>
      <c r="H27" s="24">
        <v>181.5</v>
      </c>
      <c r="I27" s="25">
        <f t="shared" si="0"/>
        <v>360</v>
      </c>
      <c r="J27" s="24">
        <f t="shared" si="1"/>
        <v>10134</v>
      </c>
      <c r="K27" s="24">
        <v>10</v>
      </c>
      <c r="L27" s="22">
        <f t="shared" si="3"/>
        <v>1270.5</v>
      </c>
      <c r="N27" s="312">
        <v>0</v>
      </c>
      <c r="O27" s="313">
        <v>0</v>
      </c>
      <c r="P27" s="313">
        <v>0</v>
      </c>
      <c r="Q27" s="314">
        <v>0</v>
      </c>
    </row>
    <row r="28" spans="1:17" ht="20.25" customHeight="1" x14ac:dyDescent="0.25">
      <c r="A28" s="1390"/>
      <c r="B28" s="29">
        <v>8</v>
      </c>
      <c r="C28" s="422" t="s">
        <v>6</v>
      </c>
      <c r="D28" s="27" t="str">
        <v>08/07/21</v>
      </c>
      <c r="E28" s="26">
        <f t="shared" si="2"/>
        <v>10134</v>
      </c>
      <c r="F28" s="24">
        <v>165.45</v>
      </c>
      <c r="G28" s="24">
        <v>3.05</v>
      </c>
      <c r="H28" s="24">
        <v>181.5</v>
      </c>
      <c r="I28" s="25">
        <f t="shared" si="0"/>
        <v>360</v>
      </c>
      <c r="J28" s="24">
        <f t="shared" si="1"/>
        <v>9784</v>
      </c>
      <c r="K28" s="24">
        <v>10</v>
      </c>
      <c r="L28" s="22">
        <f t="shared" si="3"/>
        <v>1452</v>
      </c>
      <c r="N28" s="312">
        <v>0</v>
      </c>
      <c r="O28" s="313">
        <v>0</v>
      </c>
      <c r="P28" s="313">
        <v>0</v>
      </c>
      <c r="Q28" s="314">
        <v>0</v>
      </c>
    </row>
    <row r="29" spans="1:17" ht="20.25" customHeight="1" x14ac:dyDescent="0.25">
      <c r="A29" s="1390"/>
      <c r="B29" s="29">
        <v>9</v>
      </c>
      <c r="C29" s="422" t="s">
        <v>5</v>
      </c>
      <c r="D29" s="27" t="str">
        <v>09/08/21</v>
      </c>
      <c r="E29" s="26">
        <f t="shared" si="2"/>
        <v>9784</v>
      </c>
      <c r="F29" s="24">
        <v>165.45</v>
      </c>
      <c r="G29" s="24">
        <v>3.05</v>
      </c>
      <c r="H29" s="24">
        <v>181.5</v>
      </c>
      <c r="I29" s="25">
        <f t="shared" si="0"/>
        <v>360</v>
      </c>
      <c r="J29" s="24">
        <f t="shared" si="1"/>
        <v>9434</v>
      </c>
      <c r="K29" s="24">
        <v>10</v>
      </c>
      <c r="L29" s="22">
        <f t="shared" si="3"/>
        <v>1633.5</v>
      </c>
      <c r="N29" s="312">
        <v>0</v>
      </c>
      <c r="O29" s="313">
        <v>0</v>
      </c>
      <c r="P29" s="313">
        <v>0</v>
      </c>
      <c r="Q29" s="314">
        <v>0</v>
      </c>
    </row>
    <row r="30" spans="1:17" ht="20.25" customHeight="1" x14ac:dyDescent="0.25">
      <c r="A30" s="1390"/>
      <c r="B30" s="29">
        <v>10</v>
      </c>
      <c r="C30" s="422" t="s">
        <v>4</v>
      </c>
      <c r="D30" s="27" t="str">
        <v>09/09/21</v>
      </c>
      <c r="E30" s="26">
        <f t="shared" si="2"/>
        <v>9434</v>
      </c>
      <c r="F30" s="24">
        <v>165.45</v>
      </c>
      <c r="G30" s="24">
        <v>3.05</v>
      </c>
      <c r="H30" s="24">
        <v>181.5</v>
      </c>
      <c r="I30" s="25">
        <f t="shared" si="0"/>
        <v>360</v>
      </c>
      <c r="J30" s="24">
        <f t="shared" si="1"/>
        <v>9084</v>
      </c>
      <c r="K30" s="24">
        <v>10</v>
      </c>
      <c r="L30" s="22">
        <f t="shared" si="3"/>
        <v>1815</v>
      </c>
      <c r="N30" s="312">
        <v>0</v>
      </c>
      <c r="O30" s="313">
        <v>0</v>
      </c>
      <c r="P30" s="313">
        <v>0</v>
      </c>
      <c r="Q30" s="314">
        <v>0</v>
      </c>
    </row>
    <row r="31" spans="1:17" ht="20.25" customHeight="1" x14ac:dyDescent="0.25">
      <c r="A31" s="1390"/>
      <c r="B31" s="29">
        <v>11</v>
      </c>
      <c r="C31" s="422" t="s">
        <v>3</v>
      </c>
      <c r="D31" s="27" t="str">
        <v>08/10/21</v>
      </c>
      <c r="E31" s="26">
        <f t="shared" si="2"/>
        <v>9084</v>
      </c>
      <c r="F31" s="24">
        <v>165.45</v>
      </c>
      <c r="G31" s="24">
        <v>3.05</v>
      </c>
      <c r="H31" s="24">
        <v>181.5</v>
      </c>
      <c r="I31" s="25">
        <f t="shared" si="0"/>
        <v>360</v>
      </c>
      <c r="J31" s="24">
        <f t="shared" si="1"/>
        <v>8734</v>
      </c>
      <c r="K31" s="24">
        <v>10</v>
      </c>
      <c r="L31" s="22">
        <f t="shared" si="3"/>
        <v>1996.5</v>
      </c>
      <c r="N31" s="312">
        <v>0</v>
      </c>
      <c r="O31" s="313">
        <v>0</v>
      </c>
      <c r="P31" s="313">
        <v>0</v>
      </c>
      <c r="Q31" s="314">
        <v>0</v>
      </c>
    </row>
    <row r="32" spans="1:17" ht="20.25" customHeight="1" x14ac:dyDescent="0.25">
      <c r="A32" s="1390"/>
      <c r="B32" s="29">
        <v>12</v>
      </c>
      <c r="C32" s="422" t="s">
        <v>14</v>
      </c>
      <c r="D32" s="27" t="str">
        <v>08/11/21</v>
      </c>
      <c r="E32" s="26">
        <f t="shared" si="2"/>
        <v>8734</v>
      </c>
      <c r="F32" s="24">
        <v>165.45</v>
      </c>
      <c r="G32" s="24">
        <v>3.05</v>
      </c>
      <c r="H32" s="24">
        <v>181.5</v>
      </c>
      <c r="I32" s="25">
        <f t="shared" si="0"/>
        <v>360</v>
      </c>
      <c r="J32" s="24">
        <f t="shared" si="1"/>
        <v>8384</v>
      </c>
      <c r="K32" s="24">
        <v>10</v>
      </c>
      <c r="L32" s="22">
        <f t="shared" si="3"/>
        <v>2178</v>
      </c>
      <c r="N32" s="312">
        <v>0</v>
      </c>
      <c r="O32" s="313">
        <v>0</v>
      </c>
      <c r="P32" s="313">
        <v>0</v>
      </c>
      <c r="Q32" s="314">
        <v>0</v>
      </c>
    </row>
    <row r="33" spans="1:23" ht="20.25" customHeight="1" thickBot="1" x14ac:dyDescent="0.3">
      <c r="A33" s="1391"/>
      <c r="B33" s="21">
        <v>13</v>
      </c>
      <c r="C33" s="421" t="s">
        <v>13</v>
      </c>
      <c r="D33" s="19" t="str">
        <v>08/12/21</v>
      </c>
      <c r="E33" s="18">
        <f t="shared" si="2"/>
        <v>8384</v>
      </c>
      <c r="F33" s="16">
        <v>165.45</v>
      </c>
      <c r="G33" s="16">
        <v>3.05</v>
      </c>
      <c r="H33" s="16">
        <v>181.5</v>
      </c>
      <c r="I33" s="17">
        <f t="shared" si="0"/>
        <v>360</v>
      </c>
      <c r="J33" s="16">
        <f t="shared" si="1"/>
        <v>8034.0000000000009</v>
      </c>
      <c r="K33" s="16">
        <v>10</v>
      </c>
      <c r="L33" s="14">
        <f t="shared" si="3"/>
        <v>2359.5</v>
      </c>
      <c r="N33" s="441">
        <v>0</v>
      </c>
      <c r="O33" s="382">
        <v>0</v>
      </c>
      <c r="P33" s="382">
        <v>0</v>
      </c>
      <c r="Q33" s="384">
        <v>0</v>
      </c>
    </row>
    <row r="34" spans="1:23" ht="20.25" customHeight="1" x14ac:dyDescent="0.25">
      <c r="A34" s="1389">
        <v>2022</v>
      </c>
      <c r="B34" s="37">
        <v>14</v>
      </c>
      <c r="C34" s="423" t="s">
        <v>12</v>
      </c>
      <c r="D34" s="35" t="str">
        <v>10/01/22</v>
      </c>
      <c r="E34" s="34">
        <f t="shared" si="2"/>
        <v>8034.0000000000009</v>
      </c>
      <c r="F34" s="32">
        <v>165.45</v>
      </c>
      <c r="G34" s="32">
        <v>3.05</v>
      </c>
      <c r="H34" s="32">
        <v>181.5</v>
      </c>
      <c r="I34" s="33">
        <f t="shared" si="0"/>
        <v>360</v>
      </c>
      <c r="J34" s="32">
        <f t="shared" si="1"/>
        <v>7684.0000000000009</v>
      </c>
      <c r="K34" s="32">
        <v>10</v>
      </c>
      <c r="L34" s="30">
        <f t="shared" si="3"/>
        <v>2541</v>
      </c>
      <c r="N34" s="309">
        <v>0</v>
      </c>
      <c r="O34" s="310">
        <v>0</v>
      </c>
      <c r="P34" s="310">
        <v>0</v>
      </c>
      <c r="Q34" s="311">
        <v>0</v>
      </c>
    </row>
    <row r="35" spans="1:23" ht="20.25" customHeight="1" x14ac:dyDescent="0.25">
      <c r="A35" s="1390"/>
      <c r="B35" s="29">
        <v>15</v>
      </c>
      <c r="C35" s="422" t="s">
        <v>11</v>
      </c>
      <c r="D35" s="27" t="str">
        <v>08/02/22</v>
      </c>
      <c r="E35" s="26">
        <f t="shared" si="2"/>
        <v>7684.0000000000009</v>
      </c>
      <c r="F35" s="24">
        <v>165.45</v>
      </c>
      <c r="G35" s="24">
        <v>3.05</v>
      </c>
      <c r="H35" s="24">
        <v>181.5</v>
      </c>
      <c r="I35" s="25">
        <f t="shared" si="0"/>
        <v>360</v>
      </c>
      <c r="J35" s="24">
        <f t="shared" si="1"/>
        <v>7334.0000000000009</v>
      </c>
      <c r="K35" s="24">
        <v>10</v>
      </c>
      <c r="L35" s="22">
        <f t="shared" si="3"/>
        <v>2722.5</v>
      </c>
      <c r="N35" s="312">
        <v>0</v>
      </c>
      <c r="O35" s="313">
        <v>0</v>
      </c>
      <c r="P35" s="313">
        <v>0</v>
      </c>
      <c r="Q35" s="314">
        <v>0</v>
      </c>
    </row>
    <row r="36" spans="1:23" ht="20.25" customHeight="1" x14ac:dyDescent="0.25">
      <c r="A36" s="1390"/>
      <c r="B36" s="29">
        <v>16</v>
      </c>
      <c r="C36" s="422" t="s">
        <v>10</v>
      </c>
      <c r="D36" s="27" t="str">
        <v>07/03/22</v>
      </c>
      <c r="E36" s="26">
        <f t="shared" si="2"/>
        <v>7334.0000000000009</v>
      </c>
      <c r="F36" s="24">
        <v>165.45</v>
      </c>
      <c r="G36" s="24">
        <v>3.05</v>
      </c>
      <c r="H36" s="24">
        <v>181.5</v>
      </c>
      <c r="I36" s="25">
        <f t="shared" si="0"/>
        <v>360</v>
      </c>
      <c r="J36" s="24">
        <f t="shared" si="1"/>
        <v>6984.0000000000009</v>
      </c>
      <c r="K36" s="24">
        <v>10</v>
      </c>
      <c r="L36" s="22">
        <f t="shared" si="3"/>
        <v>2904</v>
      </c>
      <c r="N36" s="312">
        <v>0</v>
      </c>
      <c r="O36" s="313">
        <v>0</v>
      </c>
      <c r="P36" s="313">
        <v>0</v>
      </c>
      <c r="Q36" s="314">
        <v>0</v>
      </c>
    </row>
    <row r="37" spans="1:23" ht="20.25" customHeight="1" x14ac:dyDescent="0.25">
      <c r="A37" s="1390"/>
      <c r="B37" s="29">
        <v>17</v>
      </c>
      <c r="C37" s="422" t="s">
        <v>9</v>
      </c>
      <c r="D37" s="27" t="str">
        <v>08/04/22</v>
      </c>
      <c r="E37" s="26">
        <f t="shared" si="2"/>
        <v>6984.0000000000009</v>
      </c>
      <c r="F37" s="24">
        <v>165.45</v>
      </c>
      <c r="G37" s="24">
        <v>3.05</v>
      </c>
      <c r="H37" s="24">
        <v>181.5</v>
      </c>
      <c r="I37" s="25">
        <f t="shared" si="0"/>
        <v>360</v>
      </c>
      <c r="J37" s="24">
        <f t="shared" si="1"/>
        <v>6634.0000000000009</v>
      </c>
      <c r="K37" s="24">
        <v>10</v>
      </c>
      <c r="L37" s="22">
        <f t="shared" si="3"/>
        <v>3085.5</v>
      </c>
      <c r="N37" s="312">
        <v>0</v>
      </c>
      <c r="O37" s="313">
        <v>0</v>
      </c>
      <c r="P37" s="313">
        <v>0</v>
      </c>
      <c r="Q37" s="314">
        <v>0</v>
      </c>
    </row>
    <row r="38" spans="1:23" ht="20.25" customHeight="1" x14ac:dyDescent="0.25">
      <c r="A38" s="1390"/>
      <c r="B38" s="29">
        <v>18</v>
      </c>
      <c r="C38" s="422" t="s">
        <v>8</v>
      </c>
      <c r="D38" s="27" t="str">
        <v>11/05/22</v>
      </c>
      <c r="E38" s="26">
        <f t="shared" si="2"/>
        <v>6634.0000000000009</v>
      </c>
      <c r="F38" s="24">
        <v>165.45</v>
      </c>
      <c r="G38" s="24">
        <v>3.05</v>
      </c>
      <c r="H38" s="24">
        <v>181.5</v>
      </c>
      <c r="I38" s="25">
        <f t="shared" si="0"/>
        <v>360</v>
      </c>
      <c r="J38" s="24">
        <f t="shared" si="1"/>
        <v>6284.0000000000009</v>
      </c>
      <c r="K38" s="24">
        <v>10</v>
      </c>
      <c r="L38" s="22">
        <f t="shared" si="3"/>
        <v>3267</v>
      </c>
      <c r="N38" s="312">
        <v>0</v>
      </c>
      <c r="O38" s="313">
        <v>0</v>
      </c>
      <c r="P38" s="313">
        <v>0</v>
      </c>
      <c r="Q38" s="314">
        <v>0</v>
      </c>
    </row>
    <row r="39" spans="1:23" ht="20.25" customHeight="1" x14ac:dyDescent="0.25">
      <c r="A39" s="1390"/>
      <c r="B39" s="29">
        <v>19</v>
      </c>
      <c r="C39" s="422" t="s">
        <v>7</v>
      </c>
      <c r="D39" s="27" t="str">
        <v>07/06/22</v>
      </c>
      <c r="E39" s="26">
        <f t="shared" si="2"/>
        <v>6284.0000000000009</v>
      </c>
      <c r="F39" s="24">
        <v>165.45</v>
      </c>
      <c r="G39" s="24">
        <v>3.05</v>
      </c>
      <c r="H39" s="24">
        <v>181.5</v>
      </c>
      <c r="I39" s="25">
        <f t="shared" si="0"/>
        <v>360</v>
      </c>
      <c r="J39" s="24">
        <f t="shared" si="1"/>
        <v>5934.0000000000009</v>
      </c>
      <c r="K39" s="24">
        <v>10</v>
      </c>
      <c r="L39" s="22">
        <f t="shared" si="3"/>
        <v>3448.5</v>
      </c>
      <c r="N39" s="312">
        <v>0</v>
      </c>
      <c r="O39" s="313">
        <v>0</v>
      </c>
      <c r="P39" s="313">
        <v>0</v>
      </c>
      <c r="Q39" s="314">
        <v>0</v>
      </c>
    </row>
    <row r="40" spans="1:23" ht="32.25" customHeight="1" x14ac:dyDescent="0.25">
      <c r="A40" s="1390"/>
      <c r="B40" s="29">
        <v>20</v>
      </c>
      <c r="C40" s="422" t="s">
        <v>6</v>
      </c>
      <c r="D40" s="83" t="str">
        <v>12/07/22
-late pay chg</v>
      </c>
      <c r="E40" s="26">
        <f t="shared" si="2"/>
        <v>5934.0000000000009</v>
      </c>
      <c r="F40" s="24">
        <v>165.45</v>
      </c>
      <c r="G40" s="24">
        <v>3.05</v>
      </c>
      <c r="H40" s="24">
        <v>181.5</v>
      </c>
      <c r="I40" s="25">
        <f t="shared" si="0"/>
        <v>360</v>
      </c>
      <c r="J40" s="24">
        <f t="shared" si="1"/>
        <v>5584.0000000000009</v>
      </c>
      <c r="K40" s="24">
        <v>10</v>
      </c>
      <c r="L40" s="22">
        <f t="shared" si="3"/>
        <v>3630</v>
      </c>
      <c r="N40" s="1280" t="s">
        <v>1914</v>
      </c>
      <c r="O40" s="1281" t="s">
        <v>1914</v>
      </c>
      <c r="P40" s="1281" t="s">
        <v>1914</v>
      </c>
      <c r="Q40" s="1282" t="s">
        <v>1914</v>
      </c>
    </row>
    <row r="41" spans="1:23" ht="93.75" customHeight="1" x14ac:dyDescent="0.25">
      <c r="A41" s="1390"/>
      <c r="B41" s="29">
        <v>21</v>
      </c>
      <c r="C41" s="422" t="s">
        <v>5</v>
      </c>
      <c r="D41" s="83" t="str">
        <v>15/08/22
-rm317
14/09/22
-rm40
10/10/22
-rm3</v>
      </c>
      <c r="E41" s="26">
        <f t="shared" si="2"/>
        <v>5584.0000000000009</v>
      </c>
      <c r="F41" s="24">
        <v>165.45</v>
      </c>
      <c r="G41" s="24">
        <v>3.05</v>
      </c>
      <c r="H41" s="24">
        <v>181.5</v>
      </c>
      <c r="I41" s="25">
        <f t="shared" si="0"/>
        <v>360</v>
      </c>
      <c r="J41" s="24">
        <f t="shared" si="1"/>
        <v>5234.0000000000009</v>
      </c>
      <c r="K41" s="24">
        <v>10</v>
      </c>
      <c r="L41" s="22">
        <f t="shared" si="3"/>
        <v>3811.5</v>
      </c>
      <c r="N41" s="345" t="s">
        <v>255</v>
      </c>
      <c r="O41" s="346" t="s">
        <v>256</v>
      </c>
      <c r="P41" s="346" t="s">
        <v>257</v>
      </c>
      <c r="Q41" s="303" t="s">
        <v>258</v>
      </c>
    </row>
    <row r="42" spans="1:23" ht="20.25" customHeight="1" x14ac:dyDescent="0.25">
      <c r="A42" s="1390"/>
      <c r="B42" s="29">
        <v>22</v>
      </c>
      <c r="C42" s="422" t="s">
        <v>4</v>
      </c>
      <c r="D42" s="27" t="str">
        <v>10/10/22</v>
      </c>
      <c r="E42" s="26">
        <f t="shared" si="2"/>
        <v>5234.0000000000009</v>
      </c>
      <c r="F42" s="24">
        <v>165.45</v>
      </c>
      <c r="G42" s="24">
        <v>3.05</v>
      </c>
      <c r="H42" s="24">
        <v>181.5</v>
      </c>
      <c r="I42" s="25">
        <f t="shared" si="0"/>
        <v>360</v>
      </c>
      <c r="J42" s="24">
        <f t="shared" si="1"/>
        <v>4884.0000000000009</v>
      </c>
      <c r="K42" s="24">
        <v>10</v>
      </c>
      <c r="L42" s="22">
        <f t="shared" si="3"/>
        <v>3993</v>
      </c>
      <c r="N42" s="403">
        <v>0</v>
      </c>
      <c r="O42" s="404">
        <v>0</v>
      </c>
      <c r="P42" s="404">
        <v>0</v>
      </c>
      <c r="Q42" s="405">
        <v>0</v>
      </c>
    </row>
    <row r="43" spans="1:23" ht="63" customHeight="1" x14ac:dyDescent="0.25">
      <c r="A43" s="1390"/>
      <c r="B43" s="29">
        <v>23</v>
      </c>
      <c r="C43" s="422" t="s">
        <v>3</v>
      </c>
      <c r="D43" s="83" t="str">
        <v>10/10/22
-rm37
08/11/22
-rm323</v>
      </c>
      <c r="E43" s="26">
        <f t="shared" si="2"/>
        <v>4884.0000000000009</v>
      </c>
      <c r="F43" s="24">
        <v>165.45</v>
      </c>
      <c r="G43" s="24">
        <v>3.05</v>
      </c>
      <c r="H43" s="24">
        <v>181.5</v>
      </c>
      <c r="I43" s="25">
        <f t="shared" si="0"/>
        <v>360</v>
      </c>
      <c r="J43" s="24">
        <f t="shared" si="1"/>
        <v>4534.0000000000009</v>
      </c>
      <c r="K43" s="24">
        <v>10</v>
      </c>
      <c r="L43" s="22">
        <f t="shared" si="3"/>
        <v>4174.5</v>
      </c>
      <c r="N43" s="345" t="s">
        <v>338</v>
      </c>
      <c r="O43" s="346" t="s">
        <v>339</v>
      </c>
      <c r="P43" s="346" t="s">
        <v>340</v>
      </c>
      <c r="Q43" s="303" t="s">
        <v>341</v>
      </c>
    </row>
    <row r="44" spans="1:23" ht="93" customHeight="1" x14ac:dyDescent="0.25">
      <c r="A44" s="1390"/>
      <c r="B44" s="29">
        <v>24</v>
      </c>
      <c r="C44" s="422" t="s">
        <v>14</v>
      </c>
      <c r="D44" s="83" t="str">
        <v>08/11/22
-rm77
08/12/22
-rm203
08/12/22
-rm80</v>
      </c>
      <c r="E44" s="26">
        <f t="shared" si="2"/>
        <v>4534.0000000000009</v>
      </c>
      <c r="F44" s="24">
        <v>165.45</v>
      </c>
      <c r="G44" s="24">
        <v>3.05</v>
      </c>
      <c r="H44" s="24">
        <v>181.5</v>
      </c>
      <c r="I44" s="25">
        <f t="shared" si="0"/>
        <v>360</v>
      </c>
      <c r="J44" s="24">
        <f t="shared" si="1"/>
        <v>4184.0000000000009</v>
      </c>
      <c r="K44" s="24">
        <v>10</v>
      </c>
      <c r="L44" s="22">
        <f t="shared" si="3"/>
        <v>4356</v>
      </c>
      <c r="N44" s="345" t="s">
        <v>376</v>
      </c>
      <c r="O44" s="346" t="s">
        <v>377</v>
      </c>
      <c r="P44" s="346" t="s">
        <v>378</v>
      </c>
      <c r="Q44" s="303" t="s">
        <v>379</v>
      </c>
    </row>
    <row r="45" spans="1:23" ht="75" customHeight="1" thickBot="1" x14ac:dyDescent="0.3">
      <c r="A45" s="1391"/>
      <c r="B45" s="21">
        <v>25</v>
      </c>
      <c r="C45" s="421" t="s">
        <v>13</v>
      </c>
      <c r="D45" s="248" t="str">
        <v>08/12/22
-rm117
09/01/23
-rm243</v>
      </c>
      <c r="E45" s="18">
        <f t="shared" si="2"/>
        <v>4184.0000000000009</v>
      </c>
      <c r="F45" s="16">
        <v>165.45</v>
      </c>
      <c r="G45" s="16">
        <v>3.05</v>
      </c>
      <c r="H45" s="16">
        <v>181.5</v>
      </c>
      <c r="I45" s="17">
        <f t="shared" si="0"/>
        <v>360</v>
      </c>
      <c r="J45" s="16">
        <f t="shared" si="1"/>
        <v>3834.0000000000009</v>
      </c>
      <c r="K45" s="16">
        <v>10</v>
      </c>
      <c r="L45" s="14">
        <f t="shared" si="3"/>
        <v>4537.5</v>
      </c>
      <c r="N45" s="304" t="s">
        <v>408</v>
      </c>
      <c r="O45" s="305" t="s">
        <v>409</v>
      </c>
      <c r="P45" s="305" t="s">
        <v>410</v>
      </c>
      <c r="Q45" s="306" t="s">
        <v>411</v>
      </c>
    </row>
    <row r="46" spans="1:23" ht="90" x14ac:dyDescent="0.25">
      <c r="A46" s="1389">
        <v>2023</v>
      </c>
      <c r="B46" s="37">
        <v>26</v>
      </c>
      <c r="C46" s="423" t="s">
        <v>12</v>
      </c>
      <c r="D46" s="258" t="str">
        <v>09/01/23
-rm97
03/11/23
-rm140
07/02/24
-rm123</v>
      </c>
      <c r="E46" s="34">
        <f t="shared" si="2"/>
        <v>3834.0000000000009</v>
      </c>
      <c r="F46" s="32">
        <v>165.45</v>
      </c>
      <c r="G46" s="32">
        <v>3.05</v>
      </c>
      <c r="H46" s="32">
        <v>181.5</v>
      </c>
      <c r="I46" s="33">
        <f t="shared" si="0"/>
        <v>360</v>
      </c>
      <c r="J46" s="32">
        <f t="shared" si="1"/>
        <v>3484.0000000000009</v>
      </c>
      <c r="K46" s="32">
        <v>10</v>
      </c>
      <c r="L46" s="30">
        <f t="shared" si="3"/>
        <v>4719</v>
      </c>
      <c r="N46" s="777" t="s">
        <v>876</v>
      </c>
      <c r="O46" s="778" t="s">
        <v>877</v>
      </c>
      <c r="P46" s="778" t="s">
        <v>878</v>
      </c>
      <c r="Q46" s="779" t="s">
        <v>879</v>
      </c>
      <c r="R46" s="57" t="s">
        <v>730</v>
      </c>
    </row>
    <row r="47" spans="1:23" ht="90" x14ac:dyDescent="0.25">
      <c r="A47" s="1390"/>
      <c r="B47" s="29">
        <v>27</v>
      </c>
      <c r="C47" s="422" t="s">
        <v>11</v>
      </c>
      <c r="D47" s="83" t="str">
        <v>07/02/24
-rm17
15/03/24
-rm90
08/10/25
-rm50</v>
      </c>
      <c r="E47" s="26">
        <f t="shared" si="2"/>
        <v>3484.0000000000009</v>
      </c>
      <c r="F47" s="24">
        <v>165.45</v>
      </c>
      <c r="G47" s="24">
        <v>3.05</v>
      </c>
      <c r="H47" s="24">
        <v>181.5</v>
      </c>
      <c r="I47" s="25">
        <f t="shared" si="0"/>
        <v>360</v>
      </c>
      <c r="J47" s="24">
        <f t="shared" si="1"/>
        <v>3134.0000000000009</v>
      </c>
      <c r="K47" s="24">
        <v>10</v>
      </c>
      <c r="L47" s="22">
        <f t="shared" si="3"/>
        <v>4900.5</v>
      </c>
      <c r="N47" s="617" t="s">
        <v>1910</v>
      </c>
      <c r="O47" s="618" t="s">
        <v>1911</v>
      </c>
      <c r="P47" s="618" t="s">
        <v>1912</v>
      </c>
      <c r="Q47" s="619" t="s">
        <v>1913</v>
      </c>
      <c r="R47" s="1551" t="s">
        <v>948</v>
      </c>
      <c r="S47" s="1552"/>
      <c r="T47" s="1552"/>
      <c r="U47" s="1552"/>
      <c r="V47" s="1552"/>
      <c r="W47" s="1552"/>
    </row>
    <row r="48" spans="1:23" ht="20.25" customHeight="1" x14ac:dyDescent="0.25">
      <c r="A48" s="1390"/>
      <c r="B48" s="29">
        <v>28</v>
      </c>
      <c r="C48" s="422" t="s">
        <v>10</v>
      </c>
      <c r="D48" s="27" t="str">
        <v/>
      </c>
      <c r="E48" s="26">
        <f t="shared" si="2"/>
        <v>3134.0000000000009</v>
      </c>
      <c r="F48" s="24">
        <v>165.45</v>
      </c>
      <c r="G48" s="24">
        <v>3.05</v>
      </c>
      <c r="H48" s="24">
        <v>181.5</v>
      </c>
      <c r="I48" s="25">
        <f t="shared" si="0"/>
        <v>360</v>
      </c>
      <c r="J48" s="24">
        <f t="shared" si="1"/>
        <v>2784.0000000000009</v>
      </c>
      <c r="K48" s="24">
        <v>10</v>
      </c>
      <c r="L48" s="22">
        <f t="shared" si="3"/>
        <v>5082</v>
      </c>
      <c r="N48" s="1"/>
      <c r="O48" s="1"/>
      <c r="P48" s="1"/>
      <c r="Q48" s="1"/>
    </row>
    <row r="49" spans="1:17" ht="20.25" customHeight="1" x14ac:dyDescent="0.25">
      <c r="A49" s="1390"/>
      <c r="B49" s="29">
        <v>29</v>
      </c>
      <c r="C49" s="422" t="s">
        <v>9</v>
      </c>
      <c r="D49" s="27" t="str">
        <v/>
      </c>
      <c r="E49" s="26">
        <f t="shared" si="2"/>
        <v>2784.0000000000009</v>
      </c>
      <c r="F49" s="24">
        <v>165.45</v>
      </c>
      <c r="G49" s="24">
        <v>3.05</v>
      </c>
      <c r="H49" s="24">
        <v>181.5</v>
      </c>
      <c r="I49" s="25">
        <f t="shared" si="0"/>
        <v>360</v>
      </c>
      <c r="J49" s="24">
        <f t="shared" si="1"/>
        <v>2434.0000000000009</v>
      </c>
      <c r="K49" s="24">
        <v>10</v>
      </c>
      <c r="L49" s="22">
        <f t="shared" si="3"/>
        <v>5263.5</v>
      </c>
      <c r="N49" s="1"/>
      <c r="O49" s="1"/>
      <c r="P49" s="1"/>
      <c r="Q49" s="1"/>
    </row>
    <row r="50" spans="1:17" ht="20.25" customHeight="1" x14ac:dyDescent="0.25">
      <c r="A50" s="1390"/>
      <c r="B50" s="29">
        <v>30</v>
      </c>
      <c r="C50" s="422" t="s">
        <v>8</v>
      </c>
      <c r="D50" s="27" t="str">
        <v/>
      </c>
      <c r="E50" s="26">
        <f t="shared" si="2"/>
        <v>2434.0000000000009</v>
      </c>
      <c r="F50" s="24">
        <v>165.45</v>
      </c>
      <c r="G50" s="24">
        <v>3.05</v>
      </c>
      <c r="H50" s="24">
        <v>181.5</v>
      </c>
      <c r="I50" s="25">
        <f t="shared" si="0"/>
        <v>360</v>
      </c>
      <c r="J50" s="24">
        <f t="shared" si="1"/>
        <v>2084.0000000000009</v>
      </c>
      <c r="K50" s="24">
        <v>10</v>
      </c>
      <c r="L50" s="22">
        <f t="shared" si="3"/>
        <v>5445</v>
      </c>
      <c r="N50" s="1"/>
      <c r="O50" s="1"/>
      <c r="P50" s="1"/>
      <c r="Q50" s="1"/>
    </row>
    <row r="51" spans="1:17" ht="20.25" customHeight="1" x14ac:dyDescent="0.25">
      <c r="A51" s="1390"/>
      <c r="B51" s="29">
        <v>31</v>
      </c>
      <c r="C51" s="422" t="s">
        <v>7</v>
      </c>
      <c r="D51" s="27" t="str">
        <v/>
      </c>
      <c r="E51" s="26">
        <f t="shared" si="2"/>
        <v>2084.0000000000009</v>
      </c>
      <c r="F51" s="24">
        <v>165.45</v>
      </c>
      <c r="G51" s="24">
        <v>3.05</v>
      </c>
      <c r="H51" s="24">
        <v>181.5</v>
      </c>
      <c r="I51" s="25">
        <f t="shared" si="0"/>
        <v>360</v>
      </c>
      <c r="J51" s="24">
        <f t="shared" si="1"/>
        <v>1734.0000000000009</v>
      </c>
      <c r="K51" s="24">
        <v>10</v>
      </c>
      <c r="L51" s="22">
        <f t="shared" si="3"/>
        <v>5626.5</v>
      </c>
      <c r="N51" s="1"/>
      <c r="O51" s="1"/>
      <c r="P51" s="1"/>
      <c r="Q51" s="1"/>
    </row>
    <row r="52" spans="1:17" ht="20.25" customHeight="1" x14ac:dyDescent="0.25">
      <c r="A52" s="1390"/>
      <c r="B52" s="29">
        <v>32</v>
      </c>
      <c r="C52" s="422" t="s">
        <v>6</v>
      </c>
      <c r="D52" s="27" t="str">
        <v/>
      </c>
      <c r="E52" s="26">
        <f t="shared" si="2"/>
        <v>1734.0000000000009</v>
      </c>
      <c r="F52" s="24">
        <v>165.45</v>
      </c>
      <c r="G52" s="24">
        <v>3.05</v>
      </c>
      <c r="H52" s="24">
        <v>181.5</v>
      </c>
      <c r="I52" s="25">
        <f t="shared" si="0"/>
        <v>360</v>
      </c>
      <c r="J52" s="24">
        <f t="shared" si="1"/>
        <v>1384.0000000000009</v>
      </c>
      <c r="K52" s="24">
        <v>10</v>
      </c>
      <c r="L52" s="22">
        <f t="shared" si="3"/>
        <v>5808</v>
      </c>
      <c r="N52" s="1"/>
      <c r="O52" s="1"/>
      <c r="P52" s="1"/>
      <c r="Q52" s="1"/>
    </row>
    <row r="53" spans="1:17" ht="20.25" customHeight="1" x14ac:dyDescent="0.25">
      <c r="A53" s="1390"/>
      <c r="B53" s="29">
        <v>33</v>
      </c>
      <c r="C53" s="422" t="s">
        <v>5</v>
      </c>
      <c r="D53" s="27" t="str">
        <v/>
      </c>
      <c r="E53" s="26">
        <f t="shared" si="2"/>
        <v>1384.0000000000009</v>
      </c>
      <c r="F53" s="24">
        <v>165.45</v>
      </c>
      <c r="G53" s="24">
        <v>3.05</v>
      </c>
      <c r="H53" s="24">
        <v>181.5</v>
      </c>
      <c r="I53" s="25">
        <f t="shared" si="0"/>
        <v>360</v>
      </c>
      <c r="J53" s="24">
        <f t="shared" si="1"/>
        <v>1034.0000000000009</v>
      </c>
      <c r="K53" s="24">
        <v>10</v>
      </c>
      <c r="L53" s="22">
        <f t="shared" si="3"/>
        <v>5989.5</v>
      </c>
      <c r="N53" s="1"/>
      <c r="O53" s="1"/>
      <c r="P53" s="1"/>
      <c r="Q53" s="1"/>
    </row>
    <row r="54" spans="1:17" ht="20.25" customHeight="1" x14ac:dyDescent="0.25">
      <c r="A54" s="1390"/>
      <c r="B54" s="29">
        <v>34</v>
      </c>
      <c r="C54" s="422" t="s">
        <v>4</v>
      </c>
      <c r="D54" s="27" t="str">
        <v/>
      </c>
      <c r="E54" s="26">
        <f t="shared" si="2"/>
        <v>1034.0000000000009</v>
      </c>
      <c r="F54" s="24">
        <v>165.45</v>
      </c>
      <c r="G54" s="24">
        <v>3.05</v>
      </c>
      <c r="H54" s="24">
        <v>181.5</v>
      </c>
      <c r="I54" s="25">
        <f t="shared" si="0"/>
        <v>360</v>
      </c>
      <c r="J54" s="24">
        <f t="shared" si="1"/>
        <v>684.00000000000091</v>
      </c>
      <c r="K54" s="24">
        <v>10</v>
      </c>
      <c r="L54" s="22">
        <f t="shared" si="3"/>
        <v>6171</v>
      </c>
      <c r="N54" s="1"/>
      <c r="O54" s="1"/>
      <c r="P54" s="1"/>
      <c r="Q54" s="1"/>
    </row>
    <row r="55" spans="1:17" ht="20.25" customHeight="1" x14ac:dyDescent="0.25">
      <c r="A55" s="1390"/>
      <c r="B55" s="29">
        <v>35</v>
      </c>
      <c r="C55" s="422" t="s">
        <v>3</v>
      </c>
      <c r="D55" s="27" t="str">
        <v/>
      </c>
      <c r="E55" s="26">
        <f t="shared" si="2"/>
        <v>684.00000000000091</v>
      </c>
      <c r="F55" s="24">
        <v>165.45</v>
      </c>
      <c r="G55" s="24">
        <v>3.05</v>
      </c>
      <c r="H55" s="24">
        <v>181.5</v>
      </c>
      <c r="I55" s="25">
        <f t="shared" si="0"/>
        <v>360</v>
      </c>
      <c r="J55" s="24">
        <f t="shared" si="1"/>
        <v>334.00000000000091</v>
      </c>
      <c r="K55" s="24">
        <v>10</v>
      </c>
      <c r="L55" s="22">
        <f t="shared" si="3"/>
        <v>6352.5</v>
      </c>
      <c r="N55" s="1"/>
      <c r="O55" s="1"/>
      <c r="P55" s="1"/>
      <c r="Q55" s="1"/>
    </row>
    <row r="56" spans="1:17" ht="20.25" customHeight="1" thickBot="1" x14ac:dyDescent="0.3">
      <c r="A56" s="1391"/>
      <c r="B56" s="21">
        <v>36</v>
      </c>
      <c r="C56" s="421" t="s">
        <v>14</v>
      </c>
      <c r="D56" s="19" t="str">
        <v/>
      </c>
      <c r="E56" s="18">
        <f t="shared" si="2"/>
        <v>334.00000000000091</v>
      </c>
      <c r="F56" s="16">
        <v>165.25</v>
      </c>
      <c r="G56" s="16">
        <v>3.25</v>
      </c>
      <c r="H56" s="16">
        <v>181.5</v>
      </c>
      <c r="I56" s="17">
        <f t="shared" si="0"/>
        <v>360</v>
      </c>
      <c r="J56" s="16">
        <f t="shared" si="1"/>
        <v>-15.999999999999091</v>
      </c>
      <c r="K56" s="16">
        <v>10</v>
      </c>
      <c r="L56" s="14">
        <f t="shared" si="3"/>
        <v>6534</v>
      </c>
      <c r="N56" s="1"/>
      <c r="O56" s="1"/>
      <c r="P56" s="1"/>
      <c r="Q56" s="1"/>
    </row>
    <row r="57" spans="1:17" x14ac:dyDescent="0.25">
      <c r="F57" s="99">
        <f>SUM(F21:F56)</f>
        <v>5955.9999999999964</v>
      </c>
      <c r="G57" s="99">
        <f>SUM(G21:G56)</f>
        <v>109.99999999999994</v>
      </c>
      <c r="H57" s="99">
        <f>SUM(H21:H56)</f>
        <v>6534</v>
      </c>
      <c r="K57" s="98">
        <f>SUM(K21:K56)</f>
        <v>360</v>
      </c>
    </row>
    <row r="58" spans="1:17" x14ac:dyDescent="0.25">
      <c r="D58" s="1420" t="s">
        <v>2</v>
      </c>
      <c r="E58" s="1420"/>
      <c r="F58" s="79">
        <f>SUM(F21:F46)</f>
        <v>4301.699999999998</v>
      </c>
      <c r="G58" s="79">
        <f t="shared" ref="G58:H58" si="4">SUM(G21:G46)</f>
        <v>79.299999999999969</v>
      </c>
      <c r="H58" s="79">
        <f t="shared" si="4"/>
        <v>4719</v>
      </c>
      <c r="K58" s="66">
        <f>SUM(K21:K46)</f>
        <v>260</v>
      </c>
    </row>
    <row r="59" spans="1:17" x14ac:dyDescent="0.25">
      <c r="D59" s="1072"/>
      <c r="E59" s="1072"/>
      <c r="F59" s="79">
        <v>7.81</v>
      </c>
      <c r="G59" s="79">
        <v>0.14000000000000001</v>
      </c>
      <c r="H59" s="79">
        <v>8.57</v>
      </c>
      <c r="K59" s="66">
        <v>0.48</v>
      </c>
    </row>
    <row r="60" spans="1:17" x14ac:dyDescent="0.25">
      <c r="D60" s="1072"/>
      <c r="E60" s="1072"/>
      <c r="F60" s="79">
        <v>41.36</v>
      </c>
      <c r="G60" s="79">
        <v>0.76</v>
      </c>
      <c r="H60" s="79">
        <v>45.38</v>
      </c>
      <c r="K60" s="66">
        <v>2.5</v>
      </c>
    </row>
    <row r="61" spans="1:17" x14ac:dyDescent="0.25">
      <c r="D61" s="1421" t="s">
        <v>1</v>
      </c>
      <c r="E61" s="1421"/>
      <c r="F61" s="65">
        <f>SUM(F57-F58-F59-F60)</f>
        <v>1605.1299999999985</v>
      </c>
      <c r="G61" s="65">
        <f t="shared" ref="G61:H61" si="5">SUM(G57-G58-G59-G60)</f>
        <v>29.799999999999972</v>
      </c>
      <c r="H61" s="65">
        <f t="shared" si="5"/>
        <v>1761.05</v>
      </c>
      <c r="K61" s="74">
        <f>SUM(K57-K58-K59-K60)</f>
        <v>97.02</v>
      </c>
    </row>
    <row r="63" spans="1:17" ht="15.75" x14ac:dyDescent="0.25">
      <c r="C63" s="97"/>
      <c r="D63" s="1422" t="s">
        <v>42</v>
      </c>
      <c r="E63" s="1422"/>
      <c r="F63" s="1423">
        <f>SUM(F61:H61)</f>
        <v>3395.9799999999987</v>
      </c>
      <c r="G63" s="1423"/>
    </row>
    <row r="64" spans="1:17" ht="16.5" thickBot="1" x14ac:dyDescent="0.3">
      <c r="C64" s="97"/>
      <c r="D64" s="1422" t="s">
        <v>41</v>
      </c>
      <c r="E64" s="1422"/>
      <c r="F64" s="1436">
        <v>-16</v>
      </c>
      <c r="G64" s="1436"/>
    </row>
    <row r="65" spans="3:7" ht="17.25" thickTop="1" thickBot="1" x14ac:dyDescent="0.3">
      <c r="C65" s="1415" t="s">
        <v>0</v>
      </c>
      <c r="D65" s="1415"/>
      <c r="E65" s="1416"/>
      <c r="F65" s="1417">
        <f>SUM(F63:G64)</f>
        <v>3379.9799999999987</v>
      </c>
      <c r="G65" s="1419"/>
    </row>
    <row r="66" spans="3:7" ht="15.75" thickTop="1" x14ac:dyDescent="0.25"/>
  </sheetData>
  <mergeCells count="21">
    <mergeCell ref="R47:W47"/>
    <mergeCell ref="C65:E65"/>
    <mergeCell ref="F65:G65"/>
    <mergeCell ref="D61:E61"/>
    <mergeCell ref="D63:E63"/>
    <mergeCell ref="F63:G63"/>
    <mergeCell ref="D64:E64"/>
    <mergeCell ref="F64:G64"/>
    <mergeCell ref="D58:E58"/>
    <mergeCell ref="A16:B16"/>
    <mergeCell ref="A8:L8"/>
    <mergeCell ref="A11:B11"/>
    <mergeCell ref="A12:B12"/>
    <mergeCell ref="A13:B13"/>
    <mergeCell ref="A15:B15"/>
    <mergeCell ref="A17:B17"/>
    <mergeCell ref="D17:F17"/>
    <mergeCell ref="D18:F18"/>
    <mergeCell ref="A46:A56"/>
    <mergeCell ref="A34:A45"/>
    <mergeCell ref="A22:A33"/>
  </mergeCells>
  <printOptions horizontalCentered="1"/>
  <pageMargins left="0" right="0" top="0.39370078740157483" bottom="0" header="0.31496062992125984" footer="0.31496062992125984"/>
  <pageSetup scale="72" pageOrder="overThenDown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S54"/>
  <sheetViews>
    <sheetView zoomScale="90" zoomScaleNormal="90" workbookViewId="0">
      <selection activeCell="D12" sqref="D12"/>
    </sheetView>
  </sheetViews>
  <sheetFormatPr defaultRowHeight="15" x14ac:dyDescent="0.25"/>
  <cols>
    <col min="3" max="3" width="12.7109375" bestFit="1" customWidth="1"/>
    <col min="4" max="4" width="15.5703125" customWidth="1"/>
    <col min="5" max="8" width="10" customWidth="1"/>
    <col min="9" max="9" width="10.85546875" customWidth="1"/>
    <col min="10" max="12" width="10" customWidth="1"/>
    <col min="13" max="13" width="12.85546875" customWidth="1"/>
    <col min="14" max="14" width="5.28515625" customWidth="1"/>
  </cols>
  <sheetData>
    <row r="1" spans="1:13" ht="21" x14ac:dyDescent="0.35">
      <c r="A1" s="63" t="s">
        <v>40</v>
      </c>
    </row>
    <row r="3" spans="1:13" ht="21" x14ac:dyDescent="0.35">
      <c r="A3" s="62" t="s">
        <v>1153</v>
      </c>
    </row>
    <row r="4" spans="1:13" ht="12.6" customHeight="1" x14ac:dyDescent="0.35">
      <c r="A4" s="62"/>
    </row>
    <row r="5" spans="1:13" ht="17.25" x14ac:dyDescent="0.3">
      <c r="A5" s="500" t="s">
        <v>1154</v>
      </c>
    </row>
    <row r="6" spans="1:13" ht="17.25" x14ac:dyDescent="0.3">
      <c r="A6" s="500" t="s">
        <v>1155</v>
      </c>
    </row>
    <row r="8" spans="1:13" ht="20.25" customHeight="1" x14ac:dyDescent="0.25">
      <c r="A8" s="1425" t="s">
        <v>1156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945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93</v>
      </c>
      <c r="B10" s="60"/>
      <c r="C10" s="59"/>
      <c r="D10" s="945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4000</v>
      </c>
      <c r="D11" s="945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240</v>
      </c>
      <c r="D12" s="57" t="s">
        <v>391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240</v>
      </c>
      <c r="D13" s="57" t="s">
        <v>228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240</v>
      </c>
      <c r="D14" s="57" t="s">
        <v>32</v>
      </c>
      <c r="E14" s="51"/>
      <c r="I14" s="48"/>
      <c r="L14" s="48"/>
      <c r="M14" s="48"/>
    </row>
    <row r="15" spans="1:13" ht="20.25" customHeight="1" x14ac:dyDescent="0.25">
      <c r="A15" s="943"/>
      <c r="B15" s="943"/>
      <c r="C15" s="50">
        <f>SUM(C11:C14)</f>
        <v>4720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49">
        <v>4531.2</v>
      </c>
      <c r="D16" s="52" t="s">
        <v>75</v>
      </c>
      <c r="E16" s="51"/>
      <c r="I16" s="48"/>
      <c r="L16" s="48"/>
      <c r="M16" s="48"/>
    </row>
    <row r="17" spans="1:19" ht="20.25" customHeight="1" x14ac:dyDescent="0.25">
      <c r="A17" s="943"/>
      <c r="B17" s="943"/>
      <c r="C17" s="189">
        <f>SUM(C15:C16)</f>
        <v>9251.2000000000007</v>
      </c>
      <c r="D17" s="52"/>
      <c r="E17" s="51"/>
      <c r="I17" s="48"/>
      <c r="L17" s="48"/>
      <c r="M17" s="48"/>
    </row>
    <row r="18" spans="1:19" ht="20.25" customHeight="1" x14ac:dyDescent="0.25">
      <c r="A18" s="1427" t="s">
        <v>1157</v>
      </c>
      <c r="B18" s="1427"/>
      <c r="C18" s="49">
        <v>336</v>
      </c>
      <c r="E18" s="1428" t="s">
        <v>168</v>
      </c>
      <c r="F18" s="1428"/>
      <c r="G18" s="144"/>
      <c r="I18" s="48"/>
      <c r="L18" s="48"/>
      <c r="M18" s="48"/>
    </row>
    <row r="19" spans="1:19" ht="18" customHeight="1" thickBot="1" x14ac:dyDescent="0.3">
      <c r="C19" s="45">
        <f>SUM(C17:C18)</f>
        <v>9587.2000000000007</v>
      </c>
      <c r="E19" s="1429">
        <f>C19/24+1</f>
        <v>400.4666666666667</v>
      </c>
      <c r="F19" s="1429"/>
      <c r="G19" s="143"/>
    </row>
    <row r="20" spans="1:19" s="93" customFormat="1" ht="17.25" thickTop="1" thickBot="1" x14ac:dyDescent="0.3">
      <c r="D20" s="143"/>
      <c r="E20" s="143"/>
      <c r="F20" s="143"/>
      <c r="G20" s="143"/>
    </row>
    <row r="21" spans="1:19" ht="18.75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218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  <c r="O21" s="1408" t="s">
        <v>21</v>
      </c>
      <c r="P21" s="1402" t="s">
        <v>218</v>
      </c>
      <c r="Q21" s="1403"/>
      <c r="R21" s="1404"/>
      <c r="S21" s="1392" t="s">
        <v>19</v>
      </c>
    </row>
    <row r="22" spans="1:19" ht="30.75" customHeight="1" thickBot="1" x14ac:dyDescent="0.3">
      <c r="A22" s="1431"/>
      <c r="B22" s="1433"/>
      <c r="C22" s="1393"/>
      <c r="D22" s="1401"/>
      <c r="E22" s="1393"/>
      <c r="F22" s="1434"/>
      <c r="G22" s="944" t="s">
        <v>597</v>
      </c>
      <c r="H22" s="944" t="s">
        <v>20</v>
      </c>
      <c r="I22" s="944" t="s">
        <v>16</v>
      </c>
      <c r="J22" s="1393"/>
      <c r="K22" s="1401"/>
      <c r="L22" s="1393"/>
      <c r="M22" s="1395"/>
      <c r="O22" s="1434"/>
      <c r="P22" s="1323" t="s">
        <v>597</v>
      </c>
      <c r="Q22" s="1323" t="s">
        <v>20</v>
      </c>
      <c r="R22" s="1323" t="s">
        <v>16</v>
      </c>
      <c r="S22" s="1393"/>
    </row>
    <row r="23" spans="1:19" ht="20.25" customHeight="1" x14ac:dyDescent="0.25">
      <c r="A23" s="1389">
        <v>2024</v>
      </c>
      <c r="B23" s="37">
        <v>1</v>
      </c>
      <c r="C23" s="956" t="s">
        <v>4</v>
      </c>
      <c r="D23" s="35" t="str">
        <f t="array" ref="D23:D46">TRANSPOSE('[1]2024-2025'!$F$77:$AC$77)</f>
        <v>03/09/24</v>
      </c>
      <c r="E23" s="34">
        <f>SUM(C19)</f>
        <v>9587.2000000000007</v>
      </c>
      <c r="F23" s="32">
        <v>177.2</v>
      </c>
      <c r="G23" s="32">
        <v>10</v>
      </c>
      <c r="H23" s="32">
        <v>10</v>
      </c>
      <c r="I23" s="31">
        <v>14</v>
      </c>
      <c r="J23" s="32">
        <v>188.8</v>
      </c>
      <c r="K23" s="33">
        <f>F23+J23+H23+I23+G23</f>
        <v>400</v>
      </c>
      <c r="L23" s="32">
        <f>E23-J23-H23-F23-I23-G23</f>
        <v>9187.2000000000007</v>
      </c>
      <c r="M23" s="30">
        <f>J23</f>
        <v>188.8</v>
      </c>
      <c r="O23" s="1322" t="s">
        <v>88</v>
      </c>
      <c r="P23" s="1322" t="s">
        <v>88</v>
      </c>
      <c r="Q23" s="1322" t="s">
        <v>88</v>
      </c>
      <c r="R23" s="1322" t="s">
        <v>88</v>
      </c>
      <c r="S23" s="1322" t="s">
        <v>88</v>
      </c>
    </row>
    <row r="24" spans="1:19" ht="20.25" customHeight="1" x14ac:dyDescent="0.25">
      <c r="A24" s="1390"/>
      <c r="B24" s="29">
        <v>2</v>
      </c>
      <c r="C24" s="957" t="s">
        <v>3</v>
      </c>
      <c r="D24" s="27" t="str">
        <v>02/10/24</v>
      </c>
      <c r="E24" s="26">
        <f>L23</f>
        <v>9187.2000000000007</v>
      </c>
      <c r="F24" s="24">
        <v>177.2</v>
      </c>
      <c r="G24" s="24">
        <v>10</v>
      </c>
      <c r="H24" s="24">
        <v>10</v>
      </c>
      <c r="I24" s="23">
        <v>14</v>
      </c>
      <c r="J24" s="24">
        <v>188.8</v>
      </c>
      <c r="K24" s="25">
        <f t="shared" ref="K24:K46" si="0">F24+J24+H24+I24+G24</f>
        <v>400</v>
      </c>
      <c r="L24" s="24">
        <f t="shared" ref="L24:L46" si="1">E24-J24-H24-F24-I24-G24</f>
        <v>8787.2000000000007</v>
      </c>
      <c r="M24" s="22">
        <f t="shared" ref="M24:M46" si="2">M23+J24</f>
        <v>377.6</v>
      </c>
      <c r="O24" s="1322" t="s">
        <v>88</v>
      </c>
      <c r="P24" s="1322" t="s">
        <v>88</v>
      </c>
      <c r="Q24" s="1322" t="s">
        <v>88</v>
      </c>
      <c r="R24" s="1322" t="s">
        <v>88</v>
      </c>
      <c r="S24" s="1322" t="s">
        <v>88</v>
      </c>
    </row>
    <row r="25" spans="1:19" ht="20.25" customHeight="1" x14ac:dyDescent="0.25">
      <c r="A25" s="1390"/>
      <c r="B25" s="29">
        <v>3</v>
      </c>
      <c r="C25" s="957" t="s">
        <v>14</v>
      </c>
      <c r="D25" s="27" t="str">
        <v>02/11/24</v>
      </c>
      <c r="E25" s="26">
        <f t="shared" ref="E25:E46" si="3">L24</f>
        <v>8787.2000000000007</v>
      </c>
      <c r="F25" s="24">
        <v>177.2</v>
      </c>
      <c r="G25" s="24">
        <v>10</v>
      </c>
      <c r="H25" s="24">
        <v>10</v>
      </c>
      <c r="I25" s="23">
        <v>14</v>
      </c>
      <c r="J25" s="24">
        <v>188.8</v>
      </c>
      <c r="K25" s="25">
        <f t="shared" si="0"/>
        <v>400</v>
      </c>
      <c r="L25" s="24">
        <f t="shared" si="1"/>
        <v>8387.2000000000007</v>
      </c>
      <c r="M25" s="22">
        <f t="shared" si="2"/>
        <v>566.40000000000009</v>
      </c>
      <c r="O25" s="1322" t="s">
        <v>88</v>
      </c>
      <c r="P25" s="1322" t="s">
        <v>88</v>
      </c>
      <c r="Q25" s="1322" t="s">
        <v>88</v>
      </c>
      <c r="R25" s="1322" t="s">
        <v>88</v>
      </c>
      <c r="S25" s="1322" t="s">
        <v>88</v>
      </c>
    </row>
    <row r="26" spans="1:19" ht="20.25" customHeight="1" thickBot="1" x14ac:dyDescent="0.3">
      <c r="A26" s="1391"/>
      <c r="B26" s="21">
        <v>4</v>
      </c>
      <c r="C26" s="958" t="s">
        <v>13</v>
      </c>
      <c r="D26" s="19" t="str">
        <v>03/12/24</v>
      </c>
      <c r="E26" s="18">
        <f t="shared" si="3"/>
        <v>8387.2000000000007</v>
      </c>
      <c r="F26" s="16">
        <v>177.2</v>
      </c>
      <c r="G26" s="16">
        <v>10</v>
      </c>
      <c r="H26" s="16">
        <v>10</v>
      </c>
      <c r="I26" s="15">
        <v>14</v>
      </c>
      <c r="J26" s="16">
        <v>188.8</v>
      </c>
      <c r="K26" s="17">
        <f t="shared" si="0"/>
        <v>400</v>
      </c>
      <c r="L26" s="16">
        <f t="shared" si="1"/>
        <v>7987.2000000000016</v>
      </c>
      <c r="M26" s="14">
        <f t="shared" si="2"/>
        <v>755.2</v>
      </c>
      <c r="O26" s="1322" t="s">
        <v>88</v>
      </c>
      <c r="P26" s="1322" t="s">
        <v>88</v>
      </c>
      <c r="Q26" s="1322" t="s">
        <v>88</v>
      </c>
      <c r="R26" s="1322" t="s">
        <v>88</v>
      </c>
      <c r="S26" s="1322" t="s">
        <v>88</v>
      </c>
    </row>
    <row r="27" spans="1:19" ht="20.25" customHeight="1" x14ac:dyDescent="0.25">
      <c r="A27" s="1389">
        <v>2025</v>
      </c>
      <c r="B27" s="37">
        <v>5</v>
      </c>
      <c r="C27" s="956" t="s">
        <v>12</v>
      </c>
      <c r="D27" s="35" t="str">
        <v>02/01/25</v>
      </c>
      <c r="E27" s="34">
        <f t="shared" si="3"/>
        <v>7987.2000000000016</v>
      </c>
      <c r="F27" s="32">
        <v>177.2</v>
      </c>
      <c r="G27" s="32">
        <v>10</v>
      </c>
      <c r="H27" s="32">
        <v>10</v>
      </c>
      <c r="I27" s="31">
        <v>14</v>
      </c>
      <c r="J27" s="32">
        <v>188.8</v>
      </c>
      <c r="K27" s="33">
        <f t="shared" si="0"/>
        <v>400</v>
      </c>
      <c r="L27" s="32">
        <f t="shared" si="1"/>
        <v>7587.2000000000016</v>
      </c>
      <c r="M27" s="30">
        <f t="shared" si="2"/>
        <v>944</v>
      </c>
      <c r="O27" s="1322" t="s">
        <v>88</v>
      </c>
      <c r="P27" s="1322" t="s">
        <v>88</v>
      </c>
      <c r="Q27" s="1322" t="s">
        <v>88</v>
      </c>
      <c r="R27" s="1322" t="s">
        <v>88</v>
      </c>
      <c r="S27" s="1322" t="s">
        <v>88</v>
      </c>
    </row>
    <row r="28" spans="1:19" ht="20.25" customHeight="1" x14ac:dyDescent="0.25">
      <c r="A28" s="1390"/>
      <c r="B28" s="29">
        <v>6</v>
      </c>
      <c r="C28" s="957" t="s">
        <v>11</v>
      </c>
      <c r="D28" s="27" t="str">
        <v>04/02/25</v>
      </c>
      <c r="E28" s="26">
        <f t="shared" si="3"/>
        <v>7587.2000000000016</v>
      </c>
      <c r="F28" s="24">
        <v>177.2</v>
      </c>
      <c r="G28" s="24">
        <v>10</v>
      </c>
      <c r="H28" s="24">
        <v>10</v>
      </c>
      <c r="I28" s="23">
        <v>14</v>
      </c>
      <c r="J28" s="24">
        <v>188.8</v>
      </c>
      <c r="K28" s="25">
        <f t="shared" ref="K28:K42" si="4">F28+J28+H28+I28+G28</f>
        <v>400</v>
      </c>
      <c r="L28" s="24">
        <f t="shared" ref="L28:L42" si="5">E28-J28-H28-F28-I28-G28</f>
        <v>7187.2000000000016</v>
      </c>
      <c r="M28" s="22">
        <f t="shared" ref="M28:M42" si="6">M27+J28</f>
        <v>1132.8</v>
      </c>
      <c r="O28" s="1322" t="s">
        <v>88</v>
      </c>
      <c r="P28" s="1322" t="s">
        <v>88</v>
      </c>
      <c r="Q28" s="1322" t="s">
        <v>88</v>
      </c>
      <c r="R28" s="1322" t="s">
        <v>88</v>
      </c>
      <c r="S28" s="1322" t="s">
        <v>88</v>
      </c>
    </row>
    <row r="29" spans="1:19" ht="20.25" customHeight="1" x14ac:dyDescent="0.25">
      <c r="A29" s="1390"/>
      <c r="B29" s="29">
        <v>7</v>
      </c>
      <c r="C29" s="957" t="s">
        <v>10</v>
      </c>
      <c r="D29" s="27" t="str">
        <v>04/03/25</v>
      </c>
      <c r="E29" s="26">
        <f t="shared" si="3"/>
        <v>7187.2000000000016</v>
      </c>
      <c r="F29" s="24">
        <v>177.2</v>
      </c>
      <c r="G29" s="24">
        <v>10</v>
      </c>
      <c r="H29" s="24">
        <v>10</v>
      </c>
      <c r="I29" s="23">
        <v>14</v>
      </c>
      <c r="J29" s="24">
        <v>188.8</v>
      </c>
      <c r="K29" s="25">
        <f t="shared" si="4"/>
        <v>400</v>
      </c>
      <c r="L29" s="24">
        <f t="shared" si="5"/>
        <v>6787.2000000000016</v>
      </c>
      <c r="M29" s="22">
        <f t="shared" si="6"/>
        <v>1321.6</v>
      </c>
      <c r="O29" s="1322" t="s">
        <v>88</v>
      </c>
      <c r="P29" s="1322" t="s">
        <v>88</v>
      </c>
      <c r="Q29" s="1322" t="s">
        <v>88</v>
      </c>
      <c r="R29" s="1322" t="s">
        <v>88</v>
      </c>
      <c r="S29" s="1322" t="s">
        <v>88</v>
      </c>
    </row>
    <row r="30" spans="1:19" ht="20.25" customHeight="1" x14ac:dyDescent="0.25">
      <c r="A30" s="1390"/>
      <c r="B30" s="29">
        <v>8</v>
      </c>
      <c r="C30" s="957" t="s">
        <v>9</v>
      </c>
      <c r="D30" s="27" t="str">
        <v>02/04/25</v>
      </c>
      <c r="E30" s="26">
        <f t="shared" si="3"/>
        <v>6787.2000000000016</v>
      </c>
      <c r="F30" s="24">
        <v>177.2</v>
      </c>
      <c r="G30" s="24">
        <v>10</v>
      </c>
      <c r="H30" s="24">
        <v>10</v>
      </c>
      <c r="I30" s="23">
        <v>14</v>
      </c>
      <c r="J30" s="24">
        <v>188.8</v>
      </c>
      <c r="K30" s="25">
        <f t="shared" si="4"/>
        <v>400</v>
      </c>
      <c r="L30" s="24">
        <f t="shared" si="5"/>
        <v>6387.2000000000016</v>
      </c>
      <c r="M30" s="22">
        <f t="shared" si="6"/>
        <v>1510.3999999999999</v>
      </c>
      <c r="O30" s="1322" t="s">
        <v>88</v>
      </c>
      <c r="P30" s="1322" t="s">
        <v>88</v>
      </c>
      <c r="Q30" s="1322" t="s">
        <v>88</v>
      </c>
      <c r="R30" s="1322" t="s">
        <v>88</v>
      </c>
      <c r="S30" s="1322" t="s">
        <v>88</v>
      </c>
    </row>
    <row r="31" spans="1:19" ht="20.25" customHeight="1" x14ac:dyDescent="0.25">
      <c r="A31" s="1390"/>
      <c r="B31" s="29">
        <v>9</v>
      </c>
      <c r="C31" s="957" t="s">
        <v>8</v>
      </c>
      <c r="D31" s="27" t="str">
        <v>03/05/25</v>
      </c>
      <c r="E31" s="26">
        <f t="shared" si="3"/>
        <v>6387.2000000000016</v>
      </c>
      <c r="F31" s="24">
        <v>177.2</v>
      </c>
      <c r="G31" s="24">
        <v>10</v>
      </c>
      <c r="H31" s="24">
        <v>10</v>
      </c>
      <c r="I31" s="23">
        <v>14</v>
      </c>
      <c r="J31" s="24">
        <v>188.8</v>
      </c>
      <c r="K31" s="25">
        <f t="shared" si="4"/>
        <v>400</v>
      </c>
      <c r="L31" s="24">
        <f t="shared" si="5"/>
        <v>5987.2000000000016</v>
      </c>
      <c r="M31" s="22">
        <f t="shared" si="6"/>
        <v>1699.1999999999998</v>
      </c>
      <c r="O31" s="1322" t="s">
        <v>88</v>
      </c>
      <c r="P31" s="1322" t="s">
        <v>88</v>
      </c>
      <c r="Q31" s="1322" t="s">
        <v>88</v>
      </c>
      <c r="R31" s="1322" t="s">
        <v>88</v>
      </c>
      <c r="S31" s="1322" t="s">
        <v>88</v>
      </c>
    </row>
    <row r="32" spans="1:19" ht="20.25" customHeight="1" x14ac:dyDescent="0.25">
      <c r="A32" s="1390"/>
      <c r="B32" s="29">
        <v>10</v>
      </c>
      <c r="C32" s="957" t="s">
        <v>7</v>
      </c>
      <c r="D32" s="27" t="str">
        <v>06/06/25</v>
      </c>
      <c r="E32" s="26">
        <f t="shared" si="3"/>
        <v>5987.2000000000016</v>
      </c>
      <c r="F32" s="24">
        <v>177.2</v>
      </c>
      <c r="G32" s="24">
        <v>10</v>
      </c>
      <c r="H32" s="24">
        <v>10</v>
      </c>
      <c r="I32" s="23">
        <v>14</v>
      </c>
      <c r="J32" s="24">
        <v>188.8</v>
      </c>
      <c r="K32" s="25">
        <f t="shared" si="4"/>
        <v>400</v>
      </c>
      <c r="L32" s="24">
        <f t="shared" si="5"/>
        <v>5587.2000000000016</v>
      </c>
      <c r="M32" s="22">
        <f t="shared" si="6"/>
        <v>1887.9999999999998</v>
      </c>
      <c r="O32" s="1322" t="s">
        <v>88</v>
      </c>
      <c r="P32" s="1322" t="s">
        <v>88</v>
      </c>
      <c r="Q32" s="1322" t="s">
        <v>88</v>
      </c>
      <c r="R32" s="1322" t="s">
        <v>88</v>
      </c>
      <c r="S32" s="1322" t="s">
        <v>88</v>
      </c>
    </row>
    <row r="33" spans="1:19" ht="20.25" customHeight="1" x14ac:dyDescent="0.25">
      <c r="A33" s="1390"/>
      <c r="B33" s="29">
        <v>11</v>
      </c>
      <c r="C33" s="957" t="s">
        <v>6</v>
      </c>
      <c r="D33" s="27" t="str">
        <v>02/07/25</v>
      </c>
      <c r="E33" s="26">
        <f t="shared" si="3"/>
        <v>5587.2000000000016</v>
      </c>
      <c r="F33" s="24">
        <v>177.2</v>
      </c>
      <c r="G33" s="24">
        <v>10</v>
      </c>
      <c r="H33" s="24">
        <v>10</v>
      </c>
      <c r="I33" s="23">
        <v>14</v>
      </c>
      <c r="J33" s="24">
        <v>188.8</v>
      </c>
      <c r="K33" s="25">
        <f t="shared" si="4"/>
        <v>400</v>
      </c>
      <c r="L33" s="24">
        <f t="shared" si="5"/>
        <v>5187.2000000000016</v>
      </c>
      <c r="M33" s="22">
        <f t="shared" si="6"/>
        <v>2076.7999999999997</v>
      </c>
      <c r="O33" s="1322" t="s">
        <v>88</v>
      </c>
      <c r="P33" s="1322" t="s">
        <v>88</v>
      </c>
      <c r="Q33" s="1322" t="s">
        <v>88</v>
      </c>
      <c r="R33" s="1322" t="s">
        <v>88</v>
      </c>
      <c r="S33" s="1322" t="s">
        <v>88</v>
      </c>
    </row>
    <row r="34" spans="1:19" ht="20.25" customHeight="1" x14ac:dyDescent="0.25">
      <c r="A34" s="1390"/>
      <c r="B34" s="29">
        <v>12</v>
      </c>
      <c r="C34" s="957" t="s">
        <v>5</v>
      </c>
      <c r="D34" s="27" t="str">
        <v>02/08/25</v>
      </c>
      <c r="E34" s="26">
        <f t="shared" si="3"/>
        <v>5187.2000000000016</v>
      </c>
      <c r="F34" s="24">
        <v>177.2</v>
      </c>
      <c r="G34" s="24">
        <v>10</v>
      </c>
      <c r="H34" s="24">
        <v>10</v>
      </c>
      <c r="I34" s="23">
        <v>14</v>
      </c>
      <c r="J34" s="24">
        <v>188.8</v>
      </c>
      <c r="K34" s="25">
        <f t="shared" si="4"/>
        <v>400</v>
      </c>
      <c r="L34" s="24">
        <f t="shared" si="5"/>
        <v>4787.2000000000016</v>
      </c>
      <c r="M34" s="22">
        <f t="shared" si="6"/>
        <v>2265.6</v>
      </c>
      <c r="O34" s="1322" t="s">
        <v>88</v>
      </c>
      <c r="P34" s="1322" t="s">
        <v>88</v>
      </c>
      <c r="Q34" s="1322" t="s">
        <v>88</v>
      </c>
      <c r="R34" s="1322" t="s">
        <v>88</v>
      </c>
      <c r="S34" s="1322" t="s">
        <v>88</v>
      </c>
    </row>
    <row r="35" spans="1:19" ht="20.25" customHeight="1" x14ac:dyDescent="0.25">
      <c r="A35" s="1390"/>
      <c r="B35" s="29">
        <v>13</v>
      </c>
      <c r="C35" s="957" t="s">
        <v>4</v>
      </c>
      <c r="D35" s="27" t="str">
        <v>03/09/25</v>
      </c>
      <c r="E35" s="26">
        <f t="shared" si="3"/>
        <v>4787.2000000000016</v>
      </c>
      <c r="F35" s="24">
        <v>177.2</v>
      </c>
      <c r="G35" s="24">
        <v>10</v>
      </c>
      <c r="H35" s="24">
        <v>10</v>
      </c>
      <c r="I35" s="23">
        <v>14</v>
      </c>
      <c r="J35" s="24">
        <v>188.8</v>
      </c>
      <c r="K35" s="25">
        <f t="shared" si="4"/>
        <v>400</v>
      </c>
      <c r="L35" s="24">
        <f t="shared" si="5"/>
        <v>4387.2000000000016</v>
      </c>
      <c r="M35" s="22">
        <f t="shared" si="6"/>
        <v>2454.4</v>
      </c>
      <c r="O35" s="1322" t="s">
        <v>88</v>
      </c>
      <c r="P35" s="1322" t="s">
        <v>88</v>
      </c>
      <c r="Q35" s="1322" t="s">
        <v>88</v>
      </c>
      <c r="R35" s="1322" t="s">
        <v>88</v>
      </c>
      <c r="S35" s="1322" t="s">
        <v>88</v>
      </c>
    </row>
    <row r="36" spans="1:19" ht="20.25" customHeight="1" x14ac:dyDescent="0.25">
      <c r="A36" s="1390"/>
      <c r="B36" s="29">
        <v>14</v>
      </c>
      <c r="C36" s="957" t="s">
        <v>3</v>
      </c>
      <c r="D36" s="27" t="str">
        <v>06/11/25</v>
      </c>
      <c r="E36" s="26">
        <f t="shared" si="3"/>
        <v>4387.2000000000016</v>
      </c>
      <c r="F36" s="24">
        <v>177.2</v>
      </c>
      <c r="G36" s="24">
        <v>10</v>
      </c>
      <c r="H36" s="24">
        <v>10</v>
      </c>
      <c r="I36" s="23">
        <v>14</v>
      </c>
      <c r="J36" s="24">
        <v>188.8</v>
      </c>
      <c r="K36" s="25">
        <f t="shared" si="4"/>
        <v>400</v>
      </c>
      <c r="L36" s="24">
        <f t="shared" si="5"/>
        <v>3987.2000000000016</v>
      </c>
      <c r="M36" s="22">
        <f t="shared" si="6"/>
        <v>2643.2000000000003</v>
      </c>
      <c r="O36" s="1322" t="s">
        <v>88</v>
      </c>
      <c r="P36" s="1322" t="s">
        <v>88</v>
      </c>
      <c r="Q36" s="1322" t="s">
        <v>88</v>
      </c>
      <c r="R36" s="1322" t="s">
        <v>88</v>
      </c>
      <c r="S36" s="1322" t="s">
        <v>88</v>
      </c>
    </row>
    <row r="37" spans="1:19" ht="20.25" customHeight="1" x14ac:dyDescent="0.25">
      <c r="A37" s="1390"/>
      <c r="B37" s="29">
        <v>15</v>
      </c>
      <c r="C37" s="957" t="s">
        <v>14</v>
      </c>
      <c r="D37" s="27" t="str">
        <v>05/12/25</v>
      </c>
      <c r="E37" s="26">
        <f t="shared" si="3"/>
        <v>3987.2000000000016</v>
      </c>
      <c r="F37" s="24">
        <v>177.2</v>
      </c>
      <c r="G37" s="24">
        <v>10</v>
      </c>
      <c r="H37" s="24">
        <v>10</v>
      </c>
      <c r="I37" s="23">
        <v>14</v>
      </c>
      <c r="J37" s="24">
        <v>188.8</v>
      </c>
      <c r="K37" s="25">
        <f t="shared" si="4"/>
        <v>400</v>
      </c>
      <c r="L37" s="24">
        <f t="shared" si="5"/>
        <v>3587.2000000000016</v>
      </c>
      <c r="M37" s="22">
        <f t="shared" si="6"/>
        <v>2832.0000000000005</v>
      </c>
      <c r="O37" s="1322" t="s">
        <v>88</v>
      </c>
      <c r="P37" s="1322" t="s">
        <v>88</v>
      </c>
      <c r="Q37" s="1322" t="s">
        <v>88</v>
      </c>
      <c r="R37" s="1322" t="s">
        <v>88</v>
      </c>
      <c r="S37" s="1322" t="s">
        <v>88</v>
      </c>
    </row>
    <row r="38" spans="1:19" ht="30.75" thickBot="1" x14ac:dyDescent="0.3">
      <c r="A38" s="1391"/>
      <c r="B38" s="21">
        <v>16</v>
      </c>
      <c r="C38" s="958" t="s">
        <v>13</v>
      </c>
      <c r="D38" s="248" t="str">
        <v>11/12/25
(paid on oct.25)</v>
      </c>
      <c r="E38" s="18">
        <f t="shared" si="3"/>
        <v>3587.2000000000016</v>
      </c>
      <c r="F38" s="16">
        <v>177.2</v>
      </c>
      <c r="G38" s="16">
        <v>10</v>
      </c>
      <c r="H38" s="16">
        <v>10</v>
      </c>
      <c r="I38" s="15">
        <v>14</v>
      </c>
      <c r="J38" s="16">
        <v>188.8</v>
      </c>
      <c r="K38" s="17">
        <f t="shared" si="4"/>
        <v>400</v>
      </c>
      <c r="L38" s="16">
        <f t="shared" si="5"/>
        <v>3187.2000000000016</v>
      </c>
      <c r="M38" s="14">
        <f t="shared" si="6"/>
        <v>3020.8000000000006</v>
      </c>
      <c r="O38" s="1322" t="s">
        <v>88</v>
      </c>
      <c r="P38" s="1322" t="s">
        <v>88</v>
      </c>
      <c r="Q38" s="1322" t="s">
        <v>88</v>
      </c>
      <c r="R38" s="1322" t="s">
        <v>88</v>
      </c>
      <c r="S38" s="1322" t="s">
        <v>88</v>
      </c>
    </row>
    <row r="39" spans="1:19" ht="75" x14ac:dyDescent="0.25">
      <c r="A39" s="1389">
        <v>2026</v>
      </c>
      <c r="B39" s="37">
        <v>17</v>
      </c>
      <c r="C39" s="956" t="s">
        <v>12</v>
      </c>
      <c r="D39" s="258" t="str">
        <v>11/12/25
-rm20
(paid on oct.25)
08/01/26
-rm380</v>
      </c>
      <c r="E39" s="34">
        <f t="shared" si="3"/>
        <v>3187.2000000000016</v>
      </c>
      <c r="F39" s="32">
        <v>177.2</v>
      </c>
      <c r="G39" s="32">
        <v>10</v>
      </c>
      <c r="H39" s="32">
        <v>10</v>
      </c>
      <c r="I39" s="31">
        <v>14</v>
      </c>
      <c r="J39" s="32">
        <v>188.8</v>
      </c>
      <c r="K39" s="33">
        <f t="shared" si="4"/>
        <v>400</v>
      </c>
      <c r="L39" s="32">
        <f t="shared" si="5"/>
        <v>2787.2000000000016</v>
      </c>
      <c r="M39" s="30">
        <f t="shared" si="6"/>
        <v>3209.6000000000008</v>
      </c>
      <c r="O39" s="224" t="s">
        <v>2019</v>
      </c>
      <c r="P39" s="224" t="s">
        <v>2020</v>
      </c>
      <c r="Q39" s="224" t="s">
        <v>2020</v>
      </c>
      <c r="R39" s="224" t="s">
        <v>2021</v>
      </c>
      <c r="S39" s="224" t="s">
        <v>2022</v>
      </c>
    </row>
    <row r="40" spans="1:19" ht="20.25" customHeight="1" x14ac:dyDescent="0.25">
      <c r="A40" s="1390"/>
      <c r="B40" s="29">
        <v>18</v>
      </c>
      <c r="C40" s="957" t="s">
        <v>11</v>
      </c>
      <c r="D40" s="27" t="str">
        <v>08/01/26
-rm20
09/03/26
-rm380</v>
      </c>
      <c r="E40" s="26">
        <f t="shared" si="3"/>
        <v>2787.2000000000016</v>
      </c>
      <c r="F40" s="24">
        <v>177.2</v>
      </c>
      <c r="G40" s="24">
        <v>10</v>
      </c>
      <c r="H40" s="24">
        <v>10</v>
      </c>
      <c r="I40" s="23">
        <v>14</v>
      </c>
      <c r="J40" s="24">
        <v>188.8</v>
      </c>
      <c r="K40" s="25">
        <f t="shared" si="4"/>
        <v>400</v>
      </c>
      <c r="L40" s="24">
        <f t="shared" si="5"/>
        <v>2387.2000000000016</v>
      </c>
      <c r="M40" s="22">
        <f t="shared" si="6"/>
        <v>3398.400000000001</v>
      </c>
    </row>
    <row r="41" spans="1:19" ht="20.25" customHeight="1" x14ac:dyDescent="0.25">
      <c r="A41" s="1390"/>
      <c r="B41" s="29">
        <v>19</v>
      </c>
      <c r="C41" s="957" t="s">
        <v>10</v>
      </c>
      <c r="D41" s="27" t="str">
        <v>09/03/26
-rm20
13/03/26
-rm380</v>
      </c>
      <c r="E41" s="26">
        <f t="shared" si="3"/>
        <v>2387.2000000000016</v>
      </c>
      <c r="F41" s="24">
        <v>177.2</v>
      </c>
      <c r="G41" s="24">
        <v>10</v>
      </c>
      <c r="H41" s="24">
        <v>10</v>
      </c>
      <c r="I41" s="23">
        <v>14</v>
      </c>
      <c r="J41" s="24">
        <v>188.8</v>
      </c>
      <c r="K41" s="25">
        <f t="shared" si="4"/>
        <v>400</v>
      </c>
      <c r="L41" s="24">
        <f t="shared" si="5"/>
        <v>1987.2000000000014</v>
      </c>
      <c r="M41" s="22">
        <f t="shared" si="6"/>
        <v>3587.2000000000012</v>
      </c>
    </row>
    <row r="42" spans="1:19" ht="20.25" customHeight="1" x14ac:dyDescent="0.25">
      <c r="A42" s="1390"/>
      <c r="B42" s="29">
        <v>20</v>
      </c>
      <c r="C42" s="957" t="s">
        <v>9</v>
      </c>
      <c r="D42" s="27" t="str">
        <v>13/03/26
-rm20
07/04/26
-rm380</v>
      </c>
      <c r="E42" s="26">
        <f t="shared" si="3"/>
        <v>1987.2000000000014</v>
      </c>
      <c r="F42" s="24">
        <v>177.2</v>
      </c>
      <c r="G42" s="24">
        <v>10</v>
      </c>
      <c r="H42" s="24">
        <v>10</v>
      </c>
      <c r="I42" s="23">
        <v>14</v>
      </c>
      <c r="J42" s="24">
        <v>188.8</v>
      </c>
      <c r="K42" s="25">
        <f t="shared" si="4"/>
        <v>400</v>
      </c>
      <c r="L42" s="24">
        <f t="shared" si="5"/>
        <v>1587.2000000000014</v>
      </c>
      <c r="M42" s="22">
        <f t="shared" si="6"/>
        <v>3776.0000000000014</v>
      </c>
    </row>
    <row r="43" spans="1:19" ht="20.25" customHeight="1" x14ac:dyDescent="0.25">
      <c r="A43" s="1390"/>
      <c r="B43" s="29">
        <v>21</v>
      </c>
      <c r="C43" s="957" t="s">
        <v>8</v>
      </c>
      <c r="D43" s="27" t="str">
        <v>07/04/26
-rm20</v>
      </c>
      <c r="E43" s="26">
        <f t="shared" si="3"/>
        <v>1587.2000000000014</v>
      </c>
      <c r="F43" s="24">
        <v>177.2</v>
      </c>
      <c r="G43" s="24">
        <v>10</v>
      </c>
      <c r="H43" s="24">
        <v>10</v>
      </c>
      <c r="I43" s="23">
        <v>14</v>
      </c>
      <c r="J43" s="24">
        <v>188.8</v>
      </c>
      <c r="K43" s="25">
        <f t="shared" si="0"/>
        <v>400</v>
      </c>
      <c r="L43" s="24">
        <f t="shared" si="1"/>
        <v>1187.2000000000014</v>
      </c>
      <c r="M43" s="22">
        <f t="shared" si="2"/>
        <v>3964.8000000000015</v>
      </c>
    </row>
    <row r="44" spans="1:19" ht="20.25" customHeight="1" x14ac:dyDescent="0.25">
      <c r="A44" s="1390"/>
      <c r="B44" s="29">
        <v>22</v>
      </c>
      <c r="C44" s="957" t="s">
        <v>7</v>
      </c>
      <c r="D44" s="27" t="str">
        <v/>
      </c>
      <c r="E44" s="26">
        <f t="shared" si="3"/>
        <v>1187.2000000000014</v>
      </c>
      <c r="F44" s="24">
        <v>177.2</v>
      </c>
      <c r="G44" s="24">
        <v>10</v>
      </c>
      <c r="H44" s="24">
        <v>10</v>
      </c>
      <c r="I44" s="23">
        <v>14</v>
      </c>
      <c r="J44" s="24">
        <v>188.8</v>
      </c>
      <c r="K44" s="25">
        <f t="shared" si="0"/>
        <v>400</v>
      </c>
      <c r="L44" s="24">
        <f t="shared" si="1"/>
        <v>787.20000000000141</v>
      </c>
      <c r="M44" s="22">
        <f t="shared" si="2"/>
        <v>4153.6000000000013</v>
      </c>
    </row>
    <row r="45" spans="1:19" ht="20.25" customHeight="1" x14ac:dyDescent="0.25">
      <c r="A45" s="1390"/>
      <c r="B45" s="29">
        <v>23</v>
      </c>
      <c r="C45" s="957" t="s">
        <v>6</v>
      </c>
      <c r="D45" s="27" t="str">
        <v/>
      </c>
      <c r="E45" s="26">
        <f t="shared" si="3"/>
        <v>787.20000000000141</v>
      </c>
      <c r="F45" s="24">
        <v>177.2</v>
      </c>
      <c r="G45" s="24">
        <v>10</v>
      </c>
      <c r="H45" s="24">
        <v>10</v>
      </c>
      <c r="I45" s="23">
        <v>14</v>
      </c>
      <c r="J45" s="24">
        <v>188.8</v>
      </c>
      <c r="K45" s="25">
        <f t="shared" si="0"/>
        <v>400</v>
      </c>
      <c r="L45" s="24">
        <f t="shared" si="1"/>
        <v>387.20000000000147</v>
      </c>
      <c r="M45" s="22">
        <f t="shared" si="2"/>
        <v>4342.4000000000015</v>
      </c>
    </row>
    <row r="46" spans="1:19" ht="20.25" customHeight="1" thickBot="1" x14ac:dyDescent="0.3">
      <c r="A46" s="1391"/>
      <c r="B46" s="21">
        <v>24</v>
      </c>
      <c r="C46" s="958" t="s">
        <v>5</v>
      </c>
      <c r="D46" s="19" t="str">
        <v/>
      </c>
      <c r="E46" s="18">
        <f t="shared" si="3"/>
        <v>387.20000000000147</v>
      </c>
      <c r="F46" s="16">
        <v>177.2</v>
      </c>
      <c r="G46" s="16">
        <v>10</v>
      </c>
      <c r="H46" s="16">
        <v>10</v>
      </c>
      <c r="I46" s="15">
        <v>14</v>
      </c>
      <c r="J46" s="16">
        <v>188.8</v>
      </c>
      <c r="K46" s="17">
        <f t="shared" si="0"/>
        <v>400</v>
      </c>
      <c r="L46" s="16">
        <f t="shared" si="1"/>
        <v>-12.799999999998533</v>
      </c>
      <c r="M46" s="14">
        <f t="shared" si="2"/>
        <v>4531.2000000000016</v>
      </c>
    </row>
    <row r="47" spans="1:19" x14ac:dyDescent="0.25">
      <c r="F47" s="99">
        <f>SUM(F23:F46)</f>
        <v>4252.7999999999984</v>
      </c>
      <c r="G47" s="99">
        <f>SUM(G23:G46)</f>
        <v>240</v>
      </c>
      <c r="H47" s="99">
        <f>SUM(H23:H46)</f>
        <v>240</v>
      </c>
      <c r="I47" s="99">
        <f>SUM(I23:I46)</f>
        <v>336</v>
      </c>
      <c r="J47" s="99">
        <f>SUM(J23:J46)</f>
        <v>4531.2000000000016</v>
      </c>
    </row>
    <row r="48" spans="1:19" x14ac:dyDescent="0.25">
      <c r="D48" s="1420" t="s">
        <v>2</v>
      </c>
      <c r="E48" s="1420"/>
      <c r="F48" s="79">
        <v>0</v>
      </c>
      <c r="G48" s="79">
        <v>0</v>
      </c>
      <c r="H48" s="79">
        <v>0</v>
      </c>
      <c r="I48" s="79">
        <v>0</v>
      </c>
      <c r="J48" s="79">
        <v>0</v>
      </c>
    </row>
    <row r="49" spans="3:10" x14ac:dyDescent="0.25">
      <c r="D49" s="1421" t="s">
        <v>1</v>
      </c>
      <c r="E49" s="1421"/>
      <c r="F49" s="65">
        <f>SUM(F47-F48)</f>
        <v>4252.7999999999984</v>
      </c>
      <c r="G49" s="65">
        <f>SUM(G47-G48)</f>
        <v>240</v>
      </c>
      <c r="H49" s="65">
        <f>SUM(H47-H48)</f>
        <v>240</v>
      </c>
      <c r="I49" s="65">
        <f>SUM(I47-I48)</f>
        <v>336</v>
      </c>
      <c r="J49" s="65">
        <f>SUM(J47-J48)</f>
        <v>4531.2000000000016</v>
      </c>
    </row>
    <row r="51" spans="3:10" ht="15.75" x14ac:dyDescent="0.25">
      <c r="C51" s="946"/>
      <c r="D51" s="1422" t="s">
        <v>42</v>
      </c>
      <c r="E51" s="1422"/>
      <c r="F51" s="1423">
        <f>SUM(F49:J49)</f>
        <v>9600</v>
      </c>
      <c r="G51" s="1423"/>
      <c r="H51" s="1423"/>
    </row>
    <row r="52" spans="3:10" ht="16.5" thickBot="1" x14ac:dyDescent="0.3">
      <c r="C52" s="946"/>
      <c r="D52" s="1422" t="s">
        <v>41</v>
      </c>
      <c r="E52" s="1422"/>
      <c r="F52" s="1424">
        <v>-12.8</v>
      </c>
      <c r="G52" s="1424"/>
      <c r="H52" s="1424"/>
    </row>
    <row r="53" spans="3:10" ht="17.25" thickTop="1" thickBot="1" x14ac:dyDescent="0.3">
      <c r="C53" s="1415" t="s">
        <v>0</v>
      </c>
      <c r="D53" s="1415"/>
      <c r="E53" s="1416"/>
      <c r="F53" s="1417">
        <f>SUM(F51:H52)</f>
        <v>9587.2000000000007</v>
      </c>
      <c r="G53" s="1418"/>
      <c r="H53" s="1419"/>
    </row>
    <row r="54" spans="3:10" ht="15.75" thickTop="1" x14ac:dyDescent="0.25"/>
  </sheetData>
  <mergeCells count="34">
    <mergeCell ref="C53:E53"/>
    <mergeCell ref="F53:H53"/>
    <mergeCell ref="D48:E48"/>
    <mergeCell ref="D49:E49"/>
    <mergeCell ref="D51:E51"/>
    <mergeCell ref="F51:H51"/>
    <mergeCell ref="D52:E52"/>
    <mergeCell ref="F52:H52"/>
    <mergeCell ref="A18:B18"/>
    <mergeCell ref="E18:F18"/>
    <mergeCell ref="E19:F19"/>
    <mergeCell ref="A21:A22"/>
    <mergeCell ref="B21:B22"/>
    <mergeCell ref="C21:C22"/>
    <mergeCell ref="D21:D22"/>
    <mergeCell ref="E21:E22"/>
    <mergeCell ref="F21:F22"/>
    <mergeCell ref="A16:B16"/>
    <mergeCell ref="A8:M8"/>
    <mergeCell ref="A11:B11"/>
    <mergeCell ref="A12:B12"/>
    <mergeCell ref="A13:B13"/>
    <mergeCell ref="A14:B14"/>
    <mergeCell ref="O21:O22"/>
    <mergeCell ref="P21:R21"/>
    <mergeCell ref="S21:S22"/>
    <mergeCell ref="A39:A46"/>
    <mergeCell ref="A27:A38"/>
    <mergeCell ref="A23:A26"/>
    <mergeCell ref="L21:L22"/>
    <mergeCell ref="M21:M22"/>
    <mergeCell ref="G21:I21"/>
    <mergeCell ref="J21:J22"/>
    <mergeCell ref="K21:K22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54"/>
  <sheetViews>
    <sheetView zoomScale="90" zoomScaleNormal="90" workbookViewId="0">
      <selection activeCell="F33" sqref="F33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158</v>
      </c>
    </row>
    <row r="4" spans="1:12" ht="12.6" customHeight="1" x14ac:dyDescent="0.35">
      <c r="A4" s="62"/>
    </row>
    <row r="5" spans="1:12" ht="17.25" x14ac:dyDescent="0.3">
      <c r="A5" s="500" t="s">
        <v>315</v>
      </c>
    </row>
    <row r="6" spans="1:12" ht="17.25" x14ac:dyDescent="0.3">
      <c r="A6" s="500" t="s">
        <v>265</v>
      </c>
    </row>
    <row r="8" spans="1:12" ht="20.25" customHeight="1" x14ac:dyDescent="0.25">
      <c r="A8" s="1425" t="s">
        <v>159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316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93</v>
      </c>
      <c r="B10" s="60"/>
      <c r="C10" s="59"/>
      <c r="D10" s="316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3000</v>
      </c>
      <c r="D11" s="316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180</v>
      </c>
      <c r="D12" t="s">
        <v>160</v>
      </c>
      <c r="E12" s="51"/>
      <c r="J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120</v>
      </c>
      <c r="D13" t="s">
        <v>32</v>
      </c>
      <c r="E13" s="51"/>
      <c r="J13" s="48"/>
      <c r="K13" s="48"/>
      <c r="L13" s="48"/>
    </row>
    <row r="14" spans="1:12" ht="20.25" customHeight="1" x14ac:dyDescent="0.25">
      <c r="A14" s="315"/>
      <c r="B14" s="315"/>
      <c r="C14" s="50">
        <f>SUM(C11:C13)</f>
        <v>3300</v>
      </c>
      <c r="E14" s="51"/>
      <c r="J14" s="48"/>
      <c r="K14" s="48"/>
      <c r="L14" s="48"/>
    </row>
    <row r="15" spans="1:12" ht="20.25" customHeight="1" x14ac:dyDescent="0.25">
      <c r="A15" s="1426" t="s">
        <v>31</v>
      </c>
      <c r="B15" s="1426"/>
      <c r="C15" s="49">
        <v>2455.1999999999998</v>
      </c>
      <c r="D15" s="52" t="s">
        <v>47</v>
      </c>
      <c r="E15" s="51"/>
      <c r="J15" s="48"/>
      <c r="K15" s="48"/>
      <c r="L15" s="48"/>
    </row>
    <row r="16" spans="1:12" ht="20.25" customHeight="1" x14ac:dyDescent="0.25">
      <c r="A16" s="1442" t="s">
        <v>29</v>
      </c>
      <c r="B16" s="1442"/>
      <c r="C16" s="50">
        <f>SUM(C14:C15)</f>
        <v>5755.2</v>
      </c>
      <c r="J16" s="48"/>
      <c r="K16" s="48"/>
      <c r="L16" s="48"/>
    </row>
    <row r="17" spans="1:12" ht="31.5" customHeight="1" x14ac:dyDescent="0.25">
      <c r="A17" s="1427" t="s">
        <v>161</v>
      </c>
      <c r="B17" s="1427"/>
      <c r="C17" s="49">
        <v>240</v>
      </c>
      <c r="D17" s="1437" t="s">
        <v>27</v>
      </c>
      <c r="E17" s="1437"/>
      <c r="F17" s="1437"/>
      <c r="J17" s="48"/>
      <c r="K17" s="48"/>
      <c r="L17" s="48"/>
    </row>
    <row r="18" spans="1:12" ht="20.25" customHeight="1" thickBot="1" x14ac:dyDescent="0.3">
      <c r="A18" s="47"/>
      <c r="B18" s="46"/>
      <c r="C18" s="45">
        <f>SUM(C16:C17)</f>
        <v>5995.2</v>
      </c>
      <c r="D18" s="1441">
        <f>C18/24</f>
        <v>249.79999999999998</v>
      </c>
      <c r="E18" s="1441"/>
      <c r="F18" s="1441"/>
    </row>
    <row r="19" spans="1:12" ht="17.25" thickTop="1" thickBot="1" x14ac:dyDescent="0.3">
      <c r="D19" s="44"/>
      <c r="E19" s="44"/>
      <c r="F19" s="44"/>
    </row>
    <row r="20" spans="1:12" ht="30.75" customHeight="1" thickBot="1" x14ac:dyDescent="0.3">
      <c r="A20" s="43" t="s">
        <v>26</v>
      </c>
      <c r="B20" s="42" t="s">
        <v>25</v>
      </c>
      <c r="C20" s="321" t="s">
        <v>24</v>
      </c>
      <c r="D20" s="41" t="s">
        <v>23</v>
      </c>
      <c r="E20" s="321" t="s">
        <v>22</v>
      </c>
      <c r="F20" s="39" t="s">
        <v>21</v>
      </c>
      <c r="G20" s="39" t="s">
        <v>20</v>
      </c>
      <c r="H20" s="321" t="s">
        <v>19</v>
      </c>
      <c r="I20" s="41" t="s">
        <v>18</v>
      </c>
      <c r="J20" s="321" t="s">
        <v>17</v>
      </c>
      <c r="K20" s="39" t="s">
        <v>16</v>
      </c>
      <c r="L20" s="38" t="s">
        <v>15</v>
      </c>
    </row>
    <row r="21" spans="1:12" ht="20.25" customHeight="1" x14ac:dyDescent="0.25">
      <c r="A21" s="1389">
        <v>2022</v>
      </c>
      <c r="B21" s="37">
        <v>1</v>
      </c>
      <c r="C21" s="318" t="s">
        <v>10</v>
      </c>
      <c r="D21" s="35" t="str">
        <f t="array" ref="D21:D44">TRANSPOSE('[1]2021-2022'!$F$116:$AC$116)</f>
        <v>24/03/22</v>
      </c>
      <c r="E21" s="34">
        <f>C16</f>
        <v>5755.2</v>
      </c>
      <c r="F21" s="32">
        <v>132.69999999999999</v>
      </c>
      <c r="G21" s="32">
        <v>5</v>
      </c>
      <c r="H21" s="32">
        <v>102.3</v>
      </c>
      <c r="I21" s="33">
        <f t="shared" ref="I21:I44" si="0">F21+H21+G21+K21</f>
        <v>250</v>
      </c>
      <c r="J21" s="32">
        <f t="shared" ref="J21:J44" si="1">E21-H21-G21-F21</f>
        <v>5515.2</v>
      </c>
      <c r="K21" s="31">
        <v>10</v>
      </c>
      <c r="L21" s="30">
        <f>H21</f>
        <v>102.3</v>
      </c>
    </row>
    <row r="22" spans="1:12" ht="20.25" customHeight="1" x14ac:dyDescent="0.25">
      <c r="A22" s="1390"/>
      <c r="B22" s="29">
        <v>2</v>
      </c>
      <c r="C22" s="319" t="s">
        <v>9</v>
      </c>
      <c r="D22" s="27" t="str">
        <v>24/03/22</v>
      </c>
      <c r="E22" s="26">
        <f t="shared" ref="E22:E44" si="2">J21</f>
        <v>5515.2</v>
      </c>
      <c r="F22" s="24">
        <v>132.69999999999999</v>
      </c>
      <c r="G22" s="24">
        <v>5</v>
      </c>
      <c r="H22" s="24">
        <v>102.3</v>
      </c>
      <c r="I22" s="25">
        <f t="shared" si="0"/>
        <v>250</v>
      </c>
      <c r="J22" s="24">
        <f t="shared" si="1"/>
        <v>5275.2</v>
      </c>
      <c r="K22" s="23">
        <v>10</v>
      </c>
      <c r="L22" s="22">
        <f t="shared" ref="L22:L44" si="3">L21+H22</f>
        <v>204.6</v>
      </c>
    </row>
    <row r="23" spans="1:12" ht="20.25" customHeight="1" x14ac:dyDescent="0.25">
      <c r="A23" s="1390"/>
      <c r="B23" s="29">
        <v>3</v>
      </c>
      <c r="C23" s="319" t="s">
        <v>8</v>
      </c>
      <c r="D23" s="27" t="str">
        <v>24/03/22</v>
      </c>
      <c r="E23" s="26">
        <f t="shared" si="2"/>
        <v>5275.2</v>
      </c>
      <c r="F23" s="24">
        <v>132.69999999999999</v>
      </c>
      <c r="G23" s="24">
        <v>5</v>
      </c>
      <c r="H23" s="24">
        <v>102.3</v>
      </c>
      <c r="I23" s="25">
        <f t="shared" si="0"/>
        <v>250</v>
      </c>
      <c r="J23" s="24">
        <f t="shared" si="1"/>
        <v>5035.2</v>
      </c>
      <c r="K23" s="23">
        <v>10</v>
      </c>
      <c r="L23" s="22">
        <f t="shared" si="3"/>
        <v>306.89999999999998</v>
      </c>
    </row>
    <row r="24" spans="1:12" ht="20.25" customHeight="1" x14ac:dyDescent="0.25">
      <c r="A24" s="1390"/>
      <c r="B24" s="29">
        <v>4</v>
      </c>
      <c r="C24" s="319" t="s">
        <v>7</v>
      </c>
      <c r="D24" s="27" t="str">
        <v>24/03/22</v>
      </c>
      <c r="E24" s="26">
        <f t="shared" si="2"/>
        <v>5035.2</v>
      </c>
      <c r="F24" s="24">
        <v>132.69999999999999</v>
      </c>
      <c r="G24" s="24">
        <v>5</v>
      </c>
      <c r="H24" s="24">
        <v>102.3</v>
      </c>
      <c r="I24" s="25">
        <f t="shared" si="0"/>
        <v>250</v>
      </c>
      <c r="J24" s="24">
        <f t="shared" si="1"/>
        <v>4795.2</v>
      </c>
      <c r="K24" s="23">
        <v>10</v>
      </c>
      <c r="L24" s="22">
        <f t="shared" si="3"/>
        <v>409.2</v>
      </c>
    </row>
    <row r="25" spans="1:12" ht="20.25" customHeight="1" x14ac:dyDescent="0.25">
      <c r="A25" s="1390"/>
      <c r="B25" s="29">
        <v>5</v>
      </c>
      <c r="C25" s="319" t="s">
        <v>6</v>
      </c>
      <c r="D25" s="27" t="str">
        <v>24/03/22</v>
      </c>
      <c r="E25" s="26">
        <f t="shared" si="2"/>
        <v>4795.2</v>
      </c>
      <c r="F25" s="24">
        <v>132.69999999999999</v>
      </c>
      <c r="G25" s="24">
        <v>5</v>
      </c>
      <c r="H25" s="24">
        <v>102.3</v>
      </c>
      <c r="I25" s="25">
        <f t="shared" si="0"/>
        <v>250</v>
      </c>
      <c r="J25" s="24">
        <f t="shared" si="1"/>
        <v>4555.2</v>
      </c>
      <c r="K25" s="23">
        <v>10</v>
      </c>
      <c r="L25" s="22">
        <f t="shared" si="3"/>
        <v>511.5</v>
      </c>
    </row>
    <row r="26" spans="1:12" ht="20.25" customHeight="1" x14ac:dyDescent="0.25">
      <c r="A26" s="1390"/>
      <c r="B26" s="29">
        <v>6</v>
      </c>
      <c r="C26" s="319" t="s">
        <v>5</v>
      </c>
      <c r="D26" s="27" t="str">
        <v>24/03/22</v>
      </c>
      <c r="E26" s="26">
        <f t="shared" si="2"/>
        <v>4555.2</v>
      </c>
      <c r="F26" s="24">
        <v>132.69999999999999</v>
      </c>
      <c r="G26" s="24">
        <v>5</v>
      </c>
      <c r="H26" s="24">
        <v>102.3</v>
      </c>
      <c r="I26" s="25">
        <f t="shared" si="0"/>
        <v>250</v>
      </c>
      <c r="J26" s="24">
        <f t="shared" si="1"/>
        <v>4315.2</v>
      </c>
      <c r="K26" s="23">
        <v>10</v>
      </c>
      <c r="L26" s="22">
        <f t="shared" si="3"/>
        <v>613.79999999999995</v>
      </c>
    </row>
    <row r="27" spans="1:12" ht="20.25" customHeight="1" x14ac:dyDescent="0.25">
      <c r="A27" s="1390"/>
      <c r="B27" s="29">
        <v>7</v>
      </c>
      <c r="C27" s="319" t="s">
        <v>4</v>
      </c>
      <c r="D27" s="27" t="str">
        <v>24/03/22</v>
      </c>
      <c r="E27" s="26">
        <f t="shared" si="2"/>
        <v>4315.2</v>
      </c>
      <c r="F27" s="24">
        <v>132.69999999999999</v>
      </c>
      <c r="G27" s="24">
        <v>5</v>
      </c>
      <c r="H27" s="24">
        <v>102.3</v>
      </c>
      <c r="I27" s="25">
        <f t="shared" si="0"/>
        <v>250</v>
      </c>
      <c r="J27" s="24">
        <f t="shared" si="1"/>
        <v>4075.2</v>
      </c>
      <c r="K27" s="23">
        <v>10</v>
      </c>
      <c r="L27" s="22">
        <f t="shared" si="3"/>
        <v>716.09999999999991</v>
      </c>
    </row>
    <row r="28" spans="1:12" ht="20.25" customHeight="1" x14ac:dyDescent="0.25">
      <c r="A28" s="1390"/>
      <c r="B28" s="29">
        <v>8</v>
      </c>
      <c r="C28" s="319" t="s">
        <v>3</v>
      </c>
      <c r="D28" s="27" t="str">
        <v>24/03/22</v>
      </c>
      <c r="E28" s="26">
        <f t="shared" si="2"/>
        <v>4075.2</v>
      </c>
      <c r="F28" s="24">
        <v>132.69999999999999</v>
      </c>
      <c r="G28" s="24">
        <v>5</v>
      </c>
      <c r="H28" s="24">
        <v>102.3</v>
      </c>
      <c r="I28" s="25">
        <f t="shared" si="0"/>
        <v>250</v>
      </c>
      <c r="J28" s="24">
        <f t="shared" si="1"/>
        <v>3835.2</v>
      </c>
      <c r="K28" s="23">
        <v>10</v>
      </c>
      <c r="L28" s="22">
        <f t="shared" si="3"/>
        <v>818.39999999999986</v>
      </c>
    </row>
    <row r="29" spans="1:12" ht="20.25" customHeight="1" x14ac:dyDescent="0.25">
      <c r="A29" s="1390"/>
      <c r="B29" s="29">
        <v>9</v>
      </c>
      <c r="C29" s="319" t="s">
        <v>14</v>
      </c>
      <c r="D29" s="27" t="str">
        <v>24/03/22</v>
      </c>
      <c r="E29" s="26">
        <f t="shared" si="2"/>
        <v>3835.2</v>
      </c>
      <c r="F29" s="24">
        <v>132.69999999999999</v>
      </c>
      <c r="G29" s="24">
        <v>5</v>
      </c>
      <c r="H29" s="24">
        <v>102.3</v>
      </c>
      <c r="I29" s="25">
        <f t="shared" si="0"/>
        <v>250</v>
      </c>
      <c r="J29" s="24">
        <f t="shared" si="1"/>
        <v>3595.2</v>
      </c>
      <c r="K29" s="23">
        <v>10</v>
      </c>
      <c r="L29" s="22">
        <f t="shared" si="3"/>
        <v>920.69999999999982</v>
      </c>
    </row>
    <row r="30" spans="1:12" ht="20.25" customHeight="1" thickBot="1" x14ac:dyDescent="0.3">
      <c r="A30" s="1391"/>
      <c r="B30" s="21">
        <v>10</v>
      </c>
      <c r="C30" s="320" t="s">
        <v>13</v>
      </c>
      <c r="D30" s="19" t="str">
        <v>24/03/22</v>
      </c>
      <c r="E30" s="18">
        <f t="shared" si="2"/>
        <v>3595.2</v>
      </c>
      <c r="F30" s="16">
        <v>132.69999999999999</v>
      </c>
      <c r="G30" s="16">
        <v>5</v>
      </c>
      <c r="H30" s="16">
        <v>102.3</v>
      </c>
      <c r="I30" s="17">
        <f t="shared" si="0"/>
        <v>250</v>
      </c>
      <c r="J30" s="16">
        <f t="shared" si="1"/>
        <v>3355.2</v>
      </c>
      <c r="K30" s="15">
        <v>10</v>
      </c>
      <c r="L30" s="14">
        <f t="shared" si="3"/>
        <v>1022.9999999999998</v>
      </c>
    </row>
    <row r="31" spans="1:12" ht="20.25" customHeight="1" x14ac:dyDescent="0.25">
      <c r="A31" s="1389">
        <v>2023</v>
      </c>
      <c r="B31" s="37">
        <v>11</v>
      </c>
      <c r="C31" s="318" t="s">
        <v>12</v>
      </c>
      <c r="D31" s="35" t="str">
        <v>24/03/22</v>
      </c>
      <c r="E31" s="34">
        <f t="shared" si="2"/>
        <v>3355.2</v>
      </c>
      <c r="F31" s="32">
        <v>132.69999999999999</v>
      </c>
      <c r="G31" s="32">
        <v>5</v>
      </c>
      <c r="H31" s="32">
        <v>102.3</v>
      </c>
      <c r="I31" s="33">
        <f t="shared" si="0"/>
        <v>250</v>
      </c>
      <c r="J31" s="32">
        <f t="shared" si="1"/>
        <v>3115.2</v>
      </c>
      <c r="K31" s="31">
        <v>10</v>
      </c>
      <c r="L31" s="30">
        <f t="shared" si="3"/>
        <v>1125.2999999999997</v>
      </c>
    </row>
    <row r="32" spans="1:12" ht="20.25" customHeight="1" x14ac:dyDescent="0.25">
      <c r="A32" s="1390"/>
      <c r="B32" s="29">
        <v>12</v>
      </c>
      <c r="C32" s="319" t="s">
        <v>11</v>
      </c>
      <c r="D32" s="27" t="str">
        <v>24/03/22</v>
      </c>
      <c r="E32" s="26">
        <f t="shared" si="2"/>
        <v>3115.2</v>
      </c>
      <c r="F32" s="24">
        <v>132.69999999999999</v>
      </c>
      <c r="G32" s="24">
        <v>5</v>
      </c>
      <c r="H32" s="24">
        <v>102.3</v>
      </c>
      <c r="I32" s="25">
        <f t="shared" si="0"/>
        <v>250</v>
      </c>
      <c r="J32" s="24">
        <f t="shared" si="1"/>
        <v>2875.2</v>
      </c>
      <c r="K32" s="23">
        <v>10</v>
      </c>
      <c r="L32" s="22">
        <f t="shared" si="3"/>
        <v>1227.5999999999997</v>
      </c>
    </row>
    <row r="33" spans="1:12" ht="20.25" customHeight="1" x14ac:dyDescent="0.25">
      <c r="A33" s="1390"/>
      <c r="B33" s="29">
        <v>13</v>
      </c>
      <c r="C33" s="319" t="s">
        <v>10</v>
      </c>
      <c r="D33" s="27" t="str">
        <v>24/03/22</v>
      </c>
      <c r="E33" s="26">
        <f t="shared" si="2"/>
        <v>2875.2</v>
      </c>
      <c r="F33" s="24">
        <v>132.69999999999999</v>
      </c>
      <c r="G33" s="24">
        <v>5</v>
      </c>
      <c r="H33" s="24">
        <v>102.3</v>
      </c>
      <c r="I33" s="25">
        <f t="shared" si="0"/>
        <v>250</v>
      </c>
      <c r="J33" s="24">
        <f t="shared" si="1"/>
        <v>2635.2</v>
      </c>
      <c r="K33" s="23">
        <v>10</v>
      </c>
      <c r="L33" s="22">
        <f t="shared" si="3"/>
        <v>1329.8999999999996</v>
      </c>
    </row>
    <row r="34" spans="1:12" ht="20.25" customHeight="1" x14ac:dyDescent="0.25">
      <c r="A34" s="1390"/>
      <c r="B34" s="29">
        <v>14</v>
      </c>
      <c r="C34" s="319" t="s">
        <v>9</v>
      </c>
      <c r="D34" s="27" t="str">
        <v>24/03/22</v>
      </c>
      <c r="E34" s="26">
        <f t="shared" si="2"/>
        <v>2635.2</v>
      </c>
      <c r="F34" s="24">
        <v>132.69999999999999</v>
      </c>
      <c r="G34" s="24">
        <v>5</v>
      </c>
      <c r="H34" s="24">
        <v>102.3</v>
      </c>
      <c r="I34" s="25">
        <f t="shared" si="0"/>
        <v>250</v>
      </c>
      <c r="J34" s="24">
        <f t="shared" si="1"/>
        <v>2395.1999999999998</v>
      </c>
      <c r="K34" s="23">
        <v>10</v>
      </c>
      <c r="L34" s="22">
        <f t="shared" si="3"/>
        <v>1432.1999999999996</v>
      </c>
    </row>
    <row r="35" spans="1:12" ht="20.25" customHeight="1" x14ac:dyDescent="0.25">
      <c r="A35" s="1390"/>
      <c r="B35" s="29">
        <v>15</v>
      </c>
      <c r="C35" s="319" t="s">
        <v>8</v>
      </c>
      <c r="D35" s="27" t="str">
        <v>24/03/22</v>
      </c>
      <c r="E35" s="26">
        <f t="shared" si="2"/>
        <v>2395.1999999999998</v>
      </c>
      <c r="F35" s="24">
        <v>132.69999999999999</v>
      </c>
      <c r="G35" s="24">
        <v>5</v>
      </c>
      <c r="H35" s="24">
        <v>102.3</v>
      </c>
      <c r="I35" s="25">
        <f t="shared" si="0"/>
        <v>250</v>
      </c>
      <c r="J35" s="24">
        <f t="shared" si="1"/>
        <v>2155.1999999999998</v>
      </c>
      <c r="K35" s="23">
        <v>10</v>
      </c>
      <c r="L35" s="22">
        <f t="shared" si="3"/>
        <v>1534.4999999999995</v>
      </c>
    </row>
    <row r="36" spans="1:12" ht="20.25" customHeight="1" x14ac:dyDescent="0.25">
      <c r="A36" s="1390"/>
      <c r="B36" s="29">
        <v>16</v>
      </c>
      <c r="C36" s="319" t="s">
        <v>7</v>
      </c>
      <c r="D36" s="27" t="str">
        <v>24/03/22</v>
      </c>
      <c r="E36" s="26">
        <f t="shared" si="2"/>
        <v>2155.1999999999998</v>
      </c>
      <c r="F36" s="24">
        <v>132.69999999999999</v>
      </c>
      <c r="G36" s="24">
        <v>5</v>
      </c>
      <c r="H36" s="24">
        <v>102.3</v>
      </c>
      <c r="I36" s="25">
        <f t="shared" si="0"/>
        <v>250</v>
      </c>
      <c r="J36" s="24">
        <f t="shared" si="1"/>
        <v>1915.1999999999996</v>
      </c>
      <c r="K36" s="23">
        <v>10</v>
      </c>
      <c r="L36" s="22">
        <f t="shared" si="3"/>
        <v>1636.7999999999995</v>
      </c>
    </row>
    <row r="37" spans="1:12" ht="20.25" customHeight="1" x14ac:dyDescent="0.25">
      <c r="A37" s="1390"/>
      <c r="B37" s="29">
        <v>17</v>
      </c>
      <c r="C37" s="319" t="s">
        <v>6</v>
      </c>
      <c r="D37" s="27" t="str">
        <v>24/03/22</v>
      </c>
      <c r="E37" s="26">
        <f t="shared" si="2"/>
        <v>1915.1999999999996</v>
      </c>
      <c r="F37" s="24">
        <v>132.69999999999999</v>
      </c>
      <c r="G37" s="24">
        <v>5</v>
      </c>
      <c r="H37" s="24">
        <v>102.3</v>
      </c>
      <c r="I37" s="25">
        <f t="shared" si="0"/>
        <v>250</v>
      </c>
      <c r="J37" s="24">
        <f t="shared" si="1"/>
        <v>1675.1999999999996</v>
      </c>
      <c r="K37" s="23">
        <v>10</v>
      </c>
      <c r="L37" s="22">
        <f t="shared" si="3"/>
        <v>1739.0999999999995</v>
      </c>
    </row>
    <row r="38" spans="1:12" ht="20.25" customHeight="1" x14ac:dyDescent="0.25">
      <c r="A38" s="1390"/>
      <c r="B38" s="29">
        <v>18</v>
      </c>
      <c r="C38" s="319" t="s">
        <v>5</v>
      </c>
      <c r="D38" s="27" t="str">
        <v>24/03/22</v>
      </c>
      <c r="E38" s="26">
        <f t="shared" si="2"/>
        <v>1675.1999999999996</v>
      </c>
      <c r="F38" s="24">
        <v>132.69999999999999</v>
      </c>
      <c r="G38" s="24">
        <v>5</v>
      </c>
      <c r="H38" s="24">
        <v>102.3</v>
      </c>
      <c r="I38" s="25">
        <f t="shared" si="0"/>
        <v>250</v>
      </c>
      <c r="J38" s="24">
        <f t="shared" si="1"/>
        <v>1435.1999999999996</v>
      </c>
      <c r="K38" s="23">
        <v>10</v>
      </c>
      <c r="L38" s="22">
        <f t="shared" si="3"/>
        <v>1841.3999999999994</v>
      </c>
    </row>
    <row r="39" spans="1:12" ht="20.25" customHeight="1" x14ac:dyDescent="0.25">
      <c r="A39" s="1390"/>
      <c r="B39" s="29">
        <v>19</v>
      </c>
      <c r="C39" s="319" t="s">
        <v>4</v>
      </c>
      <c r="D39" s="27" t="str">
        <v>24/03/22</v>
      </c>
      <c r="E39" s="26">
        <f t="shared" si="2"/>
        <v>1435.1999999999996</v>
      </c>
      <c r="F39" s="24">
        <v>132.69999999999999</v>
      </c>
      <c r="G39" s="24">
        <v>5</v>
      </c>
      <c r="H39" s="24">
        <v>102.3</v>
      </c>
      <c r="I39" s="25">
        <f t="shared" si="0"/>
        <v>250</v>
      </c>
      <c r="J39" s="24">
        <f t="shared" si="1"/>
        <v>1195.1999999999996</v>
      </c>
      <c r="K39" s="23">
        <v>10</v>
      </c>
      <c r="L39" s="22">
        <f t="shared" si="3"/>
        <v>1943.6999999999994</v>
      </c>
    </row>
    <row r="40" spans="1:12" ht="20.25" customHeight="1" x14ac:dyDescent="0.25">
      <c r="A40" s="1390"/>
      <c r="B40" s="29">
        <v>20</v>
      </c>
      <c r="C40" s="319" t="s">
        <v>3</v>
      </c>
      <c r="D40" s="27" t="str">
        <v>24/03/22</v>
      </c>
      <c r="E40" s="26">
        <f t="shared" si="2"/>
        <v>1195.1999999999996</v>
      </c>
      <c r="F40" s="24">
        <v>132.69999999999999</v>
      </c>
      <c r="G40" s="24">
        <v>5</v>
      </c>
      <c r="H40" s="24">
        <v>102.3</v>
      </c>
      <c r="I40" s="25">
        <f t="shared" si="0"/>
        <v>250</v>
      </c>
      <c r="J40" s="24">
        <f t="shared" si="1"/>
        <v>955.19999999999959</v>
      </c>
      <c r="K40" s="23">
        <v>10</v>
      </c>
      <c r="L40" s="22">
        <f t="shared" si="3"/>
        <v>2045.9999999999993</v>
      </c>
    </row>
    <row r="41" spans="1:12" ht="20.25" customHeight="1" x14ac:dyDescent="0.25">
      <c r="A41" s="1390"/>
      <c r="B41" s="29">
        <v>21</v>
      </c>
      <c r="C41" s="319" t="s">
        <v>14</v>
      </c>
      <c r="D41" s="27" t="str">
        <v>24/03/22</v>
      </c>
      <c r="E41" s="26">
        <f t="shared" si="2"/>
        <v>955.19999999999959</v>
      </c>
      <c r="F41" s="24">
        <v>132.69999999999999</v>
      </c>
      <c r="G41" s="24">
        <v>5</v>
      </c>
      <c r="H41" s="24">
        <v>102.3</v>
      </c>
      <c r="I41" s="25">
        <f t="shared" si="0"/>
        <v>250</v>
      </c>
      <c r="J41" s="24">
        <f t="shared" si="1"/>
        <v>715.19999999999959</v>
      </c>
      <c r="K41" s="23">
        <v>10</v>
      </c>
      <c r="L41" s="22">
        <f t="shared" si="3"/>
        <v>2148.2999999999993</v>
      </c>
    </row>
    <row r="42" spans="1:12" ht="20.25" customHeight="1" thickBot="1" x14ac:dyDescent="0.3">
      <c r="A42" s="1391"/>
      <c r="B42" s="21">
        <v>22</v>
      </c>
      <c r="C42" s="320" t="s">
        <v>13</v>
      </c>
      <c r="D42" s="19" t="str">
        <v>24/03/22</v>
      </c>
      <c r="E42" s="18">
        <f t="shared" si="2"/>
        <v>715.19999999999959</v>
      </c>
      <c r="F42" s="16">
        <v>132.69999999999999</v>
      </c>
      <c r="G42" s="16">
        <v>5</v>
      </c>
      <c r="H42" s="16">
        <v>102.3</v>
      </c>
      <c r="I42" s="17">
        <f t="shared" si="0"/>
        <v>250</v>
      </c>
      <c r="J42" s="16">
        <f t="shared" si="1"/>
        <v>475.19999999999965</v>
      </c>
      <c r="K42" s="15">
        <v>10</v>
      </c>
      <c r="L42" s="14">
        <f t="shared" si="3"/>
        <v>2250.5999999999995</v>
      </c>
    </row>
    <row r="43" spans="1:12" ht="20.25" customHeight="1" x14ac:dyDescent="0.25">
      <c r="A43" s="1389">
        <v>2024</v>
      </c>
      <c r="B43" s="37">
        <v>23</v>
      </c>
      <c r="C43" s="318" t="s">
        <v>12</v>
      </c>
      <c r="D43" s="35" t="str">
        <v>24/03/22</v>
      </c>
      <c r="E43" s="34">
        <f t="shared" si="2"/>
        <v>475.19999999999965</v>
      </c>
      <c r="F43" s="32">
        <v>132.69999999999999</v>
      </c>
      <c r="G43" s="32">
        <v>5</v>
      </c>
      <c r="H43" s="32">
        <v>102.3</v>
      </c>
      <c r="I43" s="33">
        <f t="shared" si="0"/>
        <v>250</v>
      </c>
      <c r="J43" s="32">
        <f t="shared" si="1"/>
        <v>235.19999999999965</v>
      </c>
      <c r="K43" s="31">
        <v>10</v>
      </c>
      <c r="L43" s="30">
        <f t="shared" si="3"/>
        <v>2352.8999999999996</v>
      </c>
    </row>
    <row r="44" spans="1:12" ht="20.25" customHeight="1" thickBot="1" x14ac:dyDescent="0.3">
      <c r="A44" s="1391"/>
      <c r="B44" s="21">
        <v>24</v>
      </c>
      <c r="C44" s="320" t="s">
        <v>11</v>
      </c>
      <c r="D44" s="19" t="str">
        <v>24/03/22</v>
      </c>
      <c r="E44" s="18">
        <f t="shared" si="2"/>
        <v>235.19999999999965</v>
      </c>
      <c r="F44" s="16">
        <v>132.69999999999999</v>
      </c>
      <c r="G44" s="16">
        <v>5</v>
      </c>
      <c r="H44" s="16">
        <v>102.3</v>
      </c>
      <c r="I44" s="17">
        <f t="shared" si="0"/>
        <v>250</v>
      </c>
      <c r="J44" s="16">
        <f t="shared" si="1"/>
        <v>-4.8000000000003524</v>
      </c>
      <c r="K44" s="15">
        <v>10</v>
      </c>
      <c r="L44" s="14">
        <f t="shared" si="3"/>
        <v>2455.1999999999998</v>
      </c>
    </row>
    <row r="45" spans="1:12" x14ac:dyDescent="0.25">
      <c r="F45" s="99">
        <f>SUM(F21:F44)</f>
        <v>3184.7999999999988</v>
      </c>
      <c r="G45" s="99">
        <f>SUM(G21:G44)</f>
        <v>120</v>
      </c>
      <c r="H45" s="99">
        <f>SUM(H21:H44)</f>
        <v>2455.1999999999998</v>
      </c>
      <c r="K45" s="98">
        <f>SUM(K21:K44)</f>
        <v>240</v>
      </c>
    </row>
    <row r="46" spans="1:12" x14ac:dyDescent="0.25">
      <c r="D46" s="1420" t="s">
        <v>2</v>
      </c>
      <c r="E46" s="1420"/>
      <c r="F46" s="222">
        <f>SUM(F21:F44)</f>
        <v>3184.7999999999988</v>
      </c>
      <c r="G46" s="222">
        <f t="shared" ref="G46:H46" si="4">SUM(G21:G44)</f>
        <v>120</v>
      </c>
      <c r="H46" s="222">
        <f t="shared" si="4"/>
        <v>2455.1999999999998</v>
      </c>
      <c r="I46" s="56"/>
      <c r="J46" s="56"/>
      <c r="K46" s="211">
        <f>SUM(K21:K44)</f>
        <v>240</v>
      </c>
    </row>
    <row r="47" spans="1:12" x14ac:dyDescent="0.25">
      <c r="D47" s="1421" t="s">
        <v>1</v>
      </c>
      <c r="E47" s="1421"/>
      <c r="F47" s="65">
        <f>SUM(F45-F46)</f>
        <v>0</v>
      </c>
      <c r="G47" s="65">
        <f>SUM(G45-G46)</f>
        <v>0</v>
      </c>
      <c r="H47" s="65">
        <f>SUM(H45-H46)</f>
        <v>0</v>
      </c>
      <c r="K47" s="74">
        <f>SUM(K45-K46)</f>
        <v>0</v>
      </c>
    </row>
    <row r="49" spans="3:7" ht="15.75" x14ac:dyDescent="0.25">
      <c r="C49" s="317"/>
      <c r="D49" s="1422" t="s">
        <v>42</v>
      </c>
      <c r="E49" s="1422"/>
      <c r="F49" s="1423">
        <f>SUM(F47:H47)</f>
        <v>0</v>
      </c>
      <c r="G49" s="1423"/>
    </row>
    <row r="50" spans="3:7" ht="16.5" thickBot="1" x14ac:dyDescent="0.3">
      <c r="C50" s="317"/>
      <c r="D50" s="1422" t="s">
        <v>41</v>
      </c>
      <c r="E50" s="1422"/>
      <c r="F50" s="1436">
        <v>-4.8</v>
      </c>
      <c r="G50" s="1436"/>
    </row>
    <row r="51" spans="3:7" ht="17.25" thickTop="1" thickBot="1" x14ac:dyDescent="0.3">
      <c r="C51" s="1415" t="s">
        <v>0</v>
      </c>
      <c r="D51" s="1415"/>
      <c r="E51" s="1416"/>
      <c r="F51" s="1417">
        <f>SUM(F49:G50)</f>
        <v>-4.8</v>
      </c>
      <c r="G51" s="1419"/>
    </row>
    <row r="52" spans="3:7" ht="16.5" thickTop="1" x14ac:dyDescent="0.25">
      <c r="D52" s="1411" t="s">
        <v>103</v>
      </c>
      <c r="E52" s="1411"/>
      <c r="F52" s="1532">
        <v>4.8</v>
      </c>
      <c r="G52" s="1532"/>
    </row>
    <row r="53" spans="3:7" ht="15.75" thickBot="1" x14ac:dyDescent="0.3">
      <c r="F53" s="1533">
        <f>SUM(F51:G52)</f>
        <v>0</v>
      </c>
      <c r="G53" s="1534"/>
    </row>
    <row r="54" spans="3:7" ht="15.75" thickTop="1" x14ac:dyDescent="0.25"/>
  </sheetData>
  <mergeCells count="23">
    <mergeCell ref="D52:E52"/>
    <mergeCell ref="F52:G52"/>
    <mergeCell ref="F53:G53"/>
    <mergeCell ref="A17:B17"/>
    <mergeCell ref="D17:F17"/>
    <mergeCell ref="D18:F18"/>
    <mergeCell ref="A8:L8"/>
    <mergeCell ref="A11:B11"/>
    <mergeCell ref="A12:B12"/>
    <mergeCell ref="A13:B13"/>
    <mergeCell ref="A15:B15"/>
    <mergeCell ref="A16:B16"/>
    <mergeCell ref="C51:E51"/>
    <mergeCell ref="F51:G51"/>
    <mergeCell ref="A43:A44"/>
    <mergeCell ref="A31:A42"/>
    <mergeCell ref="A21:A30"/>
    <mergeCell ref="D46:E46"/>
    <mergeCell ref="D47:E47"/>
    <mergeCell ref="D49:E49"/>
    <mergeCell ref="F49:G49"/>
    <mergeCell ref="D50:E50"/>
    <mergeCell ref="F50:G50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S49"/>
  <sheetViews>
    <sheetView topLeftCell="C1" zoomScale="90" zoomScaleNormal="90" workbookViewId="0">
      <selection activeCell="D12" sqref="D12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  <col min="15" max="15" width="10.7109375" customWidth="1"/>
    <col min="19" max="19" width="10.5703125" customWidth="1"/>
  </cols>
  <sheetData>
    <row r="1" spans="1:13" ht="21" x14ac:dyDescent="0.35">
      <c r="A1" s="63" t="s">
        <v>40</v>
      </c>
    </row>
    <row r="3" spans="1:13" ht="21" x14ac:dyDescent="0.35">
      <c r="A3" s="62" t="s">
        <v>711</v>
      </c>
    </row>
    <row r="4" spans="1:13" ht="12.6" customHeight="1" x14ac:dyDescent="0.35">
      <c r="A4" s="62"/>
    </row>
    <row r="5" spans="1:13" ht="17.25" x14ac:dyDescent="0.3">
      <c r="A5" s="500" t="s">
        <v>712</v>
      </c>
    </row>
    <row r="6" spans="1:13" ht="17.25" x14ac:dyDescent="0.3">
      <c r="A6" s="500" t="s">
        <v>713</v>
      </c>
    </row>
    <row r="8" spans="1:13" ht="20.25" customHeight="1" x14ac:dyDescent="0.25">
      <c r="A8" s="1425" t="s">
        <v>714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723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124</v>
      </c>
      <c r="B10" s="60"/>
      <c r="C10" s="59"/>
      <c r="D10" s="723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3000</v>
      </c>
      <c r="D11" s="723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180</v>
      </c>
      <c r="D12" s="487" t="s">
        <v>391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180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180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721"/>
      <c r="B15" s="721"/>
      <c r="C15" s="50">
        <f>SUM(C11:C14)</f>
        <v>3540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2867.4</v>
      </c>
      <c r="D16" s="52" t="s">
        <v>715</v>
      </c>
      <c r="E16" s="51"/>
      <c r="I16" s="48"/>
      <c r="L16" s="48"/>
      <c r="M16" s="48"/>
    </row>
    <row r="17" spans="1:19" ht="20.25" customHeight="1" x14ac:dyDescent="0.25">
      <c r="A17" s="721"/>
      <c r="B17" s="721"/>
      <c r="C17" s="50">
        <f>SUM(C15:C16)</f>
        <v>6407.4</v>
      </c>
      <c r="D17" s="52"/>
      <c r="E17" s="51"/>
      <c r="I17" s="48"/>
      <c r="L17" s="48"/>
      <c r="M17" s="48"/>
    </row>
    <row r="18" spans="1:19" ht="20.25" customHeight="1" x14ac:dyDescent="0.25">
      <c r="A18" s="1426" t="s">
        <v>716</v>
      </c>
      <c r="B18" s="1426"/>
      <c r="C18" s="49">
        <v>234</v>
      </c>
      <c r="D18" s="52"/>
      <c r="E18" s="51"/>
      <c r="I18" s="48"/>
      <c r="L18" s="48"/>
      <c r="M18" s="48"/>
    </row>
    <row r="19" spans="1:19" ht="20.25" customHeight="1" thickBot="1" x14ac:dyDescent="0.3">
      <c r="A19" s="360"/>
      <c r="B19" s="360"/>
      <c r="C19" s="45">
        <f>SUM(C17:C18)</f>
        <v>6641.4</v>
      </c>
      <c r="E19" s="1437" t="s">
        <v>27</v>
      </c>
      <c r="F19" s="1437"/>
      <c r="G19" s="96"/>
      <c r="I19" s="48"/>
      <c r="L19" s="48"/>
      <c r="M19" s="48"/>
    </row>
    <row r="20" spans="1:19" ht="16.5" thickTop="1" x14ac:dyDescent="0.25">
      <c r="E20" s="1438">
        <f>C19/18+1</f>
        <v>369.96666666666664</v>
      </c>
      <c r="F20" s="1438"/>
      <c r="G20" s="94"/>
    </row>
    <row r="21" spans="1:19" s="93" customFormat="1" ht="15" customHeight="1" thickBot="1" x14ac:dyDescent="0.3">
      <c r="D21" s="95"/>
      <c r="E21" s="95"/>
      <c r="F21" s="94"/>
      <c r="G21" s="94"/>
    </row>
    <row r="22" spans="1:19" ht="18" customHeight="1" x14ac:dyDescent="0.25">
      <c r="A22" s="1430" t="s">
        <v>26</v>
      </c>
      <c r="B22" s="1432" t="s">
        <v>25</v>
      </c>
      <c r="C22" s="1392" t="s">
        <v>24</v>
      </c>
      <c r="D22" s="1400" t="s">
        <v>23</v>
      </c>
      <c r="E22" s="1392" t="s">
        <v>22</v>
      </c>
      <c r="F22" s="1408" t="s">
        <v>21</v>
      </c>
      <c r="G22" s="1402" t="s">
        <v>20</v>
      </c>
      <c r="H22" s="1403"/>
      <c r="I22" s="1404"/>
      <c r="J22" s="1392" t="s">
        <v>19</v>
      </c>
      <c r="K22" s="1400" t="s">
        <v>18</v>
      </c>
      <c r="L22" s="1392" t="s">
        <v>17</v>
      </c>
      <c r="M22" s="1394" t="s">
        <v>15</v>
      </c>
      <c r="O22" s="1406" t="s">
        <v>21</v>
      </c>
      <c r="P22" s="1408" t="s">
        <v>20</v>
      </c>
      <c r="Q22" s="1408"/>
      <c r="R22" s="1408"/>
      <c r="S22" s="1394" t="s">
        <v>19</v>
      </c>
    </row>
    <row r="23" spans="1:19" ht="35.25" customHeight="1" thickBot="1" x14ac:dyDescent="0.3">
      <c r="A23" s="1431"/>
      <c r="B23" s="1433"/>
      <c r="C23" s="1393"/>
      <c r="D23" s="1401"/>
      <c r="E23" s="1393"/>
      <c r="F23" s="1434"/>
      <c r="G23" s="722" t="s">
        <v>597</v>
      </c>
      <c r="H23" s="722" t="s">
        <v>20</v>
      </c>
      <c r="I23" s="722" t="s">
        <v>16</v>
      </c>
      <c r="J23" s="1393"/>
      <c r="K23" s="1401"/>
      <c r="L23" s="1393"/>
      <c r="M23" s="1395"/>
      <c r="O23" s="1407"/>
      <c r="P23" s="882" t="s">
        <v>597</v>
      </c>
      <c r="Q23" s="882" t="s">
        <v>20</v>
      </c>
      <c r="R23" s="882" t="s">
        <v>16</v>
      </c>
      <c r="S23" s="1395"/>
    </row>
    <row r="24" spans="1:19" ht="20.25" customHeight="1" x14ac:dyDescent="0.25">
      <c r="A24" s="1389">
        <v>2023</v>
      </c>
      <c r="B24" s="37">
        <v>1</v>
      </c>
      <c r="C24" s="726" t="s">
        <v>14</v>
      </c>
      <c r="D24" s="35" t="str">
        <f t="array" ref="D24:D41">TRANSPOSE('[1]2023-2024'!$F$109:$W$109)</f>
        <v>06/12/23</v>
      </c>
      <c r="E24" s="34">
        <f>C19</f>
        <v>6641.4</v>
      </c>
      <c r="F24" s="32">
        <v>177.7</v>
      </c>
      <c r="G24" s="32">
        <v>10</v>
      </c>
      <c r="H24" s="32">
        <v>10</v>
      </c>
      <c r="I24" s="31">
        <v>13</v>
      </c>
      <c r="J24" s="32">
        <v>159.30000000000001</v>
      </c>
      <c r="K24" s="33">
        <f>F24+J24+H24+I24+G24</f>
        <v>370</v>
      </c>
      <c r="L24" s="32">
        <f>E24-J24-H24-F24-I24-G24</f>
        <v>6271.4</v>
      </c>
      <c r="M24" s="30">
        <f>J24</f>
        <v>159.30000000000001</v>
      </c>
      <c r="O24" s="883" t="s">
        <v>88</v>
      </c>
      <c r="P24" s="37" t="s">
        <v>88</v>
      </c>
      <c r="Q24" s="37" t="s">
        <v>88</v>
      </c>
      <c r="R24" s="37" t="s">
        <v>88</v>
      </c>
      <c r="S24" s="444" t="s">
        <v>88</v>
      </c>
    </row>
    <row r="25" spans="1:19" ht="20.25" customHeight="1" thickBot="1" x14ac:dyDescent="0.3">
      <c r="A25" s="1391"/>
      <c r="B25" s="21">
        <v>2</v>
      </c>
      <c r="C25" s="724" t="s">
        <v>13</v>
      </c>
      <c r="D25" s="248" t="str">
        <v>05/01/24</v>
      </c>
      <c r="E25" s="18">
        <f t="shared" ref="E25:E41" si="0">L24</f>
        <v>6271.4</v>
      </c>
      <c r="F25" s="16">
        <v>177.7</v>
      </c>
      <c r="G25" s="16">
        <v>10</v>
      </c>
      <c r="H25" s="16">
        <v>10</v>
      </c>
      <c r="I25" s="15">
        <v>13</v>
      </c>
      <c r="J25" s="16">
        <v>159.30000000000001</v>
      </c>
      <c r="K25" s="17">
        <f t="shared" ref="K25:K41" si="1">F25+J25+H25+I25+G25</f>
        <v>370</v>
      </c>
      <c r="L25" s="16">
        <f t="shared" ref="L25:L41" si="2">E25-J25-H25-F25-I25-G25</f>
        <v>5901.4</v>
      </c>
      <c r="M25" s="14">
        <f>M24+J25</f>
        <v>318.60000000000002</v>
      </c>
      <c r="O25" s="885" t="s">
        <v>88</v>
      </c>
      <c r="P25" s="172" t="s">
        <v>88</v>
      </c>
      <c r="Q25" s="172" t="s">
        <v>88</v>
      </c>
      <c r="R25" s="172" t="s">
        <v>88</v>
      </c>
      <c r="S25" s="589" t="s">
        <v>88</v>
      </c>
    </row>
    <row r="26" spans="1:19" ht="20.25" customHeight="1" x14ac:dyDescent="0.25">
      <c r="A26" s="1389">
        <v>2024</v>
      </c>
      <c r="B26" s="37">
        <v>3</v>
      </c>
      <c r="C26" s="726" t="s">
        <v>12</v>
      </c>
      <c r="D26" s="35" t="str">
        <v>05/02/24</v>
      </c>
      <c r="E26" s="34">
        <f t="shared" si="0"/>
        <v>5901.4</v>
      </c>
      <c r="F26" s="32">
        <v>177.7</v>
      </c>
      <c r="G26" s="32">
        <v>10</v>
      </c>
      <c r="H26" s="32">
        <v>10</v>
      </c>
      <c r="I26" s="31">
        <v>13</v>
      </c>
      <c r="J26" s="32">
        <v>159.30000000000001</v>
      </c>
      <c r="K26" s="33">
        <f t="shared" si="1"/>
        <v>370</v>
      </c>
      <c r="L26" s="32">
        <f t="shared" si="2"/>
        <v>5531.4</v>
      </c>
      <c r="M26" s="30">
        <f>M25+J26</f>
        <v>477.90000000000003</v>
      </c>
      <c r="O26" s="883" t="s">
        <v>88</v>
      </c>
      <c r="P26" s="37" t="s">
        <v>88</v>
      </c>
      <c r="Q26" s="37" t="s">
        <v>88</v>
      </c>
      <c r="R26" s="37" t="s">
        <v>88</v>
      </c>
      <c r="S26" s="444" t="s">
        <v>88</v>
      </c>
    </row>
    <row r="27" spans="1:19" ht="20.25" customHeight="1" x14ac:dyDescent="0.25">
      <c r="A27" s="1390"/>
      <c r="B27" s="29">
        <v>4</v>
      </c>
      <c r="C27" s="725" t="s">
        <v>11</v>
      </c>
      <c r="D27" s="27" t="str">
        <v>04/03/24</v>
      </c>
      <c r="E27" s="26">
        <f t="shared" si="0"/>
        <v>5531.4</v>
      </c>
      <c r="F27" s="24">
        <v>177.7</v>
      </c>
      <c r="G27" s="24">
        <v>10</v>
      </c>
      <c r="H27" s="24">
        <v>10</v>
      </c>
      <c r="I27" s="23">
        <v>13</v>
      </c>
      <c r="J27" s="24">
        <v>159.30000000000001</v>
      </c>
      <c r="K27" s="25">
        <f t="shared" si="1"/>
        <v>370</v>
      </c>
      <c r="L27" s="24">
        <f t="shared" si="2"/>
        <v>5161.3999999999996</v>
      </c>
      <c r="M27" s="22">
        <f>M26+J27</f>
        <v>637.20000000000005</v>
      </c>
      <c r="O27" s="884" t="s">
        <v>88</v>
      </c>
      <c r="P27" s="29" t="s">
        <v>88</v>
      </c>
      <c r="Q27" s="29" t="s">
        <v>88</v>
      </c>
      <c r="R27" s="29" t="s">
        <v>88</v>
      </c>
      <c r="S27" s="442" t="s">
        <v>88</v>
      </c>
    </row>
    <row r="28" spans="1:19" ht="20.25" customHeight="1" x14ac:dyDescent="0.25">
      <c r="A28" s="1390"/>
      <c r="B28" s="29">
        <v>5</v>
      </c>
      <c r="C28" s="725" t="s">
        <v>10</v>
      </c>
      <c r="D28" s="27" t="str">
        <v>02/04/24</v>
      </c>
      <c r="E28" s="26">
        <f t="shared" si="0"/>
        <v>5161.3999999999996</v>
      </c>
      <c r="F28" s="24">
        <v>177.7</v>
      </c>
      <c r="G28" s="24">
        <v>10</v>
      </c>
      <c r="H28" s="24">
        <v>10</v>
      </c>
      <c r="I28" s="23">
        <v>13</v>
      </c>
      <c r="J28" s="24">
        <v>159.30000000000001</v>
      </c>
      <c r="K28" s="25">
        <f t="shared" si="1"/>
        <v>370</v>
      </c>
      <c r="L28" s="24">
        <f t="shared" si="2"/>
        <v>4791.3999999999996</v>
      </c>
      <c r="M28" s="22">
        <f>M27+J28</f>
        <v>796.5</v>
      </c>
      <c r="O28" s="884" t="s">
        <v>88</v>
      </c>
      <c r="P28" s="29" t="s">
        <v>88</v>
      </c>
      <c r="Q28" s="29" t="s">
        <v>88</v>
      </c>
      <c r="R28" s="29" t="s">
        <v>88</v>
      </c>
      <c r="S28" s="442" t="s">
        <v>88</v>
      </c>
    </row>
    <row r="29" spans="1:19" ht="20.25" customHeight="1" x14ac:dyDescent="0.25">
      <c r="A29" s="1390"/>
      <c r="B29" s="29">
        <v>6</v>
      </c>
      <c r="C29" s="725" t="s">
        <v>9</v>
      </c>
      <c r="D29" s="27" t="str">
        <v>02/05/24</v>
      </c>
      <c r="E29" s="26">
        <f t="shared" si="0"/>
        <v>4791.3999999999996</v>
      </c>
      <c r="F29" s="24">
        <v>177.7</v>
      </c>
      <c r="G29" s="24">
        <v>10</v>
      </c>
      <c r="H29" s="24">
        <v>10</v>
      </c>
      <c r="I29" s="23">
        <v>13</v>
      </c>
      <c r="J29" s="24">
        <v>159.30000000000001</v>
      </c>
      <c r="K29" s="25">
        <f t="shared" si="1"/>
        <v>370</v>
      </c>
      <c r="L29" s="24">
        <f t="shared" si="2"/>
        <v>4421.3999999999996</v>
      </c>
      <c r="M29" s="22">
        <f>M28+J29</f>
        <v>955.8</v>
      </c>
      <c r="O29" s="884" t="s">
        <v>88</v>
      </c>
      <c r="P29" s="29" t="s">
        <v>88</v>
      </c>
      <c r="Q29" s="29" t="s">
        <v>88</v>
      </c>
      <c r="R29" s="29" t="s">
        <v>88</v>
      </c>
      <c r="S29" s="442" t="s">
        <v>88</v>
      </c>
    </row>
    <row r="30" spans="1:19" ht="60" x14ac:dyDescent="0.25">
      <c r="A30" s="1390"/>
      <c r="B30" s="29">
        <v>7</v>
      </c>
      <c r="C30" s="725" t="s">
        <v>8</v>
      </c>
      <c r="D30" s="83" t="str">
        <v>31/05/24
-rm360
04/07/24
-rm10</v>
      </c>
      <c r="E30" s="26">
        <f t="shared" si="0"/>
        <v>4421.3999999999996</v>
      </c>
      <c r="F30" s="24">
        <v>177.7</v>
      </c>
      <c r="G30" s="24">
        <v>10</v>
      </c>
      <c r="H30" s="24">
        <v>10</v>
      </c>
      <c r="I30" s="23">
        <v>13</v>
      </c>
      <c r="J30" s="24">
        <v>159.30000000000001</v>
      </c>
      <c r="K30" s="25">
        <f t="shared" si="1"/>
        <v>370</v>
      </c>
      <c r="L30" s="24">
        <f t="shared" si="2"/>
        <v>4051.3999999999996</v>
      </c>
      <c r="M30" s="22">
        <f t="shared" ref="M30:M41" si="3">M29+J30</f>
        <v>1115.0999999999999</v>
      </c>
      <c r="O30" s="345" t="s">
        <v>1092</v>
      </c>
      <c r="P30" s="346" t="s">
        <v>1093</v>
      </c>
      <c r="Q30" s="346" t="s">
        <v>1093</v>
      </c>
      <c r="R30" s="346" t="s">
        <v>1094</v>
      </c>
      <c r="S30" s="303" t="s">
        <v>1095</v>
      </c>
    </row>
    <row r="31" spans="1:19" ht="20.25" customHeight="1" x14ac:dyDescent="0.25">
      <c r="A31" s="1390"/>
      <c r="B31" s="29">
        <v>8</v>
      </c>
      <c r="C31" s="725" t="s">
        <v>7</v>
      </c>
      <c r="D31" s="27" t="str">
        <v>04/07/24</v>
      </c>
      <c r="E31" s="26">
        <f t="shared" si="0"/>
        <v>4051.3999999999996</v>
      </c>
      <c r="F31" s="24">
        <v>177.7</v>
      </c>
      <c r="G31" s="24">
        <v>10</v>
      </c>
      <c r="H31" s="24">
        <v>10</v>
      </c>
      <c r="I31" s="23">
        <v>13</v>
      </c>
      <c r="J31" s="24">
        <v>159.30000000000001</v>
      </c>
      <c r="K31" s="25">
        <f t="shared" si="1"/>
        <v>370</v>
      </c>
      <c r="L31" s="24">
        <f t="shared" si="2"/>
        <v>3681.3999999999996</v>
      </c>
      <c r="M31" s="22">
        <f t="shared" si="3"/>
        <v>1274.3999999999999</v>
      </c>
      <c r="O31" s="917" t="s">
        <v>88</v>
      </c>
      <c r="P31" s="918" t="s">
        <v>88</v>
      </c>
      <c r="Q31" s="918" t="s">
        <v>88</v>
      </c>
      <c r="R31" s="918" t="s">
        <v>88</v>
      </c>
      <c r="S31" s="919" t="s">
        <v>88</v>
      </c>
    </row>
    <row r="32" spans="1:19" ht="20.25" customHeight="1" x14ac:dyDescent="0.25">
      <c r="A32" s="1390"/>
      <c r="B32" s="29">
        <v>9</v>
      </c>
      <c r="C32" s="725" t="s">
        <v>6</v>
      </c>
      <c r="D32" s="27" t="str">
        <v>08/08/24</v>
      </c>
      <c r="E32" s="26">
        <f t="shared" si="0"/>
        <v>3681.3999999999996</v>
      </c>
      <c r="F32" s="24">
        <v>177.7</v>
      </c>
      <c r="G32" s="24">
        <v>10</v>
      </c>
      <c r="H32" s="24">
        <v>10</v>
      </c>
      <c r="I32" s="23">
        <v>13</v>
      </c>
      <c r="J32" s="24">
        <v>159.30000000000001</v>
      </c>
      <c r="K32" s="25">
        <f t="shared" si="1"/>
        <v>370</v>
      </c>
      <c r="L32" s="24">
        <f t="shared" si="2"/>
        <v>3311.3999999999996</v>
      </c>
      <c r="M32" s="22">
        <f t="shared" si="3"/>
        <v>1433.6999999999998</v>
      </c>
    </row>
    <row r="33" spans="1:13" ht="20.25" customHeight="1" x14ac:dyDescent="0.25">
      <c r="A33" s="1390"/>
      <c r="B33" s="29">
        <v>10</v>
      </c>
      <c r="C33" s="725" t="s">
        <v>5</v>
      </c>
      <c r="D33" s="27" t="str">
        <v>06/09/24</v>
      </c>
      <c r="E33" s="26">
        <f t="shared" si="0"/>
        <v>3311.3999999999996</v>
      </c>
      <c r="F33" s="24">
        <v>177.7</v>
      </c>
      <c r="G33" s="24">
        <v>10</v>
      </c>
      <c r="H33" s="24">
        <v>10</v>
      </c>
      <c r="I33" s="23">
        <v>13</v>
      </c>
      <c r="J33" s="24">
        <v>159.30000000000001</v>
      </c>
      <c r="K33" s="25">
        <f t="shared" si="1"/>
        <v>370</v>
      </c>
      <c r="L33" s="24">
        <f t="shared" si="2"/>
        <v>2941.3999999999996</v>
      </c>
      <c r="M33" s="22">
        <f t="shared" si="3"/>
        <v>1592.9999999999998</v>
      </c>
    </row>
    <row r="34" spans="1:13" ht="20.25" customHeight="1" x14ac:dyDescent="0.25">
      <c r="A34" s="1390"/>
      <c r="B34" s="29">
        <v>11</v>
      </c>
      <c r="C34" s="725" t="s">
        <v>4</v>
      </c>
      <c r="D34" s="27" t="str">
        <v>21/10/24</v>
      </c>
      <c r="E34" s="26">
        <f t="shared" si="0"/>
        <v>2941.3999999999996</v>
      </c>
      <c r="F34" s="24">
        <v>177.7</v>
      </c>
      <c r="G34" s="24">
        <v>10</v>
      </c>
      <c r="H34" s="24">
        <v>10</v>
      </c>
      <c r="I34" s="23">
        <v>13</v>
      </c>
      <c r="J34" s="24">
        <v>159.30000000000001</v>
      </c>
      <c r="K34" s="25">
        <f t="shared" si="1"/>
        <v>370</v>
      </c>
      <c r="L34" s="24">
        <f t="shared" si="2"/>
        <v>2571.3999999999996</v>
      </c>
      <c r="M34" s="22">
        <f t="shared" si="3"/>
        <v>1752.2999999999997</v>
      </c>
    </row>
    <row r="35" spans="1:13" ht="20.25" customHeight="1" x14ac:dyDescent="0.25">
      <c r="A35" s="1390"/>
      <c r="B35" s="29">
        <v>12</v>
      </c>
      <c r="C35" s="725" t="s">
        <v>3</v>
      </c>
      <c r="D35" s="27" t="str">
        <v>11/11/24</v>
      </c>
      <c r="E35" s="26">
        <f t="shared" si="0"/>
        <v>2571.3999999999996</v>
      </c>
      <c r="F35" s="24">
        <v>177.7</v>
      </c>
      <c r="G35" s="24">
        <v>10</v>
      </c>
      <c r="H35" s="24">
        <v>10</v>
      </c>
      <c r="I35" s="23">
        <v>13</v>
      </c>
      <c r="J35" s="24">
        <v>159.30000000000001</v>
      </c>
      <c r="K35" s="25">
        <f t="shared" si="1"/>
        <v>370</v>
      </c>
      <c r="L35" s="24">
        <f t="shared" si="2"/>
        <v>2201.3999999999996</v>
      </c>
      <c r="M35" s="22">
        <f t="shared" si="3"/>
        <v>1911.5999999999997</v>
      </c>
    </row>
    <row r="36" spans="1:13" ht="20.25" customHeight="1" x14ac:dyDescent="0.25">
      <c r="A36" s="1390"/>
      <c r="B36" s="29">
        <v>13</v>
      </c>
      <c r="C36" s="725" t="s">
        <v>14</v>
      </c>
      <c r="D36" s="27" t="str">
        <v>03/01/25</v>
      </c>
      <c r="E36" s="26">
        <f t="shared" si="0"/>
        <v>2201.3999999999996</v>
      </c>
      <c r="F36" s="24">
        <v>177.7</v>
      </c>
      <c r="G36" s="24">
        <v>10</v>
      </c>
      <c r="H36" s="24">
        <v>10</v>
      </c>
      <c r="I36" s="23">
        <v>13</v>
      </c>
      <c r="J36" s="24">
        <v>159.30000000000001</v>
      </c>
      <c r="K36" s="25">
        <f t="shared" si="1"/>
        <v>370</v>
      </c>
      <c r="L36" s="24">
        <f t="shared" si="2"/>
        <v>1831.3999999999996</v>
      </c>
      <c r="M36" s="22">
        <f t="shared" si="3"/>
        <v>2070.8999999999996</v>
      </c>
    </row>
    <row r="37" spans="1:13" ht="20.25" customHeight="1" thickBot="1" x14ac:dyDescent="0.3">
      <c r="A37" s="1391"/>
      <c r="B37" s="21">
        <v>14</v>
      </c>
      <c r="C37" s="724" t="s">
        <v>13</v>
      </c>
      <c r="D37" s="19" t="str">
        <v>05/02/25</v>
      </c>
      <c r="E37" s="18">
        <f t="shared" si="0"/>
        <v>1831.3999999999996</v>
      </c>
      <c r="F37" s="16">
        <v>177.7</v>
      </c>
      <c r="G37" s="16">
        <v>10</v>
      </c>
      <c r="H37" s="16">
        <v>10</v>
      </c>
      <c r="I37" s="15">
        <v>13</v>
      </c>
      <c r="J37" s="16">
        <v>159.30000000000001</v>
      </c>
      <c r="K37" s="17">
        <f t="shared" si="1"/>
        <v>370</v>
      </c>
      <c r="L37" s="16">
        <f t="shared" si="2"/>
        <v>1461.3999999999996</v>
      </c>
      <c r="M37" s="14">
        <f t="shared" si="3"/>
        <v>2230.1999999999998</v>
      </c>
    </row>
    <row r="38" spans="1:13" ht="20.25" customHeight="1" x14ac:dyDescent="0.25">
      <c r="A38" s="1389">
        <v>2025</v>
      </c>
      <c r="B38" s="37">
        <v>15</v>
      </c>
      <c r="C38" s="726" t="s">
        <v>12</v>
      </c>
      <c r="D38" s="35" t="str">
        <v>04/03/25</v>
      </c>
      <c r="E38" s="34">
        <f t="shared" si="0"/>
        <v>1461.3999999999996</v>
      </c>
      <c r="F38" s="32">
        <v>177.7</v>
      </c>
      <c r="G38" s="32">
        <v>10</v>
      </c>
      <c r="H38" s="32">
        <v>10</v>
      </c>
      <c r="I38" s="31">
        <v>13</v>
      </c>
      <c r="J38" s="32">
        <v>159.30000000000001</v>
      </c>
      <c r="K38" s="33">
        <f t="shared" si="1"/>
        <v>370</v>
      </c>
      <c r="L38" s="32">
        <f t="shared" si="2"/>
        <v>1091.3999999999996</v>
      </c>
      <c r="M38" s="30">
        <f t="shared" si="3"/>
        <v>2389.5</v>
      </c>
    </row>
    <row r="39" spans="1:13" ht="20.25" customHeight="1" x14ac:dyDescent="0.25">
      <c r="A39" s="1390"/>
      <c r="B39" s="29">
        <v>16</v>
      </c>
      <c r="C39" s="725" t="s">
        <v>11</v>
      </c>
      <c r="D39" s="27" t="str">
        <v>05/04/25</v>
      </c>
      <c r="E39" s="26">
        <f t="shared" si="0"/>
        <v>1091.3999999999996</v>
      </c>
      <c r="F39" s="24">
        <v>177.7</v>
      </c>
      <c r="G39" s="24">
        <v>10</v>
      </c>
      <c r="H39" s="24">
        <v>10</v>
      </c>
      <c r="I39" s="23">
        <v>13</v>
      </c>
      <c r="J39" s="24">
        <v>159.30000000000001</v>
      </c>
      <c r="K39" s="25">
        <f t="shared" si="1"/>
        <v>370</v>
      </c>
      <c r="L39" s="24">
        <f t="shared" si="2"/>
        <v>721.39999999999964</v>
      </c>
      <c r="M39" s="22">
        <f t="shared" si="3"/>
        <v>2548.8000000000002</v>
      </c>
    </row>
    <row r="40" spans="1:13" ht="20.25" customHeight="1" x14ac:dyDescent="0.25">
      <c r="A40" s="1390"/>
      <c r="B40" s="29">
        <v>17</v>
      </c>
      <c r="C40" s="725" t="s">
        <v>10</v>
      </c>
      <c r="D40" s="27" t="str">
        <v>07/05/25</v>
      </c>
      <c r="E40" s="26">
        <f t="shared" si="0"/>
        <v>721.39999999999964</v>
      </c>
      <c r="F40" s="24">
        <v>177.7</v>
      </c>
      <c r="G40" s="24">
        <v>10</v>
      </c>
      <c r="H40" s="24">
        <v>10</v>
      </c>
      <c r="I40" s="23">
        <v>13</v>
      </c>
      <c r="J40" s="24">
        <v>159.30000000000001</v>
      </c>
      <c r="K40" s="25">
        <f t="shared" si="1"/>
        <v>370</v>
      </c>
      <c r="L40" s="24">
        <f t="shared" si="2"/>
        <v>351.39999999999969</v>
      </c>
      <c r="M40" s="22">
        <f t="shared" si="3"/>
        <v>2708.1000000000004</v>
      </c>
    </row>
    <row r="41" spans="1:13" ht="20.25" customHeight="1" thickBot="1" x14ac:dyDescent="0.3">
      <c r="A41" s="1391"/>
      <c r="B41" s="21">
        <v>18</v>
      </c>
      <c r="C41" s="724" t="s">
        <v>9</v>
      </c>
      <c r="D41" s="19" t="str">
        <v>09/06/25</v>
      </c>
      <c r="E41" s="18">
        <f t="shared" si="0"/>
        <v>351.39999999999969</v>
      </c>
      <c r="F41" s="16">
        <v>177.7</v>
      </c>
      <c r="G41" s="16">
        <v>10</v>
      </c>
      <c r="H41" s="16">
        <v>10</v>
      </c>
      <c r="I41" s="15">
        <v>13</v>
      </c>
      <c r="J41" s="16">
        <v>159.30000000000001</v>
      </c>
      <c r="K41" s="17">
        <f t="shared" si="1"/>
        <v>370</v>
      </c>
      <c r="L41" s="16">
        <f t="shared" si="2"/>
        <v>-18.600000000000307</v>
      </c>
      <c r="M41" s="14">
        <f t="shared" si="3"/>
        <v>2867.4000000000005</v>
      </c>
    </row>
    <row r="42" spans="1:13" x14ac:dyDescent="0.25">
      <c r="D42" s="68"/>
      <c r="E42" s="68"/>
      <c r="F42" s="67">
        <f>SUM(F24:F41)</f>
        <v>3198.599999999999</v>
      </c>
      <c r="G42" s="67">
        <f>SUM(G24:G41)</f>
        <v>180</v>
      </c>
      <c r="H42" s="67">
        <f>SUM(H24:H41)</f>
        <v>180</v>
      </c>
      <c r="I42" s="67">
        <f>SUM(I24:I41)</f>
        <v>234</v>
      </c>
      <c r="J42" s="67">
        <f>SUM(J24:J41)</f>
        <v>2867.4000000000005</v>
      </c>
    </row>
    <row r="43" spans="1:13" x14ac:dyDescent="0.25">
      <c r="D43" s="1420" t="s">
        <v>2</v>
      </c>
      <c r="E43" s="1420"/>
      <c r="F43" s="79">
        <v>0</v>
      </c>
      <c r="G43" s="79">
        <v>0</v>
      </c>
      <c r="H43" s="79">
        <v>0</v>
      </c>
      <c r="I43" s="79">
        <v>0</v>
      </c>
      <c r="J43" s="79">
        <v>0</v>
      </c>
    </row>
    <row r="44" spans="1:13" x14ac:dyDescent="0.25">
      <c r="D44" s="1421" t="s">
        <v>1</v>
      </c>
      <c r="E44" s="1421"/>
      <c r="F44" s="78">
        <f>SUM(F42-F43)</f>
        <v>3198.599999999999</v>
      </c>
      <c r="G44" s="78">
        <f>SUM(G42-G43)</f>
        <v>180</v>
      </c>
      <c r="H44" s="78">
        <f>SUM(H42-H43)</f>
        <v>180</v>
      </c>
      <c r="I44" s="78">
        <f t="shared" ref="I44:J44" si="4">SUM(I42-I43)</f>
        <v>234</v>
      </c>
      <c r="J44" s="78">
        <f t="shared" si="4"/>
        <v>2867.4000000000005</v>
      </c>
    </row>
    <row r="46" spans="1:13" ht="15.75" x14ac:dyDescent="0.25">
      <c r="C46" s="76"/>
      <c r="D46" s="1435" t="s">
        <v>42</v>
      </c>
      <c r="E46" s="1435"/>
      <c r="F46" s="1423">
        <f>SUM(F44:J44)</f>
        <v>6660</v>
      </c>
      <c r="G46" s="1423"/>
      <c r="H46" s="1423"/>
      <c r="I46" s="485"/>
    </row>
    <row r="47" spans="1:13" ht="16.5" thickBot="1" x14ac:dyDescent="0.3">
      <c r="C47" s="76"/>
      <c r="D47" s="1435" t="s">
        <v>41</v>
      </c>
      <c r="E47" s="1435"/>
      <c r="F47" s="1436">
        <v>-18.600000000000001</v>
      </c>
      <c r="G47" s="1436"/>
      <c r="H47" s="1436"/>
      <c r="I47" s="485"/>
    </row>
    <row r="48" spans="1:13" ht="17.25" thickTop="1" thickBot="1" x14ac:dyDescent="0.3">
      <c r="C48" s="1415" t="s">
        <v>0</v>
      </c>
      <c r="D48" s="1415"/>
      <c r="E48" s="1416"/>
      <c r="F48" s="1417">
        <f>SUM(F46:I47)</f>
        <v>6641.4</v>
      </c>
      <c r="G48" s="1418"/>
      <c r="H48" s="1419"/>
      <c r="I48" s="486"/>
    </row>
    <row r="49" ht="15.75" thickTop="1" x14ac:dyDescent="0.25"/>
  </sheetData>
  <mergeCells count="34">
    <mergeCell ref="O22:O23"/>
    <mergeCell ref="P22:R22"/>
    <mergeCell ref="S22:S23"/>
    <mergeCell ref="C48:E48"/>
    <mergeCell ref="F48:H48"/>
    <mergeCell ref="D43:E43"/>
    <mergeCell ref="D44:E44"/>
    <mergeCell ref="D46:E46"/>
    <mergeCell ref="F46:H46"/>
    <mergeCell ref="D47:E47"/>
    <mergeCell ref="F47:H47"/>
    <mergeCell ref="G22:I22"/>
    <mergeCell ref="J22:J23"/>
    <mergeCell ref="K22:K23"/>
    <mergeCell ref="L22:L23"/>
    <mergeCell ref="M22:M23"/>
    <mergeCell ref="E20:F20"/>
    <mergeCell ref="E19:F19"/>
    <mergeCell ref="A38:A41"/>
    <mergeCell ref="A26:A37"/>
    <mergeCell ref="A24:A25"/>
    <mergeCell ref="F22:F23"/>
    <mergeCell ref="E22:E23"/>
    <mergeCell ref="A18:B18"/>
    <mergeCell ref="A22:A23"/>
    <mergeCell ref="B22:B23"/>
    <mergeCell ref="C22:C23"/>
    <mergeCell ref="D22:D23"/>
    <mergeCell ref="A16:B16"/>
    <mergeCell ref="A8:M8"/>
    <mergeCell ref="A11:B11"/>
    <mergeCell ref="A12:B12"/>
    <mergeCell ref="A13:B13"/>
    <mergeCell ref="A14:B14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/>
  <dimension ref="A1:M42"/>
  <sheetViews>
    <sheetView topLeftCell="C1" zoomScale="90" zoomScaleNormal="90" workbookViewId="0">
      <selection activeCell="D12" sqref="D12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1480</v>
      </c>
    </row>
    <row r="4" spans="1:13" ht="12.6" customHeight="1" x14ac:dyDescent="0.35">
      <c r="A4" s="62"/>
    </row>
    <row r="5" spans="1:13" ht="17.25" x14ac:dyDescent="0.3">
      <c r="A5" s="500" t="s">
        <v>1481</v>
      </c>
    </row>
    <row r="6" spans="1:13" ht="17.25" x14ac:dyDescent="0.3">
      <c r="A6" s="500" t="s">
        <v>1482</v>
      </c>
    </row>
    <row r="8" spans="1:13" ht="20.25" customHeight="1" x14ac:dyDescent="0.25">
      <c r="A8" s="1425" t="s">
        <v>1484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1045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80</v>
      </c>
      <c r="B10" s="60"/>
      <c r="C10" s="59"/>
      <c r="D10" s="1045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10000</v>
      </c>
      <c r="D11" s="1045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600</v>
      </c>
      <c r="D12" s="487" t="s">
        <v>391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600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600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1043"/>
      <c r="B15" s="1043"/>
      <c r="C15" s="50">
        <f>SUM(C11:C14)</f>
        <v>11800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6372</v>
      </c>
      <c r="D16" s="52" t="s">
        <v>715</v>
      </c>
      <c r="E16" s="51"/>
      <c r="I16" s="48"/>
      <c r="L16" s="48"/>
      <c r="M16" s="48"/>
    </row>
    <row r="17" spans="1:13" ht="20.25" customHeight="1" x14ac:dyDescent="0.25">
      <c r="A17" s="1043"/>
      <c r="B17" s="1043"/>
      <c r="C17" s="50">
        <f>SUM(C15:C16)</f>
        <v>18172</v>
      </c>
      <c r="D17" s="52"/>
      <c r="E17" s="51"/>
      <c r="I17" s="48"/>
      <c r="L17" s="48"/>
      <c r="M17" s="48"/>
    </row>
    <row r="18" spans="1:13" ht="20.25" customHeight="1" x14ac:dyDescent="0.25">
      <c r="A18" s="1426" t="s">
        <v>1483</v>
      </c>
      <c r="B18" s="1426"/>
      <c r="C18" s="49">
        <v>180</v>
      </c>
      <c r="D18" s="52"/>
      <c r="E18" s="51"/>
      <c r="F18" s="1428" t="s">
        <v>27</v>
      </c>
      <c r="G18" s="1428"/>
      <c r="I18" s="48"/>
      <c r="L18" s="48"/>
      <c r="M18" s="48"/>
    </row>
    <row r="19" spans="1:13" ht="20.25" customHeight="1" thickBot="1" x14ac:dyDescent="0.3">
      <c r="A19" s="360"/>
      <c r="B19" s="360"/>
      <c r="C19" s="45">
        <f>SUM(C17:C18)</f>
        <v>18352</v>
      </c>
      <c r="F19" s="1443">
        <f>C19/12+1</f>
        <v>1530.3333333333333</v>
      </c>
      <c r="G19" s="1443"/>
      <c r="I19" s="48"/>
      <c r="L19" s="48"/>
      <c r="M19" s="48"/>
    </row>
    <row r="20" spans="1:13" s="93" customFormat="1" ht="15" customHeight="1" thickTop="1" thickBot="1" x14ac:dyDescent="0.3">
      <c r="D20" s="95"/>
      <c r="E20" s="95"/>
      <c r="F20" s="94"/>
      <c r="G20" s="94"/>
    </row>
    <row r="21" spans="1:13" ht="18" customHeight="1" x14ac:dyDescent="0.25">
      <c r="A21" s="1430" t="s">
        <v>26</v>
      </c>
      <c r="B21" s="1432" t="s">
        <v>25</v>
      </c>
      <c r="C21" s="1392" t="s">
        <v>24</v>
      </c>
      <c r="D21" s="1400" t="s">
        <v>23</v>
      </c>
      <c r="E21" s="1392" t="s">
        <v>22</v>
      </c>
      <c r="F21" s="1408" t="s">
        <v>21</v>
      </c>
      <c r="G21" s="1402" t="s">
        <v>20</v>
      </c>
      <c r="H21" s="1403"/>
      <c r="I21" s="1404"/>
      <c r="J21" s="1392" t="s">
        <v>19</v>
      </c>
      <c r="K21" s="1400" t="s">
        <v>18</v>
      </c>
      <c r="L21" s="1392" t="s">
        <v>17</v>
      </c>
      <c r="M21" s="1394" t="s">
        <v>15</v>
      </c>
    </row>
    <row r="22" spans="1:13" ht="35.25" customHeight="1" thickBot="1" x14ac:dyDescent="0.3">
      <c r="A22" s="1431"/>
      <c r="B22" s="1433"/>
      <c r="C22" s="1393"/>
      <c r="D22" s="1401"/>
      <c r="E22" s="1393"/>
      <c r="F22" s="1434"/>
      <c r="G22" s="1044" t="s">
        <v>597</v>
      </c>
      <c r="H22" s="1044" t="s">
        <v>20</v>
      </c>
      <c r="I22" s="1044" t="s">
        <v>16</v>
      </c>
      <c r="J22" s="1393"/>
      <c r="K22" s="1401"/>
      <c r="L22" s="1393"/>
      <c r="M22" s="1395"/>
    </row>
    <row r="23" spans="1:13" ht="20.25" customHeight="1" x14ac:dyDescent="0.25">
      <c r="A23" s="1389">
        <v>2025</v>
      </c>
      <c r="B23" s="37">
        <v>1</v>
      </c>
      <c r="C23" s="1048" t="s">
        <v>11</v>
      </c>
      <c r="D23" s="35" t="str">
        <f t="array" ref="D23:D34">TRANSPOSE('[1]2024-2025'!$F$180:$Q$180)</f>
        <v>24/02/25</v>
      </c>
      <c r="E23" s="34">
        <f>C19</f>
        <v>18352</v>
      </c>
      <c r="F23" s="32">
        <v>884</v>
      </c>
      <c r="G23" s="32">
        <v>50</v>
      </c>
      <c r="H23" s="32">
        <v>50</v>
      </c>
      <c r="I23" s="31">
        <v>15</v>
      </c>
      <c r="J23" s="32">
        <v>531</v>
      </c>
      <c r="K23" s="33">
        <f>F23+J23+H23+I23+G23</f>
        <v>1530</v>
      </c>
      <c r="L23" s="32">
        <f>E23-J23-H23-F23-I23-G23</f>
        <v>16822</v>
      </c>
      <c r="M23" s="30">
        <f>J23</f>
        <v>531</v>
      </c>
    </row>
    <row r="24" spans="1:13" ht="20.25" customHeight="1" x14ac:dyDescent="0.25">
      <c r="A24" s="1390"/>
      <c r="B24" s="29">
        <v>2</v>
      </c>
      <c r="C24" s="1047" t="s">
        <v>10</v>
      </c>
      <c r="D24" s="27" t="str">
        <v>21/03/25</v>
      </c>
      <c r="E24" s="26">
        <f t="shared" ref="E24:E34" si="0">L23</f>
        <v>16822</v>
      </c>
      <c r="F24" s="24">
        <v>884</v>
      </c>
      <c r="G24" s="24">
        <v>50</v>
      </c>
      <c r="H24" s="24">
        <v>50</v>
      </c>
      <c r="I24" s="23">
        <v>15</v>
      </c>
      <c r="J24" s="24">
        <v>531</v>
      </c>
      <c r="K24" s="25">
        <f t="shared" ref="K24:K34" si="1">F24+J24+H24+I24+G24</f>
        <v>1530</v>
      </c>
      <c r="L24" s="24">
        <f t="shared" ref="L24:L34" si="2">E24-J24-H24-F24-I24-G24</f>
        <v>15292</v>
      </c>
      <c r="M24" s="22">
        <f>M23+J24</f>
        <v>1062</v>
      </c>
    </row>
    <row r="25" spans="1:13" ht="20.25" customHeight="1" x14ac:dyDescent="0.25">
      <c r="A25" s="1390"/>
      <c r="B25" s="29">
        <v>3</v>
      </c>
      <c r="C25" s="1047" t="s">
        <v>9</v>
      </c>
      <c r="D25" s="27" t="str">
        <v>23/04/25</v>
      </c>
      <c r="E25" s="26">
        <f t="shared" si="0"/>
        <v>15292</v>
      </c>
      <c r="F25" s="24">
        <v>884</v>
      </c>
      <c r="G25" s="24">
        <v>50</v>
      </c>
      <c r="H25" s="24">
        <v>50</v>
      </c>
      <c r="I25" s="23">
        <v>15</v>
      </c>
      <c r="J25" s="24">
        <v>531</v>
      </c>
      <c r="K25" s="25">
        <f t="shared" si="1"/>
        <v>1530</v>
      </c>
      <c r="L25" s="24">
        <f t="shared" si="2"/>
        <v>13762</v>
      </c>
      <c r="M25" s="22">
        <f>M24+J25</f>
        <v>1593</v>
      </c>
    </row>
    <row r="26" spans="1:13" ht="20.25" customHeight="1" x14ac:dyDescent="0.25">
      <c r="A26" s="1390"/>
      <c r="B26" s="29">
        <v>4</v>
      </c>
      <c r="C26" s="1047" t="s">
        <v>8</v>
      </c>
      <c r="D26" s="27" t="str">
        <v>22/05/25</v>
      </c>
      <c r="E26" s="26">
        <f t="shared" si="0"/>
        <v>13762</v>
      </c>
      <c r="F26" s="24">
        <v>884</v>
      </c>
      <c r="G26" s="24">
        <v>50</v>
      </c>
      <c r="H26" s="24">
        <v>50</v>
      </c>
      <c r="I26" s="23">
        <v>15</v>
      </c>
      <c r="J26" s="24">
        <v>531</v>
      </c>
      <c r="K26" s="25">
        <f t="shared" si="1"/>
        <v>1530</v>
      </c>
      <c r="L26" s="24">
        <f t="shared" si="2"/>
        <v>12232</v>
      </c>
      <c r="M26" s="22">
        <f>M25+J26</f>
        <v>2124</v>
      </c>
    </row>
    <row r="27" spans="1:13" ht="20.25" customHeight="1" x14ac:dyDescent="0.25">
      <c r="A27" s="1390"/>
      <c r="B27" s="29">
        <v>5</v>
      </c>
      <c r="C27" s="1047" t="s">
        <v>7</v>
      </c>
      <c r="D27" s="27" t="str">
        <v>23/06/25</v>
      </c>
      <c r="E27" s="26">
        <f t="shared" si="0"/>
        <v>12232</v>
      </c>
      <c r="F27" s="24">
        <v>884</v>
      </c>
      <c r="G27" s="24">
        <v>50</v>
      </c>
      <c r="H27" s="24">
        <v>50</v>
      </c>
      <c r="I27" s="23">
        <v>15</v>
      </c>
      <c r="J27" s="24">
        <v>531</v>
      </c>
      <c r="K27" s="25">
        <f t="shared" si="1"/>
        <v>1530</v>
      </c>
      <c r="L27" s="24">
        <f t="shared" si="2"/>
        <v>10702</v>
      </c>
      <c r="M27" s="22">
        <f>M26+J27</f>
        <v>2655</v>
      </c>
    </row>
    <row r="28" spans="1:13" ht="20.25" customHeight="1" x14ac:dyDescent="0.25">
      <c r="A28" s="1390"/>
      <c r="B28" s="29">
        <v>6</v>
      </c>
      <c r="C28" s="1047" t="s">
        <v>6</v>
      </c>
      <c r="D28" s="27" t="str">
        <v>25/07/25</v>
      </c>
      <c r="E28" s="26">
        <f t="shared" si="0"/>
        <v>10702</v>
      </c>
      <c r="F28" s="24">
        <v>884</v>
      </c>
      <c r="G28" s="24">
        <v>50</v>
      </c>
      <c r="H28" s="24">
        <v>50</v>
      </c>
      <c r="I28" s="23">
        <v>15</v>
      </c>
      <c r="J28" s="24">
        <v>531</v>
      </c>
      <c r="K28" s="25">
        <f t="shared" si="1"/>
        <v>1530</v>
      </c>
      <c r="L28" s="24">
        <f t="shared" si="2"/>
        <v>9172</v>
      </c>
      <c r="M28" s="22">
        <f>M27+J28</f>
        <v>3186</v>
      </c>
    </row>
    <row r="29" spans="1:13" ht="20.25" customHeight="1" x14ac:dyDescent="0.25">
      <c r="A29" s="1390"/>
      <c r="B29" s="29">
        <v>7</v>
      </c>
      <c r="C29" s="1047" t="s">
        <v>5</v>
      </c>
      <c r="D29" s="27" t="str">
        <v>25/07/25</v>
      </c>
      <c r="E29" s="26">
        <f t="shared" si="0"/>
        <v>9172</v>
      </c>
      <c r="F29" s="24">
        <v>884</v>
      </c>
      <c r="G29" s="24">
        <v>50</v>
      </c>
      <c r="H29" s="24">
        <v>50</v>
      </c>
      <c r="I29" s="23">
        <v>15</v>
      </c>
      <c r="J29" s="24">
        <v>531</v>
      </c>
      <c r="K29" s="25">
        <f t="shared" si="1"/>
        <v>1530</v>
      </c>
      <c r="L29" s="24">
        <f t="shared" si="2"/>
        <v>7642</v>
      </c>
      <c r="M29" s="22">
        <f t="shared" ref="M29:M34" si="3">M28+J29</f>
        <v>3717</v>
      </c>
    </row>
    <row r="30" spans="1:13" ht="20.25" customHeight="1" x14ac:dyDescent="0.25">
      <c r="A30" s="1390"/>
      <c r="B30" s="29">
        <v>8</v>
      </c>
      <c r="C30" s="1047" t="s">
        <v>4</v>
      </c>
      <c r="D30" s="27" t="str">
        <v>25/07/25</v>
      </c>
      <c r="E30" s="26">
        <f t="shared" si="0"/>
        <v>7642</v>
      </c>
      <c r="F30" s="24">
        <v>884</v>
      </c>
      <c r="G30" s="24">
        <v>50</v>
      </c>
      <c r="H30" s="24">
        <v>50</v>
      </c>
      <c r="I30" s="23">
        <v>15</v>
      </c>
      <c r="J30" s="24">
        <v>531</v>
      </c>
      <c r="K30" s="25">
        <f t="shared" si="1"/>
        <v>1530</v>
      </c>
      <c r="L30" s="24">
        <f t="shared" si="2"/>
        <v>6112</v>
      </c>
      <c r="M30" s="22">
        <f t="shared" si="3"/>
        <v>4248</v>
      </c>
    </row>
    <row r="31" spans="1:13" ht="20.25" customHeight="1" x14ac:dyDescent="0.25">
      <c r="A31" s="1390"/>
      <c r="B31" s="29">
        <v>9</v>
      </c>
      <c r="C31" s="1047" t="s">
        <v>3</v>
      </c>
      <c r="D31" s="27" t="str">
        <v>25/07/25</v>
      </c>
      <c r="E31" s="26">
        <f t="shared" si="0"/>
        <v>6112</v>
      </c>
      <c r="F31" s="24">
        <v>884</v>
      </c>
      <c r="G31" s="24">
        <v>50</v>
      </c>
      <c r="H31" s="24">
        <v>50</v>
      </c>
      <c r="I31" s="23">
        <v>15</v>
      </c>
      <c r="J31" s="24">
        <v>531</v>
      </c>
      <c r="K31" s="25">
        <f t="shared" si="1"/>
        <v>1530</v>
      </c>
      <c r="L31" s="24">
        <f t="shared" si="2"/>
        <v>4582</v>
      </c>
      <c r="M31" s="22">
        <f t="shared" si="3"/>
        <v>4779</v>
      </c>
    </row>
    <row r="32" spans="1:13" ht="20.25" customHeight="1" x14ac:dyDescent="0.25">
      <c r="A32" s="1390"/>
      <c r="B32" s="29">
        <v>10</v>
      </c>
      <c r="C32" s="1047" t="s">
        <v>14</v>
      </c>
      <c r="D32" s="27" t="str">
        <v>25/07/25</v>
      </c>
      <c r="E32" s="26">
        <f t="shared" si="0"/>
        <v>4582</v>
      </c>
      <c r="F32" s="24">
        <v>884</v>
      </c>
      <c r="G32" s="24">
        <v>50</v>
      </c>
      <c r="H32" s="24">
        <v>50</v>
      </c>
      <c r="I32" s="23">
        <v>15</v>
      </c>
      <c r="J32" s="24">
        <v>531</v>
      </c>
      <c r="K32" s="25">
        <f t="shared" si="1"/>
        <v>1530</v>
      </c>
      <c r="L32" s="24">
        <f t="shared" si="2"/>
        <v>3052</v>
      </c>
      <c r="M32" s="22">
        <f t="shared" si="3"/>
        <v>5310</v>
      </c>
    </row>
    <row r="33" spans="1:13" ht="20.25" customHeight="1" thickBot="1" x14ac:dyDescent="0.3">
      <c r="A33" s="1391"/>
      <c r="B33" s="21">
        <v>11</v>
      </c>
      <c r="C33" s="1046" t="s">
        <v>13</v>
      </c>
      <c r="D33" s="19" t="str">
        <v>25/07/25</v>
      </c>
      <c r="E33" s="18">
        <f t="shared" si="0"/>
        <v>3052</v>
      </c>
      <c r="F33" s="16">
        <v>884</v>
      </c>
      <c r="G33" s="16">
        <v>50</v>
      </c>
      <c r="H33" s="16">
        <v>50</v>
      </c>
      <c r="I33" s="15">
        <v>15</v>
      </c>
      <c r="J33" s="16">
        <v>531</v>
      </c>
      <c r="K33" s="17">
        <f t="shared" si="1"/>
        <v>1530</v>
      </c>
      <c r="L33" s="16">
        <f t="shared" si="2"/>
        <v>1522</v>
      </c>
      <c r="M33" s="14">
        <f t="shared" si="3"/>
        <v>5841</v>
      </c>
    </row>
    <row r="34" spans="1:13" ht="63" customHeight="1" thickBot="1" x14ac:dyDescent="0.3">
      <c r="A34" s="92">
        <v>2026</v>
      </c>
      <c r="B34" s="91">
        <v>12</v>
      </c>
      <c r="C34" s="90" t="s">
        <v>12</v>
      </c>
      <c r="D34" s="776" t="str">
        <v>25/07/25
-rm1450
Disc.
-rm80</v>
      </c>
      <c r="E34" s="88">
        <f t="shared" si="0"/>
        <v>1522</v>
      </c>
      <c r="F34" s="86">
        <v>884</v>
      </c>
      <c r="G34" s="86">
        <v>50</v>
      </c>
      <c r="H34" s="86">
        <v>50</v>
      </c>
      <c r="I34" s="85">
        <v>15</v>
      </c>
      <c r="J34" s="86">
        <v>531</v>
      </c>
      <c r="K34" s="87">
        <f t="shared" si="1"/>
        <v>1530</v>
      </c>
      <c r="L34" s="86">
        <f t="shared" si="2"/>
        <v>-8</v>
      </c>
      <c r="M34" s="84">
        <f t="shared" si="3"/>
        <v>6372</v>
      </c>
    </row>
    <row r="35" spans="1:13" x14ac:dyDescent="0.25">
      <c r="D35" s="68"/>
      <c r="E35" s="68"/>
      <c r="F35" s="67">
        <f>SUM(F23:F34)</f>
        <v>10608</v>
      </c>
      <c r="G35" s="67">
        <f>SUM(G23:G34)</f>
        <v>600</v>
      </c>
      <c r="H35" s="67">
        <f>SUM(H23:H34)</f>
        <v>600</v>
      </c>
      <c r="I35" s="67">
        <f>SUM(I23:I34)</f>
        <v>180</v>
      </c>
      <c r="J35" s="67">
        <f>SUM(J23:J34)</f>
        <v>6372</v>
      </c>
    </row>
    <row r="36" spans="1:13" x14ac:dyDescent="0.25">
      <c r="D36" s="1420" t="s">
        <v>2</v>
      </c>
      <c r="E36" s="1420"/>
      <c r="F36" s="79">
        <v>0</v>
      </c>
      <c r="G36" s="79">
        <v>0</v>
      </c>
      <c r="H36" s="79">
        <v>0</v>
      </c>
      <c r="I36" s="79">
        <v>0</v>
      </c>
      <c r="J36" s="79">
        <v>0</v>
      </c>
    </row>
    <row r="37" spans="1:13" x14ac:dyDescent="0.25">
      <c r="D37" s="1421" t="s">
        <v>1</v>
      </c>
      <c r="E37" s="1421"/>
      <c r="F37" s="78">
        <f>SUM(F35-F36)</f>
        <v>10608</v>
      </c>
      <c r="G37" s="78">
        <f>SUM(G35-G36)</f>
        <v>600</v>
      </c>
      <c r="H37" s="78">
        <f>SUM(H35-H36)</f>
        <v>600</v>
      </c>
      <c r="I37" s="78">
        <f t="shared" ref="I37:J37" si="4">SUM(I35-I36)</f>
        <v>180</v>
      </c>
      <c r="J37" s="78">
        <f t="shared" si="4"/>
        <v>6372</v>
      </c>
    </row>
    <row r="39" spans="1:13" ht="15.75" x14ac:dyDescent="0.25">
      <c r="C39" s="76"/>
      <c r="D39" s="1435" t="s">
        <v>42</v>
      </c>
      <c r="E39" s="1435"/>
      <c r="F39" s="1423">
        <f>SUM(F37:J37)</f>
        <v>18360</v>
      </c>
      <c r="G39" s="1423"/>
      <c r="H39" s="1423"/>
      <c r="I39" s="485"/>
    </row>
    <row r="40" spans="1:13" ht="16.5" thickBot="1" x14ac:dyDescent="0.3">
      <c r="C40" s="76"/>
      <c r="D40" s="1435" t="s">
        <v>41</v>
      </c>
      <c r="E40" s="1435"/>
      <c r="F40" s="1436">
        <v>-8</v>
      </c>
      <c r="G40" s="1436"/>
      <c r="H40" s="1436"/>
      <c r="I40" s="485"/>
    </row>
    <row r="41" spans="1:13" ht="17.25" thickTop="1" thickBot="1" x14ac:dyDescent="0.3">
      <c r="C41" s="1415" t="s">
        <v>0</v>
      </c>
      <c r="D41" s="1415"/>
      <c r="E41" s="1416"/>
      <c r="F41" s="1417">
        <f>SUM(F39:I40)</f>
        <v>18352</v>
      </c>
      <c r="G41" s="1418"/>
      <c r="H41" s="1419"/>
      <c r="I41" s="486"/>
    </row>
    <row r="42" spans="1:13" ht="15.75" thickTop="1" x14ac:dyDescent="0.25"/>
  </sheetData>
  <mergeCells count="29">
    <mergeCell ref="D39:E39"/>
    <mergeCell ref="F39:H39"/>
    <mergeCell ref="D40:E40"/>
    <mergeCell ref="F40:H40"/>
    <mergeCell ref="C41:E41"/>
    <mergeCell ref="F41:H41"/>
    <mergeCell ref="D36:E36"/>
    <mergeCell ref="D37:E37"/>
    <mergeCell ref="A23:A33"/>
    <mergeCell ref="J21:J22"/>
    <mergeCell ref="K21:K22"/>
    <mergeCell ref="L21:L22"/>
    <mergeCell ref="M21:M22"/>
    <mergeCell ref="A18:B18"/>
    <mergeCell ref="F18:G18"/>
    <mergeCell ref="F19:G19"/>
    <mergeCell ref="A21:A22"/>
    <mergeCell ref="B21:B22"/>
    <mergeCell ref="C21:C22"/>
    <mergeCell ref="D21:D22"/>
    <mergeCell ref="E21:E22"/>
    <mergeCell ref="F21:F22"/>
    <mergeCell ref="G21:I21"/>
    <mergeCell ref="A16:B16"/>
    <mergeCell ref="A8:M8"/>
    <mergeCell ref="A11:B11"/>
    <mergeCell ref="A12:B12"/>
    <mergeCell ref="A13:B13"/>
    <mergeCell ref="A14:B14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S65"/>
  <sheetViews>
    <sheetView topLeftCell="A49" zoomScale="90" zoomScaleNormal="90" workbookViewId="0">
      <selection activeCell="E57" sqref="E57"/>
    </sheetView>
  </sheetViews>
  <sheetFormatPr defaultRowHeight="15" x14ac:dyDescent="0.25"/>
  <cols>
    <col min="3" max="3" width="12.7109375" bestFit="1" customWidth="1"/>
    <col min="4" max="4" width="10.7109375" customWidth="1"/>
    <col min="5" max="8" width="10" customWidth="1"/>
    <col min="9" max="9" width="10.85546875" customWidth="1"/>
    <col min="10" max="12" width="10" customWidth="1"/>
    <col min="13" max="13" width="12.85546875" customWidth="1"/>
    <col min="14" max="14" width="5.7109375" customWidth="1"/>
    <col min="15" max="15" width="10.7109375" customWidth="1"/>
    <col min="19" max="19" width="10.42578125" customWidth="1"/>
  </cols>
  <sheetData>
    <row r="1" spans="1:13" ht="21" x14ac:dyDescent="0.35">
      <c r="A1" s="63" t="s">
        <v>40</v>
      </c>
    </row>
    <row r="3" spans="1:13" ht="21" x14ac:dyDescent="0.35">
      <c r="A3" s="62" t="s">
        <v>499</v>
      </c>
    </row>
    <row r="4" spans="1:13" ht="12.6" customHeight="1" x14ac:dyDescent="0.35">
      <c r="A4" s="62"/>
    </row>
    <row r="5" spans="1:13" ht="17.25" x14ac:dyDescent="0.3">
      <c r="A5" s="500" t="s">
        <v>500</v>
      </c>
    </row>
    <row r="6" spans="1:13" ht="17.25" x14ac:dyDescent="0.3">
      <c r="A6" s="500" t="s">
        <v>501</v>
      </c>
    </row>
    <row r="8" spans="1:13" ht="20.25" customHeight="1" x14ac:dyDescent="0.25">
      <c r="A8" s="1425" t="s">
        <v>502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622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36</v>
      </c>
      <c r="B10" s="60"/>
      <c r="C10" s="59"/>
      <c r="D10" s="622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7000</v>
      </c>
      <c r="D11" s="622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350</v>
      </c>
      <c r="D12" s="57" t="s">
        <v>228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420</v>
      </c>
      <c r="D13" s="57" t="s">
        <v>32</v>
      </c>
      <c r="E13" s="51"/>
      <c r="I13" s="48"/>
      <c r="L13" s="48"/>
      <c r="M13" s="48"/>
    </row>
    <row r="14" spans="1:13" ht="20.25" customHeight="1" x14ac:dyDescent="0.25">
      <c r="A14" s="620"/>
      <c r="B14" s="620"/>
      <c r="C14" s="50">
        <f>SUM(C11:C13)</f>
        <v>7770</v>
      </c>
      <c r="E14" s="51"/>
      <c r="I14" s="48"/>
      <c r="L14" s="48"/>
      <c r="M14" s="48"/>
    </row>
    <row r="15" spans="1:13" ht="20.25" customHeight="1" x14ac:dyDescent="0.25">
      <c r="A15" s="1426" t="s">
        <v>31</v>
      </c>
      <c r="B15" s="1426"/>
      <c r="C15" s="49">
        <v>8391.6</v>
      </c>
      <c r="D15" s="52" t="s">
        <v>30</v>
      </c>
      <c r="E15" s="51"/>
      <c r="I15" s="48"/>
      <c r="L15" s="48"/>
      <c r="M15" s="48"/>
    </row>
    <row r="16" spans="1:13" ht="20.25" customHeight="1" x14ac:dyDescent="0.25">
      <c r="A16" s="620"/>
      <c r="B16" s="620"/>
      <c r="C16" s="189">
        <f>SUM(C14:C15)</f>
        <v>16161.6</v>
      </c>
      <c r="D16" s="52"/>
      <c r="E16" s="51"/>
      <c r="I16" s="48"/>
      <c r="L16" s="48"/>
      <c r="M16" s="48"/>
    </row>
    <row r="17" spans="1:19" ht="20.25" customHeight="1" x14ac:dyDescent="0.25">
      <c r="A17" s="1427" t="s">
        <v>503</v>
      </c>
      <c r="B17" s="1427"/>
      <c r="C17" s="49">
        <v>396</v>
      </c>
      <c r="E17" s="1437" t="s">
        <v>168</v>
      </c>
      <c r="F17" s="1437"/>
      <c r="G17" s="144"/>
      <c r="I17" s="48"/>
      <c r="L17" s="48"/>
      <c r="M17" s="48"/>
    </row>
    <row r="18" spans="1:19" ht="18" customHeight="1" thickBot="1" x14ac:dyDescent="0.3">
      <c r="C18" s="45">
        <f>SUM(C16:C17)</f>
        <v>16557.599999999999</v>
      </c>
      <c r="E18" s="1441">
        <f>C18/36</f>
        <v>459.93333333333328</v>
      </c>
      <c r="F18" s="1441"/>
      <c r="G18" s="143"/>
    </row>
    <row r="19" spans="1:19" s="93" customFormat="1" ht="17.25" thickTop="1" thickBot="1" x14ac:dyDescent="0.3">
      <c r="D19" s="143"/>
      <c r="E19" s="143"/>
      <c r="F19" s="143"/>
      <c r="G19" s="143"/>
    </row>
    <row r="20" spans="1:19" ht="18.75" customHeight="1" x14ac:dyDescent="0.25">
      <c r="A20" s="1430" t="s">
        <v>26</v>
      </c>
      <c r="B20" s="1432" t="s">
        <v>25</v>
      </c>
      <c r="C20" s="1392" t="s">
        <v>24</v>
      </c>
      <c r="D20" s="1400" t="s">
        <v>23</v>
      </c>
      <c r="E20" s="1392" t="s">
        <v>22</v>
      </c>
      <c r="F20" s="1408" t="s">
        <v>21</v>
      </c>
      <c r="G20" s="1402" t="s">
        <v>218</v>
      </c>
      <c r="H20" s="1403"/>
      <c r="I20" s="1404"/>
      <c r="J20" s="1392" t="s">
        <v>19</v>
      </c>
      <c r="K20" s="1400" t="s">
        <v>18</v>
      </c>
      <c r="L20" s="1392" t="s">
        <v>17</v>
      </c>
      <c r="M20" s="1394" t="s">
        <v>15</v>
      </c>
      <c r="O20" s="1406" t="s">
        <v>21</v>
      </c>
      <c r="P20" s="1408" t="s">
        <v>218</v>
      </c>
      <c r="Q20" s="1408"/>
      <c r="R20" s="1408"/>
      <c r="S20" s="1394" t="s">
        <v>19</v>
      </c>
    </row>
    <row r="21" spans="1:19" ht="30.75" customHeight="1" thickBot="1" x14ac:dyDescent="0.3">
      <c r="A21" s="1431"/>
      <c r="B21" s="1433"/>
      <c r="C21" s="1393"/>
      <c r="D21" s="1401"/>
      <c r="E21" s="1393"/>
      <c r="F21" s="1434"/>
      <c r="G21" s="670" t="s">
        <v>597</v>
      </c>
      <c r="H21" s="621" t="s">
        <v>20</v>
      </c>
      <c r="I21" s="621" t="s">
        <v>16</v>
      </c>
      <c r="J21" s="1393"/>
      <c r="K21" s="1401"/>
      <c r="L21" s="1393"/>
      <c r="M21" s="1395"/>
      <c r="O21" s="1407"/>
      <c r="P21" s="880" t="s">
        <v>597</v>
      </c>
      <c r="Q21" s="880" t="s">
        <v>20</v>
      </c>
      <c r="R21" s="880" t="s">
        <v>16</v>
      </c>
      <c r="S21" s="1395"/>
    </row>
    <row r="22" spans="1:19" ht="20.25" customHeight="1" x14ac:dyDescent="0.25">
      <c r="A22" s="1389">
        <v>2023</v>
      </c>
      <c r="B22" s="37">
        <v>1</v>
      </c>
      <c r="C22" s="673" t="s">
        <v>8</v>
      </c>
      <c r="D22" s="35" t="str">
        <f t="array" ref="D22:D57">TRANSPOSE('[1]2023-2024'!$F$13:$AO$13)</f>
        <v>25/05/23</v>
      </c>
      <c r="E22" s="34">
        <f>SUM(C18)</f>
        <v>16557.599999999999</v>
      </c>
      <c r="F22" s="32">
        <v>194.51</v>
      </c>
      <c r="G22" s="32">
        <v>9.7200000000000006</v>
      </c>
      <c r="H22" s="32">
        <v>11.67</v>
      </c>
      <c r="I22" s="31">
        <v>11</v>
      </c>
      <c r="J22" s="32">
        <v>233.1</v>
      </c>
      <c r="K22" s="33">
        <f>F22+J22+H22+I22+G22</f>
        <v>460.00000000000006</v>
      </c>
      <c r="L22" s="32">
        <f>E22-J22-H22-F22-I22-G22</f>
        <v>16097.599999999999</v>
      </c>
      <c r="M22" s="30">
        <f>J22</f>
        <v>233.1</v>
      </c>
      <c r="O22" s="878" t="s">
        <v>88</v>
      </c>
      <c r="P22" s="37" t="s">
        <v>88</v>
      </c>
      <c r="Q22" s="37" t="s">
        <v>88</v>
      </c>
      <c r="R22" s="37" t="s">
        <v>88</v>
      </c>
      <c r="S22" s="444" t="s">
        <v>88</v>
      </c>
    </row>
    <row r="23" spans="1:19" ht="20.25" customHeight="1" x14ac:dyDescent="0.25">
      <c r="A23" s="1390"/>
      <c r="B23" s="29">
        <v>2</v>
      </c>
      <c r="C23" s="672" t="s">
        <v>7</v>
      </c>
      <c r="D23" s="27" t="str">
        <v>24/06/23</v>
      </c>
      <c r="E23" s="26">
        <f>L22</f>
        <v>16097.599999999999</v>
      </c>
      <c r="F23" s="24">
        <v>194.51</v>
      </c>
      <c r="G23" s="24">
        <v>9.7200000000000006</v>
      </c>
      <c r="H23" s="24">
        <v>11.67</v>
      </c>
      <c r="I23" s="23">
        <v>11</v>
      </c>
      <c r="J23" s="24">
        <v>233.1</v>
      </c>
      <c r="K23" s="25">
        <f t="shared" ref="K23:K57" si="0">F23+J23+H23+I23+G23</f>
        <v>460.00000000000006</v>
      </c>
      <c r="L23" s="24">
        <f t="shared" ref="L23:L57" si="1">E23-J23-H23-F23-I23-G23</f>
        <v>15637.599999999999</v>
      </c>
      <c r="M23" s="22">
        <f t="shared" ref="M23:M57" si="2">M22+J23</f>
        <v>466.2</v>
      </c>
      <c r="O23" s="879" t="s">
        <v>88</v>
      </c>
      <c r="P23" s="29" t="s">
        <v>88</v>
      </c>
      <c r="Q23" s="29" t="s">
        <v>88</v>
      </c>
      <c r="R23" s="29" t="s">
        <v>88</v>
      </c>
      <c r="S23" s="442" t="s">
        <v>88</v>
      </c>
    </row>
    <row r="24" spans="1:19" ht="20.25" customHeight="1" x14ac:dyDescent="0.25">
      <c r="A24" s="1390"/>
      <c r="B24" s="29">
        <v>3</v>
      </c>
      <c r="C24" s="672" t="s">
        <v>6</v>
      </c>
      <c r="D24" s="27" t="str">
        <v>26/07/23</v>
      </c>
      <c r="E24" s="26">
        <f t="shared" ref="E24:E57" si="3">L23</f>
        <v>15637.599999999999</v>
      </c>
      <c r="F24" s="24">
        <v>194.51</v>
      </c>
      <c r="G24" s="24">
        <v>9.7200000000000006</v>
      </c>
      <c r="H24" s="24">
        <v>11.67</v>
      </c>
      <c r="I24" s="23">
        <v>11</v>
      </c>
      <c r="J24" s="24">
        <v>233.1</v>
      </c>
      <c r="K24" s="25">
        <f t="shared" si="0"/>
        <v>460.00000000000006</v>
      </c>
      <c r="L24" s="24">
        <f t="shared" si="1"/>
        <v>15177.599999999999</v>
      </c>
      <c r="M24" s="22">
        <f t="shared" si="2"/>
        <v>699.3</v>
      </c>
      <c r="O24" s="879" t="s">
        <v>88</v>
      </c>
      <c r="P24" s="29" t="s">
        <v>88</v>
      </c>
      <c r="Q24" s="29" t="s">
        <v>88</v>
      </c>
      <c r="R24" s="29" t="s">
        <v>88</v>
      </c>
      <c r="S24" s="442" t="s">
        <v>88</v>
      </c>
    </row>
    <row r="25" spans="1:19" ht="20.25" customHeight="1" x14ac:dyDescent="0.25">
      <c r="A25" s="1390"/>
      <c r="B25" s="29">
        <v>4</v>
      </c>
      <c r="C25" s="672" t="s">
        <v>5</v>
      </c>
      <c r="D25" s="27" t="str">
        <v>25/08/23</v>
      </c>
      <c r="E25" s="26">
        <f t="shared" si="3"/>
        <v>15177.599999999999</v>
      </c>
      <c r="F25" s="24">
        <v>194.51</v>
      </c>
      <c r="G25" s="24">
        <v>9.7200000000000006</v>
      </c>
      <c r="H25" s="24">
        <v>11.67</v>
      </c>
      <c r="I25" s="23">
        <v>11</v>
      </c>
      <c r="J25" s="24">
        <v>233.1</v>
      </c>
      <c r="K25" s="25">
        <f t="shared" si="0"/>
        <v>460.00000000000006</v>
      </c>
      <c r="L25" s="24">
        <f t="shared" si="1"/>
        <v>14717.599999999999</v>
      </c>
      <c r="M25" s="22">
        <f t="shared" si="2"/>
        <v>932.4</v>
      </c>
      <c r="O25" s="879" t="s">
        <v>88</v>
      </c>
      <c r="P25" s="29" t="s">
        <v>88</v>
      </c>
      <c r="Q25" s="29" t="s">
        <v>88</v>
      </c>
      <c r="R25" s="29" t="s">
        <v>88</v>
      </c>
      <c r="S25" s="442" t="s">
        <v>88</v>
      </c>
    </row>
    <row r="26" spans="1:19" ht="20.25" customHeight="1" x14ac:dyDescent="0.25">
      <c r="A26" s="1390"/>
      <c r="B26" s="29">
        <v>5</v>
      </c>
      <c r="C26" s="672" t="s">
        <v>4</v>
      </c>
      <c r="D26" s="27" t="str">
        <v>25/09/23</v>
      </c>
      <c r="E26" s="26">
        <f t="shared" si="3"/>
        <v>14717.599999999999</v>
      </c>
      <c r="F26" s="24">
        <v>194.51</v>
      </c>
      <c r="G26" s="24">
        <v>9.7200000000000006</v>
      </c>
      <c r="H26" s="24">
        <v>11.67</v>
      </c>
      <c r="I26" s="23">
        <v>11</v>
      </c>
      <c r="J26" s="24">
        <v>233.1</v>
      </c>
      <c r="K26" s="25">
        <f t="shared" si="0"/>
        <v>460.00000000000006</v>
      </c>
      <c r="L26" s="24">
        <f t="shared" si="1"/>
        <v>14257.599999999999</v>
      </c>
      <c r="M26" s="22">
        <f t="shared" si="2"/>
        <v>1165.5</v>
      </c>
      <c r="O26" s="879" t="s">
        <v>88</v>
      </c>
      <c r="P26" s="29" t="s">
        <v>88</v>
      </c>
      <c r="Q26" s="29" t="s">
        <v>88</v>
      </c>
      <c r="R26" s="29" t="s">
        <v>88</v>
      </c>
      <c r="S26" s="442" t="s">
        <v>88</v>
      </c>
    </row>
    <row r="27" spans="1:19" ht="20.25" customHeight="1" x14ac:dyDescent="0.25">
      <c r="A27" s="1390"/>
      <c r="B27" s="29">
        <v>6</v>
      </c>
      <c r="C27" s="672" t="s">
        <v>3</v>
      </c>
      <c r="D27" s="27" t="str">
        <v>26/10/23</v>
      </c>
      <c r="E27" s="26">
        <f t="shared" si="3"/>
        <v>14257.599999999999</v>
      </c>
      <c r="F27" s="24">
        <v>194.51</v>
      </c>
      <c r="G27" s="24">
        <v>9.7200000000000006</v>
      </c>
      <c r="H27" s="24">
        <v>11.67</v>
      </c>
      <c r="I27" s="23">
        <v>11</v>
      </c>
      <c r="J27" s="24">
        <v>233.1</v>
      </c>
      <c r="K27" s="25">
        <f t="shared" si="0"/>
        <v>460.00000000000006</v>
      </c>
      <c r="L27" s="24">
        <f t="shared" si="1"/>
        <v>13797.599999999999</v>
      </c>
      <c r="M27" s="22">
        <f t="shared" si="2"/>
        <v>1398.6</v>
      </c>
      <c r="O27" s="879" t="s">
        <v>88</v>
      </c>
      <c r="P27" s="29" t="s">
        <v>88</v>
      </c>
      <c r="Q27" s="29" t="s">
        <v>88</v>
      </c>
      <c r="R27" s="29" t="s">
        <v>88</v>
      </c>
      <c r="S27" s="442" t="s">
        <v>88</v>
      </c>
    </row>
    <row r="28" spans="1:19" ht="20.25" customHeight="1" x14ac:dyDescent="0.25">
      <c r="A28" s="1390"/>
      <c r="B28" s="29">
        <v>7</v>
      </c>
      <c r="C28" s="672" t="s">
        <v>14</v>
      </c>
      <c r="D28" s="27" t="str">
        <v>25/11/23</v>
      </c>
      <c r="E28" s="26">
        <f t="shared" si="3"/>
        <v>13797.599999999999</v>
      </c>
      <c r="F28" s="24">
        <v>194.51</v>
      </c>
      <c r="G28" s="24">
        <v>9.7200000000000006</v>
      </c>
      <c r="H28" s="24">
        <v>11.67</v>
      </c>
      <c r="I28" s="23">
        <v>11</v>
      </c>
      <c r="J28" s="24">
        <v>233.1</v>
      </c>
      <c r="K28" s="25">
        <f t="shared" si="0"/>
        <v>460.00000000000006</v>
      </c>
      <c r="L28" s="24">
        <f t="shared" si="1"/>
        <v>13337.599999999999</v>
      </c>
      <c r="M28" s="22">
        <f t="shared" si="2"/>
        <v>1631.6999999999998</v>
      </c>
      <c r="O28" s="879" t="s">
        <v>88</v>
      </c>
      <c r="P28" s="29" t="s">
        <v>88</v>
      </c>
      <c r="Q28" s="29" t="s">
        <v>88</v>
      </c>
      <c r="R28" s="29" t="s">
        <v>88</v>
      </c>
      <c r="S28" s="442" t="s">
        <v>88</v>
      </c>
    </row>
    <row r="29" spans="1:19" ht="20.25" customHeight="1" thickBot="1" x14ac:dyDescent="0.3">
      <c r="A29" s="1391"/>
      <c r="B29" s="21">
        <v>8</v>
      </c>
      <c r="C29" s="671" t="s">
        <v>13</v>
      </c>
      <c r="D29" s="19" t="str">
        <v>22/12/23</v>
      </c>
      <c r="E29" s="18">
        <f t="shared" si="3"/>
        <v>13337.599999999999</v>
      </c>
      <c r="F29" s="16">
        <v>194.51</v>
      </c>
      <c r="G29" s="16">
        <v>9.7200000000000006</v>
      </c>
      <c r="H29" s="16">
        <v>11.67</v>
      </c>
      <c r="I29" s="15">
        <v>11</v>
      </c>
      <c r="J29" s="16">
        <v>233.1</v>
      </c>
      <c r="K29" s="17">
        <f t="shared" si="0"/>
        <v>460.00000000000006</v>
      </c>
      <c r="L29" s="16">
        <f t="shared" si="1"/>
        <v>12877.599999999999</v>
      </c>
      <c r="M29" s="14">
        <f t="shared" si="2"/>
        <v>1864.7999999999997</v>
      </c>
      <c r="O29" s="881" t="s">
        <v>88</v>
      </c>
      <c r="P29" s="172" t="s">
        <v>88</v>
      </c>
      <c r="Q29" s="172" t="s">
        <v>88</v>
      </c>
      <c r="R29" s="172" t="s">
        <v>88</v>
      </c>
      <c r="S29" s="589" t="s">
        <v>88</v>
      </c>
    </row>
    <row r="30" spans="1:19" ht="20.25" customHeight="1" x14ac:dyDescent="0.25">
      <c r="A30" s="1389">
        <v>2024</v>
      </c>
      <c r="B30" s="37">
        <v>9</v>
      </c>
      <c r="C30" s="673" t="s">
        <v>12</v>
      </c>
      <c r="D30" s="35" t="str">
        <v>26/01/24</v>
      </c>
      <c r="E30" s="34">
        <f t="shared" si="3"/>
        <v>12877.599999999999</v>
      </c>
      <c r="F30" s="32">
        <v>194.51</v>
      </c>
      <c r="G30" s="32">
        <v>9.7200000000000006</v>
      </c>
      <c r="H30" s="32">
        <v>11.67</v>
      </c>
      <c r="I30" s="31">
        <v>11</v>
      </c>
      <c r="J30" s="32">
        <v>233.1</v>
      </c>
      <c r="K30" s="33">
        <f t="shared" si="0"/>
        <v>460.00000000000006</v>
      </c>
      <c r="L30" s="32">
        <f t="shared" si="1"/>
        <v>12417.599999999999</v>
      </c>
      <c r="M30" s="30">
        <f t="shared" si="2"/>
        <v>2097.8999999999996</v>
      </c>
      <c r="O30" s="878" t="s">
        <v>88</v>
      </c>
      <c r="P30" s="37" t="s">
        <v>88</v>
      </c>
      <c r="Q30" s="37" t="s">
        <v>88</v>
      </c>
      <c r="R30" s="37" t="s">
        <v>88</v>
      </c>
      <c r="S30" s="444" t="s">
        <v>88</v>
      </c>
    </row>
    <row r="31" spans="1:19" ht="20.25" customHeight="1" x14ac:dyDescent="0.25">
      <c r="A31" s="1390"/>
      <c r="B31" s="29">
        <v>10</v>
      </c>
      <c r="C31" s="672" t="s">
        <v>11</v>
      </c>
      <c r="D31" s="27" t="str">
        <v>24/02/24</v>
      </c>
      <c r="E31" s="26">
        <f t="shared" si="3"/>
        <v>12417.599999999999</v>
      </c>
      <c r="F31" s="24">
        <v>194.51</v>
      </c>
      <c r="G31" s="24">
        <v>9.7200000000000006</v>
      </c>
      <c r="H31" s="24">
        <v>11.67</v>
      </c>
      <c r="I31" s="23">
        <v>11</v>
      </c>
      <c r="J31" s="24">
        <v>233.1</v>
      </c>
      <c r="K31" s="25">
        <f t="shared" si="0"/>
        <v>460.00000000000006</v>
      </c>
      <c r="L31" s="24">
        <f t="shared" si="1"/>
        <v>11957.599999999999</v>
      </c>
      <c r="M31" s="22">
        <f t="shared" si="2"/>
        <v>2330.9999999999995</v>
      </c>
      <c r="O31" s="879" t="s">
        <v>88</v>
      </c>
      <c r="P31" s="29" t="s">
        <v>88</v>
      </c>
      <c r="Q31" s="29" t="s">
        <v>88</v>
      </c>
      <c r="R31" s="29" t="s">
        <v>88</v>
      </c>
      <c r="S31" s="442" t="s">
        <v>88</v>
      </c>
    </row>
    <row r="32" spans="1:19" ht="20.25" customHeight="1" x14ac:dyDescent="0.25">
      <c r="A32" s="1390"/>
      <c r="B32" s="29">
        <v>11</v>
      </c>
      <c r="C32" s="672" t="s">
        <v>10</v>
      </c>
      <c r="D32" s="27" t="str">
        <v>26/03/24</v>
      </c>
      <c r="E32" s="26">
        <f t="shared" si="3"/>
        <v>11957.599999999999</v>
      </c>
      <c r="F32" s="24">
        <v>194.51</v>
      </c>
      <c r="G32" s="24">
        <v>9.7200000000000006</v>
      </c>
      <c r="H32" s="24">
        <v>11.67</v>
      </c>
      <c r="I32" s="23">
        <v>11</v>
      </c>
      <c r="J32" s="24">
        <v>233.1</v>
      </c>
      <c r="K32" s="25">
        <f t="shared" si="0"/>
        <v>460.00000000000006</v>
      </c>
      <c r="L32" s="24">
        <f t="shared" si="1"/>
        <v>11497.599999999999</v>
      </c>
      <c r="M32" s="22">
        <f t="shared" si="2"/>
        <v>2564.0999999999995</v>
      </c>
      <c r="O32" s="879" t="s">
        <v>88</v>
      </c>
      <c r="P32" s="29" t="s">
        <v>88</v>
      </c>
      <c r="Q32" s="29" t="s">
        <v>88</v>
      </c>
      <c r="R32" s="29" t="s">
        <v>88</v>
      </c>
      <c r="S32" s="442" t="s">
        <v>88</v>
      </c>
    </row>
    <row r="33" spans="1:19" ht="20.25" customHeight="1" x14ac:dyDescent="0.25">
      <c r="A33" s="1390"/>
      <c r="B33" s="29">
        <v>12</v>
      </c>
      <c r="C33" s="672" t="s">
        <v>9</v>
      </c>
      <c r="D33" s="27" t="str">
        <v>26/04/24</v>
      </c>
      <c r="E33" s="26">
        <f t="shared" si="3"/>
        <v>11497.599999999999</v>
      </c>
      <c r="F33" s="24">
        <v>194.51</v>
      </c>
      <c r="G33" s="24">
        <v>9.7200000000000006</v>
      </c>
      <c r="H33" s="24">
        <v>11.67</v>
      </c>
      <c r="I33" s="23">
        <v>11</v>
      </c>
      <c r="J33" s="24">
        <v>233.1</v>
      </c>
      <c r="K33" s="25">
        <f t="shared" si="0"/>
        <v>460.00000000000006</v>
      </c>
      <c r="L33" s="24">
        <f t="shared" si="1"/>
        <v>11037.599999999999</v>
      </c>
      <c r="M33" s="22">
        <f t="shared" si="2"/>
        <v>2797.1999999999994</v>
      </c>
      <c r="O33" s="879" t="s">
        <v>88</v>
      </c>
      <c r="P33" s="29" t="s">
        <v>88</v>
      </c>
      <c r="Q33" s="29" t="s">
        <v>88</v>
      </c>
      <c r="R33" s="29" t="s">
        <v>88</v>
      </c>
      <c r="S33" s="442" t="s">
        <v>88</v>
      </c>
    </row>
    <row r="34" spans="1:19" ht="60" x14ac:dyDescent="0.25">
      <c r="A34" s="1390"/>
      <c r="B34" s="29">
        <v>13</v>
      </c>
      <c r="C34" s="672" t="s">
        <v>8</v>
      </c>
      <c r="D34" s="83" t="str">
        <v>25/05/24
-rm450
26/06/24
-rm10</v>
      </c>
      <c r="E34" s="26">
        <f t="shared" si="3"/>
        <v>11037.599999999999</v>
      </c>
      <c r="F34" s="24">
        <v>194.51</v>
      </c>
      <c r="G34" s="24">
        <v>9.7200000000000006</v>
      </c>
      <c r="H34" s="24">
        <v>11.67</v>
      </c>
      <c r="I34" s="23">
        <v>11</v>
      </c>
      <c r="J34" s="24">
        <v>233.1</v>
      </c>
      <c r="K34" s="25">
        <f t="shared" si="0"/>
        <v>460.00000000000006</v>
      </c>
      <c r="L34" s="24">
        <f t="shared" si="1"/>
        <v>10577.599999999999</v>
      </c>
      <c r="M34" s="22">
        <f t="shared" si="2"/>
        <v>3030.2999999999993</v>
      </c>
      <c r="O34" s="617" t="s">
        <v>1055</v>
      </c>
      <c r="P34" s="618" t="s">
        <v>1056</v>
      </c>
      <c r="Q34" s="618" t="s">
        <v>1057</v>
      </c>
      <c r="R34" s="618" t="s">
        <v>1058</v>
      </c>
      <c r="S34" s="619" t="s">
        <v>1059</v>
      </c>
    </row>
    <row r="35" spans="1:19" ht="60" x14ac:dyDescent="0.25">
      <c r="A35" s="1390"/>
      <c r="B35" s="29">
        <v>14</v>
      </c>
      <c r="C35" s="672" t="s">
        <v>7</v>
      </c>
      <c r="D35" s="83" t="str">
        <v>26/06/24
-rm450
26/07/24
-rm10</v>
      </c>
      <c r="E35" s="26">
        <f t="shared" si="3"/>
        <v>10577.599999999999</v>
      </c>
      <c r="F35" s="24">
        <v>194.51</v>
      </c>
      <c r="G35" s="24">
        <v>9.7200000000000006</v>
      </c>
      <c r="H35" s="24">
        <v>11.67</v>
      </c>
      <c r="I35" s="23">
        <v>11</v>
      </c>
      <c r="J35" s="24">
        <v>233.1</v>
      </c>
      <c r="K35" s="25">
        <f t="shared" si="0"/>
        <v>460.00000000000006</v>
      </c>
      <c r="L35" s="24">
        <f t="shared" si="1"/>
        <v>10117.599999999999</v>
      </c>
      <c r="M35" s="22">
        <f t="shared" si="2"/>
        <v>3263.3999999999992</v>
      </c>
      <c r="O35" s="617" t="s">
        <v>1114</v>
      </c>
      <c r="P35" s="618" t="s">
        <v>1115</v>
      </c>
      <c r="Q35" s="618" t="s">
        <v>1116</v>
      </c>
      <c r="R35" s="618" t="s">
        <v>1117</v>
      </c>
      <c r="S35" s="619" t="s">
        <v>1118</v>
      </c>
    </row>
    <row r="36" spans="1:19" ht="60" x14ac:dyDescent="0.25">
      <c r="A36" s="1390"/>
      <c r="B36" s="29">
        <v>15</v>
      </c>
      <c r="C36" s="672" t="s">
        <v>6</v>
      </c>
      <c r="D36" s="83" t="str">
        <v>26/07/24
-rm450
26/08/24
-rm10</v>
      </c>
      <c r="E36" s="26">
        <f t="shared" si="3"/>
        <v>10117.599999999999</v>
      </c>
      <c r="F36" s="24">
        <v>194.51</v>
      </c>
      <c r="G36" s="24">
        <v>9.7200000000000006</v>
      </c>
      <c r="H36" s="24">
        <v>11.67</v>
      </c>
      <c r="I36" s="23">
        <v>11</v>
      </c>
      <c r="J36" s="24">
        <v>233.1</v>
      </c>
      <c r="K36" s="25">
        <f t="shared" si="0"/>
        <v>460.00000000000006</v>
      </c>
      <c r="L36" s="24">
        <f t="shared" si="1"/>
        <v>9657.5999999999985</v>
      </c>
      <c r="M36" s="22">
        <f t="shared" si="2"/>
        <v>3496.4999999999991</v>
      </c>
      <c r="O36" s="617" t="s">
        <v>1170</v>
      </c>
      <c r="P36" s="618" t="s">
        <v>1171</v>
      </c>
      <c r="Q36" s="618" t="s">
        <v>1172</v>
      </c>
      <c r="R36" s="618" t="s">
        <v>1173</v>
      </c>
      <c r="S36" s="619" t="s">
        <v>1174</v>
      </c>
    </row>
    <row r="37" spans="1:19" ht="60" x14ac:dyDescent="0.25">
      <c r="A37" s="1390"/>
      <c r="B37" s="29">
        <v>16</v>
      </c>
      <c r="C37" s="672" t="s">
        <v>5</v>
      </c>
      <c r="D37" s="83" t="str">
        <v>26/08/24
-rm450
01/10/24
-rm10</v>
      </c>
      <c r="E37" s="26">
        <f t="shared" si="3"/>
        <v>9657.5999999999985</v>
      </c>
      <c r="F37" s="24">
        <v>194.51</v>
      </c>
      <c r="G37" s="24">
        <v>9.7200000000000006</v>
      </c>
      <c r="H37" s="24">
        <v>11.67</v>
      </c>
      <c r="I37" s="23">
        <v>11</v>
      </c>
      <c r="J37" s="24">
        <v>233.1</v>
      </c>
      <c r="K37" s="25">
        <f t="shared" si="0"/>
        <v>460.00000000000006</v>
      </c>
      <c r="L37" s="24">
        <f t="shared" si="1"/>
        <v>9197.5999999999985</v>
      </c>
      <c r="M37" s="22">
        <f t="shared" si="2"/>
        <v>3729.599999999999</v>
      </c>
      <c r="O37" s="617" t="s">
        <v>1232</v>
      </c>
      <c r="P37" s="618" t="s">
        <v>1233</v>
      </c>
      <c r="Q37" s="618" t="s">
        <v>1234</v>
      </c>
      <c r="R37" s="618" t="s">
        <v>1235</v>
      </c>
      <c r="S37" s="619" t="s">
        <v>1236</v>
      </c>
    </row>
    <row r="38" spans="1:19" ht="60" x14ac:dyDescent="0.25">
      <c r="A38" s="1390"/>
      <c r="B38" s="29">
        <v>17</v>
      </c>
      <c r="C38" s="672" t="s">
        <v>4</v>
      </c>
      <c r="D38" s="83" t="str">
        <v>01/10/24
-rm450
28/10/24
-rm10</v>
      </c>
      <c r="E38" s="26">
        <f t="shared" si="3"/>
        <v>9197.5999999999985</v>
      </c>
      <c r="F38" s="24">
        <v>194.51</v>
      </c>
      <c r="G38" s="24">
        <v>9.7200000000000006</v>
      </c>
      <c r="H38" s="24">
        <v>11.67</v>
      </c>
      <c r="I38" s="23">
        <v>11</v>
      </c>
      <c r="J38" s="24">
        <v>233.1</v>
      </c>
      <c r="K38" s="25">
        <f t="shared" si="0"/>
        <v>460.00000000000006</v>
      </c>
      <c r="L38" s="24">
        <f t="shared" si="1"/>
        <v>8737.5999999999985</v>
      </c>
      <c r="M38" s="22">
        <f t="shared" si="2"/>
        <v>3962.6999999999989</v>
      </c>
      <c r="O38" s="617" t="s">
        <v>1283</v>
      </c>
      <c r="P38" s="618" t="s">
        <v>1284</v>
      </c>
      <c r="Q38" s="618" t="s">
        <v>1285</v>
      </c>
      <c r="R38" s="618" t="s">
        <v>1286</v>
      </c>
      <c r="S38" s="619" t="s">
        <v>1287</v>
      </c>
    </row>
    <row r="39" spans="1:19" ht="60" x14ac:dyDescent="0.25">
      <c r="A39" s="1390"/>
      <c r="B39" s="29">
        <v>18</v>
      </c>
      <c r="C39" s="672" t="s">
        <v>3</v>
      </c>
      <c r="D39" s="83" t="str">
        <v>28/10/24
-rm450
02/12/24
-rm10</v>
      </c>
      <c r="E39" s="26">
        <f t="shared" si="3"/>
        <v>8737.5999999999985</v>
      </c>
      <c r="F39" s="24">
        <v>194.51</v>
      </c>
      <c r="G39" s="24">
        <v>9.7200000000000006</v>
      </c>
      <c r="H39" s="24">
        <v>11.67</v>
      </c>
      <c r="I39" s="23">
        <v>11</v>
      </c>
      <c r="J39" s="24">
        <v>233.1</v>
      </c>
      <c r="K39" s="25">
        <f t="shared" si="0"/>
        <v>460.00000000000006</v>
      </c>
      <c r="L39" s="24">
        <f t="shared" si="1"/>
        <v>8277.5999999999985</v>
      </c>
      <c r="M39" s="22">
        <f t="shared" si="2"/>
        <v>4195.7999999999993</v>
      </c>
      <c r="O39" s="617" t="s">
        <v>1361</v>
      </c>
      <c r="P39" s="618" t="s">
        <v>1362</v>
      </c>
      <c r="Q39" s="618" t="s">
        <v>1363</v>
      </c>
      <c r="R39" s="618" t="s">
        <v>1364</v>
      </c>
      <c r="S39" s="619" t="s">
        <v>1365</v>
      </c>
    </row>
    <row r="40" spans="1:19" ht="60" x14ac:dyDescent="0.25">
      <c r="A40" s="1390"/>
      <c r="B40" s="29">
        <v>19</v>
      </c>
      <c r="C40" s="672" t="s">
        <v>14</v>
      </c>
      <c r="D40" s="83" t="str">
        <v>02/12/24
-rm450
30/12/24
-rm10</v>
      </c>
      <c r="E40" s="26">
        <f t="shared" si="3"/>
        <v>8277.5999999999985</v>
      </c>
      <c r="F40" s="24">
        <v>194.51</v>
      </c>
      <c r="G40" s="24">
        <v>9.7200000000000006</v>
      </c>
      <c r="H40" s="24">
        <v>11.67</v>
      </c>
      <c r="I40" s="23">
        <v>11</v>
      </c>
      <c r="J40" s="24">
        <v>233.1</v>
      </c>
      <c r="K40" s="25">
        <f t="shared" si="0"/>
        <v>460.00000000000006</v>
      </c>
      <c r="L40" s="24">
        <f t="shared" si="1"/>
        <v>7817.5999999999976</v>
      </c>
      <c r="M40" s="22">
        <f t="shared" si="2"/>
        <v>4428.8999999999996</v>
      </c>
      <c r="O40" s="617" t="s">
        <v>1401</v>
      </c>
      <c r="P40" s="618" t="s">
        <v>1402</v>
      </c>
      <c r="Q40" s="618" t="s">
        <v>1403</v>
      </c>
      <c r="R40" s="618" t="s">
        <v>1404</v>
      </c>
      <c r="S40" s="619" t="s">
        <v>1405</v>
      </c>
    </row>
    <row r="41" spans="1:19" ht="60.75" thickBot="1" x14ac:dyDescent="0.3">
      <c r="A41" s="1391"/>
      <c r="B41" s="21">
        <v>20</v>
      </c>
      <c r="C41" s="671" t="s">
        <v>13</v>
      </c>
      <c r="D41" s="248" t="str">
        <v>30/12/24
-rm450
25/01/25
-rm10</v>
      </c>
      <c r="E41" s="18">
        <f t="shared" si="3"/>
        <v>7817.5999999999976</v>
      </c>
      <c r="F41" s="16">
        <v>194.51</v>
      </c>
      <c r="G41" s="16">
        <v>9.7200000000000006</v>
      </c>
      <c r="H41" s="16">
        <v>11.67</v>
      </c>
      <c r="I41" s="15">
        <v>11</v>
      </c>
      <c r="J41" s="16">
        <v>233.1</v>
      </c>
      <c r="K41" s="17">
        <f t="shared" si="0"/>
        <v>460.00000000000006</v>
      </c>
      <c r="L41" s="16">
        <f t="shared" si="1"/>
        <v>7357.5999999999967</v>
      </c>
      <c r="M41" s="14">
        <f t="shared" si="2"/>
        <v>4662</v>
      </c>
      <c r="O41" s="304" t="s">
        <v>1455</v>
      </c>
      <c r="P41" s="305" t="s">
        <v>1456</v>
      </c>
      <c r="Q41" s="305" t="s">
        <v>1457</v>
      </c>
      <c r="R41" s="305" t="s">
        <v>1458</v>
      </c>
      <c r="S41" s="306" t="s">
        <v>1459</v>
      </c>
    </row>
    <row r="42" spans="1:19" ht="60" x14ac:dyDescent="0.25">
      <c r="A42" s="1389">
        <v>2025</v>
      </c>
      <c r="B42" s="37">
        <v>21</v>
      </c>
      <c r="C42" s="673" t="s">
        <v>12</v>
      </c>
      <c r="D42" s="258" t="str">
        <v>25/01/25
-rm450
27/02/25
-rm10</v>
      </c>
      <c r="E42" s="34">
        <f t="shared" si="3"/>
        <v>7357.5999999999967</v>
      </c>
      <c r="F42" s="32">
        <v>194.51</v>
      </c>
      <c r="G42" s="32">
        <v>9.7200000000000006</v>
      </c>
      <c r="H42" s="32">
        <v>11.67</v>
      </c>
      <c r="I42" s="31">
        <v>11</v>
      </c>
      <c r="J42" s="32">
        <v>233.1</v>
      </c>
      <c r="K42" s="33">
        <f t="shared" si="0"/>
        <v>460.00000000000006</v>
      </c>
      <c r="L42" s="32">
        <f t="shared" si="1"/>
        <v>6897.5999999999958</v>
      </c>
      <c r="M42" s="30">
        <f t="shared" si="2"/>
        <v>4895.1000000000004</v>
      </c>
      <c r="O42" s="307" t="s">
        <v>1506</v>
      </c>
      <c r="P42" s="257" t="s">
        <v>1507</v>
      </c>
      <c r="Q42" s="257" t="s">
        <v>1508</v>
      </c>
      <c r="R42" s="257" t="s">
        <v>1509</v>
      </c>
      <c r="S42" s="308" t="s">
        <v>1510</v>
      </c>
    </row>
    <row r="43" spans="1:19" ht="60" x14ac:dyDescent="0.25">
      <c r="A43" s="1390"/>
      <c r="B43" s="29">
        <v>22</v>
      </c>
      <c r="C43" s="672" t="s">
        <v>11</v>
      </c>
      <c r="D43" s="83" t="str">
        <v>27/02/25
-rm450
26/03/25
-rm10</v>
      </c>
      <c r="E43" s="26">
        <f t="shared" si="3"/>
        <v>6897.5999999999958</v>
      </c>
      <c r="F43" s="24">
        <v>194.51</v>
      </c>
      <c r="G43" s="24">
        <v>9.7200000000000006</v>
      </c>
      <c r="H43" s="24">
        <v>11.67</v>
      </c>
      <c r="I43" s="23">
        <v>11</v>
      </c>
      <c r="J43" s="24">
        <v>233.1</v>
      </c>
      <c r="K43" s="25">
        <f t="shared" si="0"/>
        <v>460.00000000000006</v>
      </c>
      <c r="L43" s="24">
        <f t="shared" si="1"/>
        <v>6437.5999999999949</v>
      </c>
      <c r="M43" s="22">
        <f t="shared" si="2"/>
        <v>5128.2000000000007</v>
      </c>
      <c r="O43" s="345" t="s">
        <v>1567</v>
      </c>
      <c r="P43" s="346" t="s">
        <v>1568</v>
      </c>
      <c r="Q43" s="346" t="s">
        <v>1569</v>
      </c>
      <c r="R43" s="346" t="s">
        <v>1570</v>
      </c>
      <c r="S43" s="303" t="s">
        <v>1571</v>
      </c>
    </row>
    <row r="44" spans="1:19" ht="59.25" customHeight="1" x14ac:dyDescent="0.25">
      <c r="A44" s="1390"/>
      <c r="B44" s="29">
        <v>23</v>
      </c>
      <c r="C44" s="672" t="s">
        <v>10</v>
      </c>
      <c r="D44" s="83" t="str">
        <v>26/03/25
-rm450
28/04/25
-rm10</v>
      </c>
      <c r="E44" s="26">
        <f t="shared" si="3"/>
        <v>6437.5999999999949</v>
      </c>
      <c r="F44" s="24">
        <v>194.51</v>
      </c>
      <c r="G44" s="24">
        <v>9.7200000000000006</v>
      </c>
      <c r="H44" s="24">
        <v>11.67</v>
      </c>
      <c r="I44" s="23">
        <v>11</v>
      </c>
      <c r="J44" s="24">
        <v>233.1</v>
      </c>
      <c r="K44" s="25">
        <f t="shared" si="0"/>
        <v>460.00000000000006</v>
      </c>
      <c r="L44" s="24">
        <f t="shared" si="1"/>
        <v>5977.599999999994</v>
      </c>
      <c r="M44" s="22">
        <f t="shared" si="2"/>
        <v>5361.3000000000011</v>
      </c>
      <c r="O44" s="345" t="s">
        <v>1627</v>
      </c>
      <c r="P44" s="346" t="s">
        <v>1628</v>
      </c>
      <c r="Q44" s="346" t="s">
        <v>1629</v>
      </c>
      <c r="R44" s="346" t="s">
        <v>1630</v>
      </c>
      <c r="S44" s="303" t="s">
        <v>1631</v>
      </c>
    </row>
    <row r="45" spans="1:19" ht="60" x14ac:dyDescent="0.25">
      <c r="A45" s="1390"/>
      <c r="B45" s="29">
        <v>24</v>
      </c>
      <c r="C45" s="672" t="s">
        <v>9</v>
      </c>
      <c r="D45" s="83" t="str">
        <v>28/04/25
-rm450
26/05/25
-rm10</v>
      </c>
      <c r="E45" s="26">
        <f t="shared" si="3"/>
        <v>5977.599999999994</v>
      </c>
      <c r="F45" s="24">
        <v>194.51</v>
      </c>
      <c r="G45" s="24">
        <v>9.7200000000000006</v>
      </c>
      <c r="H45" s="24">
        <v>11.67</v>
      </c>
      <c r="I45" s="23">
        <v>11</v>
      </c>
      <c r="J45" s="24">
        <v>233.1</v>
      </c>
      <c r="K45" s="25">
        <f t="shared" si="0"/>
        <v>460.00000000000006</v>
      </c>
      <c r="L45" s="24">
        <f t="shared" si="1"/>
        <v>5517.5999999999931</v>
      </c>
      <c r="M45" s="22">
        <f t="shared" si="2"/>
        <v>5594.4000000000015</v>
      </c>
      <c r="O45" s="345" t="s">
        <v>1675</v>
      </c>
      <c r="P45" s="346" t="s">
        <v>1676</v>
      </c>
      <c r="Q45" s="346" t="s">
        <v>1677</v>
      </c>
      <c r="R45" s="346" t="s">
        <v>1678</v>
      </c>
      <c r="S45" s="303" t="s">
        <v>1679</v>
      </c>
    </row>
    <row r="46" spans="1:19" ht="60" x14ac:dyDescent="0.25">
      <c r="A46" s="1390"/>
      <c r="B46" s="29">
        <v>25</v>
      </c>
      <c r="C46" s="672" t="s">
        <v>8</v>
      </c>
      <c r="D46" s="83" t="str">
        <v>26/05/25
-rm450
27/06/25
-rm10</v>
      </c>
      <c r="E46" s="26">
        <f t="shared" si="3"/>
        <v>5517.5999999999931</v>
      </c>
      <c r="F46" s="24">
        <v>194.51</v>
      </c>
      <c r="G46" s="24">
        <v>9.7200000000000006</v>
      </c>
      <c r="H46" s="24">
        <v>11.67</v>
      </c>
      <c r="I46" s="23">
        <v>11</v>
      </c>
      <c r="J46" s="24">
        <v>233.1</v>
      </c>
      <c r="K46" s="25">
        <f t="shared" si="0"/>
        <v>460.00000000000006</v>
      </c>
      <c r="L46" s="24">
        <f t="shared" si="1"/>
        <v>5057.5999999999922</v>
      </c>
      <c r="M46" s="22">
        <f t="shared" si="2"/>
        <v>5827.5000000000018</v>
      </c>
      <c r="O46" s="345" t="s">
        <v>1733</v>
      </c>
      <c r="P46" s="346" t="s">
        <v>1734</v>
      </c>
      <c r="Q46" s="346" t="s">
        <v>1735</v>
      </c>
      <c r="R46" s="346" t="s">
        <v>1736</v>
      </c>
      <c r="S46" s="303" t="s">
        <v>1737</v>
      </c>
    </row>
    <row r="47" spans="1:19" ht="59.25" customHeight="1" x14ac:dyDescent="0.25">
      <c r="A47" s="1390"/>
      <c r="B47" s="29">
        <v>26</v>
      </c>
      <c r="C47" s="672" t="s">
        <v>7</v>
      </c>
      <c r="D47" s="83" t="str">
        <v>27/06/25
-rm450
28/07/25
-rm10</v>
      </c>
      <c r="E47" s="26">
        <f t="shared" si="3"/>
        <v>5057.5999999999922</v>
      </c>
      <c r="F47" s="24">
        <v>194.51</v>
      </c>
      <c r="G47" s="24">
        <v>9.7200000000000006</v>
      </c>
      <c r="H47" s="24">
        <v>11.67</v>
      </c>
      <c r="I47" s="23">
        <v>11</v>
      </c>
      <c r="J47" s="24">
        <v>233.1</v>
      </c>
      <c r="K47" s="25">
        <f t="shared" si="0"/>
        <v>460.00000000000006</v>
      </c>
      <c r="L47" s="24">
        <f t="shared" si="1"/>
        <v>4597.5999999999913</v>
      </c>
      <c r="M47" s="22">
        <f t="shared" si="2"/>
        <v>6060.6000000000022</v>
      </c>
      <c r="O47" s="345" t="s">
        <v>1795</v>
      </c>
      <c r="P47" s="346" t="s">
        <v>1796</v>
      </c>
      <c r="Q47" s="346" t="s">
        <v>1797</v>
      </c>
      <c r="R47" s="346" t="s">
        <v>1798</v>
      </c>
      <c r="S47" s="303" t="s">
        <v>1799</v>
      </c>
    </row>
    <row r="48" spans="1:19" ht="60" x14ac:dyDescent="0.25">
      <c r="A48" s="1390"/>
      <c r="B48" s="29">
        <v>27</v>
      </c>
      <c r="C48" s="672" t="s">
        <v>6</v>
      </c>
      <c r="D48" s="83" t="str">
        <v>28/07/25
-rm450
29/08/25
-rm10</v>
      </c>
      <c r="E48" s="26">
        <f t="shared" si="3"/>
        <v>4597.5999999999913</v>
      </c>
      <c r="F48" s="24">
        <v>194.51</v>
      </c>
      <c r="G48" s="24">
        <v>9.7200000000000006</v>
      </c>
      <c r="H48" s="24">
        <v>11.67</v>
      </c>
      <c r="I48" s="23">
        <v>11</v>
      </c>
      <c r="J48" s="24">
        <v>233.1</v>
      </c>
      <c r="K48" s="25">
        <f t="shared" si="0"/>
        <v>460.00000000000006</v>
      </c>
      <c r="L48" s="24">
        <f t="shared" si="1"/>
        <v>4137.5999999999904</v>
      </c>
      <c r="M48" s="22">
        <f t="shared" si="2"/>
        <v>6293.7000000000025</v>
      </c>
      <c r="O48" s="345" t="s">
        <v>1843</v>
      </c>
      <c r="P48" s="346" t="s">
        <v>1844</v>
      </c>
      <c r="Q48" s="346" t="s">
        <v>1845</v>
      </c>
      <c r="R48" s="346" t="s">
        <v>1846</v>
      </c>
      <c r="S48" s="303" t="s">
        <v>1847</v>
      </c>
    </row>
    <row r="49" spans="1:19" ht="60" x14ac:dyDescent="0.25">
      <c r="A49" s="1390"/>
      <c r="B49" s="29">
        <v>28</v>
      </c>
      <c r="C49" s="672" t="s">
        <v>5</v>
      </c>
      <c r="D49" s="83" t="str">
        <v>29/08/25
-rm450
30/09/25
-rm10</v>
      </c>
      <c r="E49" s="26">
        <f t="shared" si="3"/>
        <v>4137.5999999999904</v>
      </c>
      <c r="F49" s="24">
        <v>194.51</v>
      </c>
      <c r="G49" s="24">
        <v>9.7200000000000006</v>
      </c>
      <c r="H49" s="24">
        <v>11.67</v>
      </c>
      <c r="I49" s="23">
        <v>11</v>
      </c>
      <c r="J49" s="24">
        <v>233.1</v>
      </c>
      <c r="K49" s="25">
        <f t="shared" si="0"/>
        <v>460.00000000000006</v>
      </c>
      <c r="L49" s="24">
        <f t="shared" si="1"/>
        <v>3677.5999999999908</v>
      </c>
      <c r="M49" s="22">
        <f t="shared" si="2"/>
        <v>6526.8000000000029</v>
      </c>
      <c r="O49" s="345" t="s">
        <v>1891</v>
      </c>
      <c r="P49" s="346" t="s">
        <v>1892</v>
      </c>
      <c r="Q49" s="346" t="s">
        <v>1893</v>
      </c>
      <c r="R49" s="346" t="s">
        <v>1894</v>
      </c>
      <c r="S49" s="303" t="s">
        <v>1895</v>
      </c>
    </row>
    <row r="50" spans="1:19" ht="60" x14ac:dyDescent="0.25">
      <c r="A50" s="1390"/>
      <c r="B50" s="29">
        <v>29</v>
      </c>
      <c r="C50" s="672" t="s">
        <v>4</v>
      </c>
      <c r="D50" s="83" t="str">
        <v>30/09/25
-rm450
30/10/25
-rm10</v>
      </c>
      <c r="E50" s="26">
        <f t="shared" si="3"/>
        <v>3677.5999999999908</v>
      </c>
      <c r="F50" s="24">
        <v>194.51</v>
      </c>
      <c r="G50" s="24">
        <v>9.7200000000000006</v>
      </c>
      <c r="H50" s="24">
        <v>11.67</v>
      </c>
      <c r="I50" s="23">
        <v>11</v>
      </c>
      <c r="J50" s="24">
        <v>233.1</v>
      </c>
      <c r="K50" s="25">
        <f t="shared" si="0"/>
        <v>460.00000000000006</v>
      </c>
      <c r="L50" s="24">
        <f t="shared" si="1"/>
        <v>3217.5999999999908</v>
      </c>
      <c r="M50" s="22">
        <f t="shared" si="2"/>
        <v>6759.9000000000033</v>
      </c>
      <c r="O50" s="345" t="s">
        <v>1948</v>
      </c>
      <c r="P50" s="346" t="s">
        <v>1949</v>
      </c>
      <c r="Q50" s="346" t="s">
        <v>1950</v>
      </c>
      <c r="R50" s="346" t="s">
        <v>1951</v>
      </c>
      <c r="S50" s="303" t="s">
        <v>1952</v>
      </c>
    </row>
    <row r="51" spans="1:19" ht="60.75" customHeight="1" x14ac:dyDescent="0.25">
      <c r="A51" s="1390"/>
      <c r="B51" s="29">
        <v>30</v>
      </c>
      <c r="C51" s="672" t="s">
        <v>3</v>
      </c>
      <c r="D51" s="83" t="str">
        <v>30/10/25
-rm450
05/12/25
-rm10</v>
      </c>
      <c r="E51" s="26">
        <f t="shared" si="3"/>
        <v>3217.5999999999908</v>
      </c>
      <c r="F51" s="24">
        <v>194.51</v>
      </c>
      <c r="G51" s="24">
        <v>9.7200000000000006</v>
      </c>
      <c r="H51" s="24">
        <v>11.67</v>
      </c>
      <c r="I51" s="23">
        <v>11</v>
      </c>
      <c r="J51" s="24">
        <v>233.1</v>
      </c>
      <c r="K51" s="25">
        <f t="shared" si="0"/>
        <v>460.00000000000006</v>
      </c>
      <c r="L51" s="24">
        <f t="shared" si="1"/>
        <v>2757.5999999999908</v>
      </c>
      <c r="M51" s="22">
        <f t="shared" si="2"/>
        <v>6993.0000000000036</v>
      </c>
      <c r="O51" s="345" t="s">
        <v>2009</v>
      </c>
      <c r="P51" s="346" t="s">
        <v>2010</v>
      </c>
      <c r="Q51" s="346" t="s">
        <v>2011</v>
      </c>
      <c r="R51" s="346" t="s">
        <v>2012</v>
      </c>
      <c r="S51" s="303" t="s">
        <v>2013</v>
      </c>
    </row>
    <row r="52" spans="1:19" ht="56.25" customHeight="1" x14ac:dyDescent="0.25">
      <c r="A52" s="1390"/>
      <c r="B52" s="29">
        <v>31</v>
      </c>
      <c r="C52" s="672" t="s">
        <v>14</v>
      </c>
      <c r="D52" s="83" t="str">
        <v>05/12/25
-rm450
08/01/26
-rm10</v>
      </c>
      <c r="E52" s="26">
        <f t="shared" si="3"/>
        <v>2757.5999999999908</v>
      </c>
      <c r="F52" s="24">
        <v>194.51</v>
      </c>
      <c r="G52" s="24">
        <v>9.7200000000000006</v>
      </c>
      <c r="H52" s="24">
        <v>11.67</v>
      </c>
      <c r="I52" s="23">
        <v>11</v>
      </c>
      <c r="J52" s="24">
        <v>233.1</v>
      </c>
      <c r="K52" s="25">
        <f t="shared" si="0"/>
        <v>460.00000000000006</v>
      </c>
      <c r="L52" s="24">
        <f t="shared" si="1"/>
        <v>2297.5999999999908</v>
      </c>
      <c r="M52" s="22">
        <f t="shared" si="2"/>
        <v>7226.100000000004</v>
      </c>
      <c r="O52" s="648" t="s">
        <v>2014</v>
      </c>
      <c r="P52" s="649" t="s">
        <v>2015</v>
      </c>
      <c r="Q52" s="649" t="s">
        <v>2016</v>
      </c>
      <c r="R52" s="649" t="s">
        <v>2017</v>
      </c>
      <c r="S52" s="650" t="s">
        <v>2018</v>
      </c>
    </row>
    <row r="53" spans="1:19" ht="20.25" customHeight="1" thickBot="1" x14ac:dyDescent="0.3">
      <c r="A53" s="1391"/>
      <c r="B53" s="21">
        <v>32</v>
      </c>
      <c r="C53" s="671" t="s">
        <v>13</v>
      </c>
      <c r="D53" s="19" t="str">
        <v>08/01/26
-rm450
12/02/26
-rm10</v>
      </c>
      <c r="E53" s="18">
        <f t="shared" si="3"/>
        <v>2297.5999999999908</v>
      </c>
      <c r="F53" s="16">
        <v>194.51</v>
      </c>
      <c r="G53" s="16">
        <v>9.7200000000000006</v>
      </c>
      <c r="H53" s="16">
        <v>11.67</v>
      </c>
      <c r="I53" s="15">
        <v>11</v>
      </c>
      <c r="J53" s="16">
        <v>233.1</v>
      </c>
      <c r="K53" s="17">
        <f t="shared" si="0"/>
        <v>460.00000000000006</v>
      </c>
      <c r="L53" s="16">
        <f t="shared" si="1"/>
        <v>1837.5999999999908</v>
      </c>
      <c r="M53" s="14">
        <f t="shared" si="2"/>
        <v>7459.2000000000044</v>
      </c>
    </row>
    <row r="54" spans="1:19" ht="20.25" customHeight="1" x14ac:dyDescent="0.25">
      <c r="A54" s="1389">
        <v>2026</v>
      </c>
      <c r="B54" s="37">
        <v>33</v>
      </c>
      <c r="C54" s="673" t="s">
        <v>12</v>
      </c>
      <c r="D54" s="35" t="str">
        <v>12/02/26
-rm450
10/03/26
-rm10</v>
      </c>
      <c r="E54" s="34">
        <f t="shared" si="3"/>
        <v>1837.5999999999908</v>
      </c>
      <c r="F54" s="32">
        <v>194.51</v>
      </c>
      <c r="G54" s="32">
        <v>9.7200000000000006</v>
      </c>
      <c r="H54" s="32">
        <v>11.67</v>
      </c>
      <c r="I54" s="31">
        <v>11</v>
      </c>
      <c r="J54" s="32">
        <v>233.1</v>
      </c>
      <c r="K54" s="33">
        <f t="shared" si="0"/>
        <v>460.00000000000006</v>
      </c>
      <c r="L54" s="32">
        <f t="shared" si="1"/>
        <v>1377.5999999999908</v>
      </c>
      <c r="M54" s="30">
        <f t="shared" si="2"/>
        <v>7692.3000000000047</v>
      </c>
    </row>
    <row r="55" spans="1:19" ht="20.25" customHeight="1" x14ac:dyDescent="0.25">
      <c r="A55" s="1390"/>
      <c r="B55" s="29">
        <v>34</v>
      </c>
      <c r="C55" s="672" t="s">
        <v>11</v>
      </c>
      <c r="D55" s="27" t="str">
        <v>10/03/26
-rm450</v>
      </c>
      <c r="E55" s="26">
        <f t="shared" si="3"/>
        <v>1377.5999999999908</v>
      </c>
      <c r="F55" s="24">
        <v>194.51</v>
      </c>
      <c r="G55" s="24">
        <v>9.7200000000000006</v>
      </c>
      <c r="H55" s="24">
        <v>11.67</v>
      </c>
      <c r="I55" s="23">
        <v>11</v>
      </c>
      <c r="J55" s="24">
        <v>233.1</v>
      </c>
      <c r="K55" s="25">
        <f t="shared" si="0"/>
        <v>460.00000000000006</v>
      </c>
      <c r="L55" s="24">
        <f t="shared" si="1"/>
        <v>917.59999999999081</v>
      </c>
      <c r="M55" s="22">
        <f t="shared" si="2"/>
        <v>7925.4000000000051</v>
      </c>
    </row>
    <row r="56" spans="1:19" ht="20.25" customHeight="1" x14ac:dyDescent="0.25">
      <c r="A56" s="1390"/>
      <c r="B56" s="29">
        <v>35</v>
      </c>
      <c r="C56" s="672" t="s">
        <v>10</v>
      </c>
      <c r="D56" s="27" t="str">
        <v/>
      </c>
      <c r="E56" s="26">
        <f t="shared" si="3"/>
        <v>917.59999999999081</v>
      </c>
      <c r="F56" s="24">
        <v>194.51</v>
      </c>
      <c r="G56" s="24">
        <v>9.7200000000000006</v>
      </c>
      <c r="H56" s="24">
        <v>11.67</v>
      </c>
      <c r="I56" s="23">
        <v>11</v>
      </c>
      <c r="J56" s="24">
        <v>233.1</v>
      </c>
      <c r="K56" s="25">
        <f t="shared" si="0"/>
        <v>460.00000000000006</v>
      </c>
      <c r="L56" s="24">
        <f t="shared" si="1"/>
        <v>457.59999999999081</v>
      </c>
      <c r="M56" s="22">
        <f t="shared" si="2"/>
        <v>8158.5000000000055</v>
      </c>
    </row>
    <row r="57" spans="1:19" ht="20.25" customHeight="1" thickBot="1" x14ac:dyDescent="0.3">
      <c r="A57" s="1391"/>
      <c r="B57" s="21">
        <v>36</v>
      </c>
      <c r="C57" s="671" t="s">
        <v>9</v>
      </c>
      <c r="D57" s="19" t="str">
        <v/>
      </c>
      <c r="E57" s="18">
        <f t="shared" si="3"/>
        <v>457.59999999999081</v>
      </c>
      <c r="F57" s="16">
        <v>194.55</v>
      </c>
      <c r="G57" s="16">
        <v>9.8000000000000007</v>
      </c>
      <c r="H57" s="16">
        <v>11.55</v>
      </c>
      <c r="I57" s="15">
        <v>11</v>
      </c>
      <c r="J57" s="16">
        <v>233.1</v>
      </c>
      <c r="K57" s="17">
        <f t="shared" si="0"/>
        <v>460</v>
      </c>
      <c r="L57" s="16">
        <f t="shared" si="1"/>
        <v>-2.4000000000092037</v>
      </c>
      <c r="M57" s="14">
        <f t="shared" si="2"/>
        <v>8391.6000000000058</v>
      </c>
    </row>
    <row r="58" spans="1:19" x14ac:dyDescent="0.25">
      <c r="F58" s="99">
        <f>SUM(F22:F57)</f>
        <v>7002.4000000000051</v>
      </c>
      <c r="G58" s="99">
        <f>SUM(G22:G57)</f>
        <v>350.00000000000023</v>
      </c>
      <c r="H58" s="99">
        <f>SUM(H22:H57)</f>
        <v>420.00000000000011</v>
      </c>
      <c r="I58" s="99">
        <f>SUM(I22:I57)</f>
        <v>396</v>
      </c>
      <c r="J58" s="99">
        <f>SUM(J22:J57)</f>
        <v>8391.6000000000058</v>
      </c>
    </row>
    <row r="59" spans="1:19" x14ac:dyDescent="0.25">
      <c r="D59" s="1420" t="s">
        <v>2</v>
      </c>
      <c r="E59" s="1420"/>
      <c r="F59" s="79">
        <v>0</v>
      </c>
      <c r="G59" s="79">
        <v>0</v>
      </c>
      <c r="H59" s="79">
        <v>0</v>
      </c>
      <c r="I59" s="79">
        <v>0</v>
      </c>
      <c r="J59" s="79">
        <v>0</v>
      </c>
    </row>
    <row r="60" spans="1:19" x14ac:dyDescent="0.25">
      <c r="D60" s="1421" t="s">
        <v>1</v>
      </c>
      <c r="E60" s="1421"/>
      <c r="F60" s="65">
        <f>SUM(F58-F59)</f>
        <v>7002.4000000000051</v>
      </c>
      <c r="G60" s="65">
        <f>SUM(G58-G59)</f>
        <v>350.00000000000023</v>
      </c>
      <c r="H60" s="65">
        <f>SUM(H58-H59)</f>
        <v>420.00000000000011</v>
      </c>
      <c r="I60" s="65">
        <f>SUM(I58-I59)</f>
        <v>396</v>
      </c>
      <c r="J60" s="65">
        <f>SUM(J58-J59)</f>
        <v>8391.6000000000058</v>
      </c>
    </row>
    <row r="62" spans="1:19" ht="15.75" x14ac:dyDescent="0.25">
      <c r="C62" s="623"/>
      <c r="D62" s="1422" t="s">
        <v>42</v>
      </c>
      <c r="E62" s="1422"/>
      <c r="F62" s="1423">
        <f>SUM(F60:J60)</f>
        <v>16560.000000000011</v>
      </c>
      <c r="G62" s="1423"/>
      <c r="H62" s="1423"/>
    </row>
    <row r="63" spans="1:19" ht="16.5" thickBot="1" x14ac:dyDescent="0.3">
      <c r="C63" s="623"/>
      <c r="D63" s="1422" t="s">
        <v>41</v>
      </c>
      <c r="E63" s="1422"/>
      <c r="F63" s="1424">
        <v>-2.4</v>
      </c>
      <c r="G63" s="1424"/>
      <c r="H63" s="1424"/>
    </row>
    <row r="64" spans="1:19" ht="17.25" thickTop="1" thickBot="1" x14ac:dyDescent="0.3">
      <c r="C64" s="1415" t="s">
        <v>0</v>
      </c>
      <c r="D64" s="1415"/>
      <c r="E64" s="1416"/>
      <c r="F64" s="1417">
        <f>SUM(F62:H63)</f>
        <v>16557.600000000009</v>
      </c>
      <c r="G64" s="1418"/>
      <c r="H64" s="1419"/>
    </row>
    <row r="65" ht="15.75" thickTop="1" x14ac:dyDescent="0.25"/>
  </sheetData>
  <mergeCells count="34">
    <mergeCell ref="A8:M8"/>
    <mergeCell ref="A11:B11"/>
    <mergeCell ref="A12:B12"/>
    <mergeCell ref="A13:B13"/>
    <mergeCell ref="A15:B15"/>
    <mergeCell ref="A17:B17"/>
    <mergeCell ref="E17:F17"/>
    <mergeCell ref="E18:F18"/>
    <mergeCell ref="A20:A21"/>
    <mergeCell ref="B20:B21"/>
    <mergeCell ref="C20:C21"/>
    <mergeCell ref="D20:D21"/>
    <mergeCell ref="E20:E21"/>
    <mergeCell ref="F20:F21"/>
    <mergeCell ref="C64:E64"/>
    <mergeCell ref="F64:H64"/>
    <mergeCell ref="A54:A57"/>
    <mergeCell ref="A42:A53"/>
    <mergeCell ref="D59:E59"/>
    <mergeCell ref="D60:E60"/>
    <mergeCell ref="D62:E62"/>
    <mergeCell ref="F62:H62"/>
    <mergeCell ref="O20:O21"/>
    <mergeCell ref="P20:R20"/>
    <mergeCell ref="S20:S21"/>
    <mergeCell ref="A22:A29"/>
    <mergeCell ref="D63:E63"/>
    <mergeCell ref="F63:H63"/>
    <mergeCell ref="A30:A41"/>
    <mergeCell ref="J20:J21"/>
    <mergeCell ref="K20:K21"/>
    <mergeCell ref="L20:L21"/>
    <mergeCell ref="M20:M21"/>
    <mergeCell ref="G20:I20"/>
  </mergeCells>
  <printOptions horizontalCentered="1"/>
  <pageMargins left="0.11811023622047245" right="0.11811023622047245" top="0.55118110236220474" bottom="0.55118110236220474" header="0.31496062992125984" footer="0.31496062992125984"/>
  <pageSetup scale="75" pageOrder="overThenDown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Y49"/>
  <sheetViews>
    <sheetView topLeftCell="N10" zoomScale="90" zoomScaleNormal="90" workbookViewId="0">
      <selection activeCell="AC37" sqref="AC37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5" max="15" width="11" customWidth="1"/>
    <col min="16" max="16" width="10.5703125" customWidth="1"/>
    <col min="19" max="19" width="11.42578125" customWidth="1"/>
  </cols>
  <sheetData>
    <row r="1" spans="1:13" ht="21" x14ac:dyDescent="0.35">
      <c r="A1" s="63" t="s">
        <v>40</v>
      </c>
    </row>
    <row r="3" spans="1:13" ht="21" x14ac:dyDescent="0.35">
      <c r="A3" s="62" t="s">
        <v>568</v>
      </c>
    </row>
    <row r="4" spans="1:13" ht="12.6" customHeight="1" x14ac:dyDescent="0.35">
      <c r="A4" s="62"/>
    </row>
    <row r="5" spans="1:13" ht="17.25" x14ac:dyDescent="0.3">
      <c r="A5" s="500" t="s">
        <v>569</v>
      </c>
    </row>
    <row r="6" spans="1:13" ht="17.25" x14ac:dyDescent="0.3">
      <c r="A6" s="500" t="s">
        <v>570</v>
      </c>
    </row>
    <row r="8" spans="1:13" ht="20.25" customHeight="1" x14ac:dyDescent="0.25">
      <c r="A8" s="1425" t="s">
        <v>571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662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124</v>
      </c>
      <c r="B10" s="60"/>
      <c r="C10" s="59"/>
      <c r="D10" s="662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3000</v>
      </c>
      <c r="D11" s="662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180</v>
      </c>
      <c r="D12" s="487" t="s">
        <v>486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180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180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661"/>
      <c r="B15" s="661"/>
      <c r="C15" s="50">
        <f>SUM(C11:C14)</f>
        <v>3540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2230.1999999999998</v>
      </c>
      <c r="D16" s="52" t="s">
        <v>53</v>
      </c>
      <c r="E16" s="51"/>
      <c r="I16" s="48"/>
      <c r="L16" s="48"/>
      <c r="M16" s="48"/>
    </row>
    <row r="17" spans="1:24" ht="20.25" customHeight="1" x14ac:dyDescent="0.25">
      <c r="A17" s="661"/>
      <c r="B17" s="661"/>
      <c r="C17" s="50">
        <f>SUM(C15:C16)</f>
        <v>5770.2</v>
      </c>
      <c r="D17" s="52"/>
      <c r="E17" s="51"/>
      <c r="I17" s="48"/>
      <c r="L17" s="48"/>
      <c r="M17" s="48"/>
    </row>
    <row r="18" spans="1:24" ht="20.25" customHeight="1" x14ac:dyDescent="0.25">
      <c r="A18" s="1426" t="s">
        <v>572</v>
      </c>
      <c r="B18" s="1426"/>
      <c r="C18" s="49">
        <v>180</v>
      </c>
      <c r="D18" s="52"/>
      <c r="E18" s="51"/>
      <c r="I18" s="48"/>
      <c r="L18" s="48"/>
      <c r="M18" s="48"/>
    </row>
    <row r="19" spans="1:24" ht="20.25" customHeight="1" thickBot="1" x14ac:dyDescent="0.3">
      <c r="A19" s="360"/>
      <c r="B19" s="360"/>
      <c r="C19" s="45">
        <f>SUM(C17:C18)</f>
        <v>5950.2</v>
      </c>
      <c r="D19" s="1437" t="s">
        <v>27</v>
      </c>
      <c r="E19" s="1437"/>
      <c r="F19" s="96"/>
      <c r="G19" s="96"/>
      <c r="I19" s="48"/>
      <c r="L19" s="48"/>
      <c r="M19" s="48"/>
    </row>
    <row r="20" spans="1:24" ht="16.5" thickTop="1" x14ac:dyDescent="0.25">
      <c r="D20" s="1438">
        <f>C19/18</f>
        <v>330.56666666666666</v>
      </c>
      <c r="E20" s="1438"/>
      <c r="F20" s="94"/>
      <c r="G20" s="94"/>
    </row>
    <row r="21" spans="1:24" s="93" customFormat="1" ht="15" customHeight="1" thickBot="1" x14ac:dyDescent="0.3">
      <c r="D21" s="95"/>
      <c r="E21" s="95"/>
      <c r="F21" s="94"/>
      <c r="G21" s="94"/>
    </row>
    <row r="22" spans="1:24" ht="18" customHeight="1" x14ac:dyDescent="0.25">
      <c r="A22" s="1430" t="s">
        <v>26</v>
      </c>
      <c r="B22" s="1432" t="s">
        <v>25</v>
      </c>
      <c r="C22" s="1392" t="s">
        <v>24</v>
      </c>
      <c r="D22" s="1400" t="s">
        <v>23</v>
      </c>
      <c r="E22" s="1392" t="s">
        <v>22</v>
      </c>
      <c r="F22" s="1408" t="s">
        <v>21</v>
      </c>
      <c r="G22" s="1402" t="s">
        <v>20</v>
      </c>
      <c r="H22" s="1403"/>
      <c r="I22" s="1404"/>
      <c r="J22" s="1392" t="s">
        <v>19</v>
      </c>
      <c r="K22" s="1400" t="s">
        <v>18</v>
      </c>
      <c r="L22" s="1392" t="s">
        <v>17</v>
      </c>
      <c r="M22" s="1394" t="s">
        <v>15</v>
      </c>
      <c r="O22" s="1406" t="s">
        <v>21</v>
      </c>
      <c r="P22" s="1402" t="s">
        <v>20</v>
      </c>
      <c r="Q22" s="1403"/>
      <c r="R22" s="1404"/>
      <c r="S22" s="1394" t="s">
        <v>19</v>
      </c>
    </row>
    <row r="23" spans="1:24" ht="35.25" customHeight="1" thickBot="1" x14ac:dyDescent="0.3">
      <c r="A23" s="1431"/>
      <c r="B23" s="1433"/>
      <c r="C23" s="1393"/>
      <c r="D23" s="1401"/>
      <c r="E23" s="1393"/>
      <c r="F23" s="1434"/>
      <c r="G23" s="678" t="s">
        <v>597</v>
      </c>
      <c r="H23" s="660" t="s">
        <v>20</v>
      </c>
      <c r="I23" s="660" t="s">
        <v>16</v>
      </c>
      <c r="J23" s="1393"/>
      <c r="K23" s="1401"/>
      <c r="L23" s="1393"/>
      <c r="M23" s="1395"/>
      <c r="O23" s="1445"/>
      <c r="P23" s="695" t="s">
        <v>597</v>
      </c>
      <c r="Q23" s="665" t="s">
        <v>20</v>
      </c>
      <c r="R23" s="665" t="s">
        <v>16</v>
      </c>
      <c r="S23" s="1444"/>
    </row>
    <row r="24" spans="1:24" ht="20.25" customHeight="1" x14ac:dyDescent="0.25">
      <c r="A24" s="1389">
        <v>2023</v>
      </c>
      <c r="B24" s="37">
        <v>1</v>
      </c>
      <c r="C24" s="681" t="s">
        <v>5</v>
      </c>
      <c r="D24" s="35" t="str">
        <f t="array" ref="D24:D41">TRANSPOSE('[1]2023-2024'!$F$46:$W$46)</f>
        <v>15/08/23</v>
      </c>
      <c r="E24" s="34">
        <f>C19</f>
        <v>5950.2</v>
      </c>
      <c r="F24" s="32">
        <v>177.1</v>
      </c>
      <c r="G24" s="32">
        <v>10</v>
      </c>
      <c r="H24" s="32">
        <v>10</v>
      </c>
      <c r="I24" s="31">
        <v>10</v>
      </c>
      <c r="J24" s="32">
        <v>123.9</v>
      </c>
      <c r="K24" s="33">
        <f>F24+J24+H24+I24+G24</f>
        <v>331</v>
      </c>
      <c r="L24" s="32">
        <f>E24-J24-H24-F24-I24-G24</f>
        <v>5619.2</v>
      </c>
      <c r="M24" s="30">
        <f>J24</f>
        <v>123.9</v>
      </c>
      <c r="O24" s="309">
        <v>0</v>
      </c>
      <c r="P24" s="696"/>
      <c r="Q24" s="310">
        <v>0</v>
      </c>
      <c r="R24" s="310">
        <v>0</v>
      </c>
      <c r="S24" s="311">
        <v>0</v>
      </c>
    </row>
    <row r="25" spans="1:24" ht="66.75" customHeight="1" x14ac:dyDescent="0.25">
      <c r="A25" s="1390"/>
      <c r="B25" s="29">
        <v>2</v>
      </c>
      <c r="C25" s="680" t="s">
        <v>4</v>
      </c>
      <c r="D25" s="83" t="str">
        <v>15/08/23
-rm17
13/09/23
-rm314</v>
      </c>
      <c r="E25" s="26">
        <f t="shared" ref="E25:E41" si="0">L24</f>
        <v>5619.2</v>
      </c>
      <c r="F25" s="24">
        <v>177.1</v>
      </c>
      <c r="G25" s="24">
        <v>10</v>
      </c>
      <c r="H25" s="24">
        <v>10</v>
      </c>
      <c r="I25" s="23">
        <v>10</v>
      </c>
      <c r="J25" s="24">
        <v>123.9</v>
      </c>
      <c r="K25" s="25">
        <f t="shared" ref="K25:K41" si="1">F25+J25+H25+I25+G25</f>
        <v>331</v>
      </c>
      <c r="L25" s="24">
        <f t="shared" ref="L25:L41" si="2">E25-J25-H25-F25-I25-G25</f>
        <v>5288.2</v>
      </c>
      <c r="M25" s="22">
        <f>M24+J25</f>
        <v>247.8</v>
      </c>
      <c r="O25" s="617" t="s">
        <v>637</v>
      </c>
      <c r="P25" s="618" t="s">
        <v>636</v>
      </c>
      <c r="Q25" s="618" t="s">
        <v>636</v>
      </c>
      <c r="R25" s="618" t="s">
        <v>636</v>
      </c>
      <c r="S25" s="619" t="s">
        <v>638</v>
      </c>
    </row>
    <row r="26" spans="1:24" ht="66.75" customHeight="1" x14ac:dyDescent="0.25">
      <c r="A26" s="1390"/>
      <c r="B26" s="29">
        <v>3</v>
      </c>
      <c r="C26" s="680" t="s">
        <v>3</v>
      </c>
      <c r="D26" s="83" t="str">
        <v>13/09/23
-rm16
13/10/23
-rm315</v>
      </c>
      <c r="E26" s="26">
        <f t="shared" si="0"/>
        <v>5288.2</v>
      </c>
      <c r="F26" s="24">
        <v>177.1</v>
      </c>
      <c r="G26" s="24">
        <v>10</v>
      </c>
      <c r="H26" s="24">
        <v>10</v>
      </c>
      <c r="I26" s="23">
        <v>10</v>
      </c>
      <c r="J26" s="24">
        <v>123.9</v>
      </c>
      <c r="K26" s="25">
        <f t="shared" si="1"/>
        <v>331</v>
      </c>
      <c r="L26" s="24">
        <f t="shared" si="2"/>
        <v>4957.2</v>
      </c>
      <c r="M26" s="22">
        <f>M25+J26</f>
        <v>371.70000000000005</v>
      </c>
      <c r="O26" s="617" t="s">
        <v>669</v>
      </c>
      <c r="P26" s="618" t="s">
        <v>670</v>
      </c>
      <c r="Q26" s="618" t="s">
        <v>670</v>
      </c>
      <c r="R26" s="618" t="s">
        <v>670</v>
      </c>
      <c r="S26" s="619" t="s">
        <v>671</v>
      </c>
    </row>
    <row r="27" spans="1:24" ht="90" x14ac:dyDescent="0.25">
      <c r="A27" s="1390"/>
      <c r="B27" s="29">
        <v>4</v>
      </c>
      <c r="C27" s="680" t="s">
        <v>14</v>
      </c>
      <c r="D27" s="83" t="str">
        <v>13/10/23
-rm15
18/11/23
-rm250
06/12/23
-rm66</v>
      </c>
      <c r="E27" s="26">
        <f t="shared" si="0"/>
        <v>4957.2</v>
      </c>
      <c r="F27" s="24">
        <v>177.1</v>
      </c>
      <c r="G27" s="24">
        <v>10</v>
      </c>
      <c r="H27" s="24">
        <v>10</v>
      </c>
      <c r="I27" s="23">
        <v>10</v>
      </c>
      <c r="J27" s="24">
        <v>123.9</v>
      </c>
      <c r="K27" s="25">
        <f t="shared" si="1"/>
        <v>331</v>
      </c>
      <c r="L27" s="24">
        <f t="shared" si="2"/>
        <v>4626.2</v>
      </c>
      <c r="M27" s="22">
        <f>M26+J27</f>
        <v>495.6</v>
      </c>
      <c r="O27" s="617" t="s">
        <v>760</v>
      </c>
      <c r="P27" s="618" t="s">
        <v>762</v>
      </c>
      <c r="Q27" s="618" t="s">
        <v>762</v>
      </c>
      <c r="R27" s="618" t="s">
        <v>761</v>
      </c>
      <c r="S27" s="619" t="s">
        <v>763</v>
      </c>
    </row>
    <row r="28" spans="1:24" ht="20.25" customHeight="1" thickBot="1" x14ac:dyDescent="0.3">
      <c r="A28" s="1391"/>
      <c r="B28" s="21">
        <v>5</v>
      </c>
      <c r="C28" s="679" t="s">
        <v>13</v>
      </c>
      <c r="D28" s="19" t="str">
        <v>06/12/23</v>
      </c>
      <c r="E28" s="18">
        <f t="shared" si="0"/>
        <v>4626.2</v>
      </c>
      <c r="F28" s="16">
        <v>177.1</v>
      </c>
      <c r="G28" s="16">
        <v>10</v>
      </c>
      <c r="H28" s="16">
        <v>10</v>
      </c>
      <c r="I28" s="15">
        <v>10</v>
      </c>
      <c r="J28" s="16">
        <v>123.9</v>
      </c>
      <c r="K28" s="17">
        <f t="shared" si="1"/>
        <v>331</v>
      </c>
      <c r="L28" s="16">
        <f t="shared" si="2"/>
        <v>4295.2</v>
      </c>
      <c r="M28" s="14">
        <f>M27+J28</f>
        <v>619.5</v>
      </c>
      <c r="O28" s="617" t="s">
        <v>88</v>
      </c>
      <c r="P28" s="618" t="s">
        <v>88</v>
      </c>
      <c r="Q28" s="618" t="s">
        <v>88</v>
      </c>
      <c r="R28" s="618" t="s">
        <v>88</v>
      </c>
      <c r="S28" s="619" t="s">
        <v>88</v>
      </c>
      <c r="T28" s="1555" t="s">
        <v>811</v>
      </c>
      <c r="U28" s="1556"/>
      <c r="V28" s="1556"/>
      <c r="W28" s="1556"/>
      <c r="X28" s="1556"/>
    </row>
    <row r="29" spans="1:24" ht="60" x14ac:dyDescent="0.25">
      <c r="A29" s="1389">
        <v>2024</v>
      </c>
      <c r="B29" s="37">
        <v>6</v>
      </c>
      <c r="C29" s="681" t="s">
        <v>12</v>
      </c>
      <c r="D29" s="258" t="str">
        <v>06/12/23
-rm203
22/12/23
-rm128</v>
      </c>
      <c r="E29" s="34">
        <f t="shared" si="0"/>
        <v>4295.2</v>
      </c>
      <c r="F29" s="32">
        <v>177.1</v>
      </c>
      <c r="G29" s="32">
        <v>10</v>
      </c>
      <c r="H29" s="32">
        <v>10</v>
      </c>
      <c r="I29" s="31">
        <v>10</v>
      </c>
      <c r="J29" s="32">
        <v>123.9</v>
      </c>
      <c r="K29" s="33">
        <f t="shared" si="1"/>
        <v>331</v>
      </c>
      <c r="L29" s="32">
        <f t="shared" si="2"/>
        <v>3964.2000000000003</v>
      </c>
      <c r="M29" s="30">
        <f>M28+J29</f>
        <v>743.4</v>
      </c>
      <c r="O29" s="617" t="s">
        <v>797</v>
      </c>
      <c r="P29" s="618" t="s">
        <v>798</v>
      </c>
      <c r="Q29" s="618" t="s">
        <v>798</v>
      </c>
      <c r="R29" s="618" t="s">
        <v>798</v>
      </c>
      <c r="S29" s="619" t="s">
        <v>799</v>
      </c>
    </row>
    <row r="30" spans="1:24" ht="20.25" customHeight="1" x14ac:dyDescent="0.25">
      <c r="A30" s="1390"/>
      <c r="B30" s="29">
        <v>7</v>
      </c>
      <c r="C30" s="680" t="s">
        <v>11</v>
      </c>
      <c r="D30" s="27" t="str">
        <v>22/12/23</v>
      </c>
      <c r="E30" s="26">
        <f t="shared" si="0"/>
        <v>3964.2000000000003</v>
      </c>
      <c r="F30" s="24">
        <v>177.1</v>
      </c>
      <c r="G30" s="24">
        <v>10</v>
      </c>
      <c r="H30" s="24">
        <v>10</v>
      </c>
      <c r="I30" s="23">
        <v>10</v>
      </c>
      <c r="J30" s="24">
        <v>123.9</v>
      </c>
      <c r="K30" s="25">
        <f t="shared" si="1"/>
        <v>331</v>
      </c>
      <c r="L30" s="24">
        <f t="shared" si="2"/>
        <v>3633.2000000000003</v>
      </c>
      <c r="M30" s="22">
        <f t="shared" ref="M30:M41" si="3">M29+J30</f>
        <v>867.3</v>
      </c>
      <c r="O30" s="617" t="s">
        <v>88</v>
      </c>
      <c r="P30" s="618" t="s">
        <v>88</v>
      </c>
      <c r="Q30" s="618" t="s">
        <v>88</v>
      </c>
      <c r="R30" s="618" t="s">
        <v>88</v>
      </c>
      <c r="S30" s="619" t="s">
        <v>88</v>
      </c>
      <c r="T30" s="1555" t="s">
        <v>812</v>
      </c>
      <c r="U30" s="1556"/>
      <c r="V30" s="1556"/>
      <c r="W30" s="1556"/>
      <c r="X30" s="1556"/>
    </row>
    <row r="31" spans="1:24" ht="60" x14ac:dyDescent="0.25">
      <c r="A31" s="1390"/>
      <c r="B31" s="29">
        <v>8</v>
      </c>
      <c r="C31" s="680" t="s">
        <v>10</v>
      </c>
      <c r="D31" s="83" t="str">
        <v>22/12/23
-rm41
08/01/24
-rm290</v>
      </c>
      <c r="E31" s="26">
        <f t="shared" si="0"/>
        <v>3633.2000000000003</v>
      </c>
      <c r="F31" s="24">
        <v>177.1</v>
      </c>
      <c r="G31" s="24">
        <v>10</v>
      </c>
      <c r="H31" s="24">
        <v>10</v>
      </c>
      <c r="I31" s="23">
        <v>10</v>
      </c>
      <c r="J31" s="24">
        <v>123.9</v>
      </c>
      <c r="K31" s="25">
        <f t="shared" si="1"/>
        <v>331</v>
      </c>
      <c r="L31" s="24">
        <f t="shared" si="2"/>
        <v>3302.2000000000003</v>
      </c>
      <c r="M31" s="22">
        <f t="shared" si="3"/>
        <v>991.19999999999993</v>
      </c>
      <c r="O31" s="617" t="s">
        <v>831</v>
      </c>
      <c r="P31" s="618" t="s">
        <v>832</v>
      </c>
      <c r="Q31" s="618" t="s">
        <v>832</v>
      </c>
      <c r="R31" s="618" t="s">
        <v>832</v>
      </c>
      <c r="S31" s="619" t="s">
        <v>833</v>
      </c>
    </row>
    <row r="32" spans="1:24" ht="20.25" customHeight="1" x14ac:dyDescent="0.25">
      <c r="A32" s="1390"/>
      <c r="B32" s="29">
        <v>9</v>
      </c>
      <c r="C32" s="680" t="s">
        <v>9</v>
      </c>
      <c r="D32" s="27" t="str">
        <v>08/01/24</v>
      </c>
      <c r="E32" s="26">
        <f t="shared" si="0"/>
        <v>3302.2000000000003</v>
      </c>
      <c r="F32" s="24">
        <v>177.1</v>
      </c>
      <c r="G32" s="24">
        <v>10</v>
      </c>
      <c r="H32" s="24">
        <v>10</v>
      </c>
      <c r="I32" s="23">
        <v>10</v>
      </c>
      <c r="J32" s="24">
        <v>123.9</v>
      </c>
      <c r="K32" s="25">
        <f t="shared" si="1"/>
        <v>331</v>
      </c>
      <c r="L32" s="24">
        <f t="shared" si="2"/>
        <v>2971.2000000000003</v>
      </c>
      <c r="M32" s="22">
        <f t="shared" si="3"/>
        <v>1115.0999999999999</v>
      </c>
      <c r="O32" s="403">
        <v>0</v>
      </c>
      <c r="P32" s="404">
        <v>0</v>
      </c>
      <c r="Q32" s="404">
        <v>0</v>
      </c>
      <c r="R32" s="404">
        <v>0</v>
      </c>
      <c r="S32" s="405">
        <v>0</v>
      </c>
    </row>
    <row r="33" spans="1:25" ht="20.25" customHeight="1" x14ac:dyDescent="0.25">
      <c r="A33" s="1390"/>
      <c r="B33" s="29">
        <v>10</v>
      </c>
      <c r="C33" s="680" t="s">
        <v>8</v>
      </c>
      <c r="D33" s="27" t="str">
        <v>08/01/24</v>
      </c>
      <c r="E33" s="26">
        <f t="shared" si="0"/>
        <v>2971.2000000000003</v>
      </c>
      <c r="F33" s="24">
        <v>177.1</v>
      </c>
      <c r="G33" s="24">
        <v>10</v>
      </c>
      <c r="H33" s="24">
        <v>10</v>
      </c>
      <c r="I33" s="23">
        <v>10</v>
      </c>
      <c r="J33" s="24">
        <v>123.9</v>
      </c>
      <c r="K33" s="25">
        <f t="shared" si="1"/>
        <v>331</v>
      </c>
      <c r="L33" s="24">
        <f t="shared" si="2"/>
        <v>2640.2000000000003</v>
      </c>
      <c r="M33" s="22">
        <f t="shared" si="3"/>
        <v>1239</v>
      </c>
      <c r="O33" s="403">
        <v>0</v>
      </c>
      <c r="P33" s="404">
        <v>0</v>
      </c>
      <c r="Q33" s="404">
        <v>0</v>
      </c>
      <c r="R33" s="404">
        <v>0</v>
      </c>
      <c r="S33" s="405">
        <v>0</v>
      </c>
    </row>
    <row r="34" spans="1:25" ht="20.25" customHeight="1" x14ac:dyDescent="0.25">
      <c r="A34" s="1390"/>
      <c r="B34" s="29">
        <v>11</v>
      </c>
      <c r="C34" s="680" t="s">
        <v>7</v>
      </c>
      <c r="D34" s="27" t="str">
        <v>08/01/24</v>
      </c>
      <c r="E34" s="26">
        <f t="shared" si="0"/>
        <v>2640.2000000000003</v>
      </c>
      <c r="F34" s="24">
        <v>177.1</v>
      </c>
      <c r="G34" s="24">
        <v>10</v>
      </c>
      <c r="H34" s="24">
        <v>10</v>
      </c>
      <c r="I34" s="23">
        <v>10</v>
      </c>
      <c r="J34" s="24">
        <v>123.9</v>
      </c>
      <c r="K34" s="25">
        <f t="shared" si="1"/>
        <v>331</v>
      </c>
      <c r="L34" s="24">
        <f t="shared" si="2"/>
        <v>2309.2000000000003</v>
      </c>
      <c r="M34" s="22">
        <f t="shared" si="3"/>
        <v>1362.9</v>
      </c>
      <c r="O34" s="403">
        <v>0</v>
      </c>
      <c r="P34" s="404">
        <v>0</v>
      </c>
      <c r="Q34" s="404">
        <v>0</v>
      </c>
      <c r="R34" s="404">
        <v>0</v>
      </c>
      <c r="S34" s="405">
        <v>0</v>
      </c>
    </row>
    <row r="35" spans="1:25" ht="20.25" customHeight="1" x14ac:dyDescent="0.25">
      <c r="A35" s="1390"/>
      <c r="B35" s="29">
        <v>12</v>
      </c>
      <c r="C35" s="680" t="s">
        <v>6</v>
      </c>
      <c r="D35" s="27" t="str">
        <v>08/01/24</v>
      </c>
      <c r="E35" s="26">
        <f t="shared" si="0"/>
        <v>2309.2000000000003</v>
      </c>
      <c r="F35" s="24">
        <v>177.1</v>
      </c>
      <c r="G35" s="24">
        <v>10</v>
      </c>
      <c r="H35" s="24">
        <v>10</v>
      </c>
      <c r="I35" s="23">
        <v>10</v>
      </c>
      <c r="J35" s="24">
        <v>123.9</v>
      </c>
      <c r="K35" s="25">
        <f t="shared" si="1"/>
        <v>331</v>
      </c>
      <c r="L35" s="24">
        <f t="shared" si="2"/>
        <v>1978.2000000000003</v>
      </c>
      <c r="M35" s="22">
        <f t="shared" si="3"/>
        <v>1486.8000000000002</v>
      </c>
      <c r="O35" s="403">
        <v>0</v>
      </c>
      <c r="P35" s="404">
        <v>0</v>
      </c>
      <c r="Q35" s="404">
        <v>0</v>
      </c>
      <c r="R35" s="404">
        <v>0</v>
      </c>
      <c r="S35" s="405">
        <v>0</v>
      </c>
    </row>
    <row r="36" spans="1:25" ht="20.25" customHeight="1" x14ac:dyDescent="0.25">
      <c r="A36" s="1390"/>
      <c r="B36" s="29">
        <v>13</v>
      </c>
      <c r="C36" s="680" t="s">
        <v>5</v>
      </c>
      <c r="D36" s="27" t="str">
        <v>08/01/24</v>
      </c>
      <c r="E36" s="26">
        <f t="shared" si="0"/>
        <v>1978.2000000000003</v>
      </c>
      <c r="F36" s="24">
        <v>177.1</v>
      </c>
      <c r="G36" s="24">
        <v>10</v>
      </c>
      <c r="H36" s="24">
        <v>10</v>
      </c>
      <c r="I36" s="23">
        <v>10</v>
      </c>
      <c r="J36" s="24">
        <v>123.9</v>
      </c>
      <c r="K36" s="25">
        <f t="shared" si="1"/>
        <v>331</v>
      </c>
      <c r="L36" s="24">
        <f t="shared" si="2"/>
        <v>1647.2000000000003</v>
      </c>
      <c r="M36" s="22">
        <f t="shared" si="3"/>
        <v>1610.7000000000003</v>
      </c>
      <c r="O36" s="403">
        <v>0</v>
      </c>
      <c r="P36" s="404">
        <v>0</v>
      </c>
      <c r="Q36" s="404">
        <v>0</v>
      </c>
      <c r="R36" s="404">
        <v>0</v>
      </c>
      <c r="S36" s="405">
        <v>0</v>
      </c>
      <c r="T36" s="1553" t="s">
        <v>838</v>
      </c>
      <c r="U36" s="1554"/>
      <c r="V36" s="1554"/>
      <c r="W36" s="1554"/>
      <c r="X36" s="1554"/>
      <c r="Y36" s="1554"/>
    </row>
    <row r="37" spans="1:25" ht="20.25" customHeight="1" x14ac:dyDescent="0.25">
      <c r="A37" s="1390"/>
      <c r="B37" s="29">
        <v>14</v>
      </c>
      <c r="C37" s="680" t="s">
        <v>4</v>
      </c>
      <c r="D37" s="27" t="str">
        <v>08/01/24</v>
      </c>
      <c r="E37" s="26">
        <f t="shared" si="0"/>
        <v>1647.2000000000003</v>
      </c>
      <c r="F37" s="24">
        <v>177.1</v>
      </c>
      <c r="G37" s="24">
        <v>10</v>
      </c>
      <c r="H37" s="24">
        <v>10</v>
      </c>
      <c r="I37" s="23">
        <v>10</v>
      </c>
      <c r="J37" s="24">
        <v>123.9</v>
      </c>
      <c r="K37" s="25">
        <f t="shared" si="1"/>
        <v>331</v>
      </c>
      <c r="L37" s="24">
        <f t="shared" si="2"/>
        <v>1316.2000000000003</v>
      </c>
      <c r="M37" s="22">
        <f t="shared" si="3"/>
        <v>1734.6000000000004</v>
      </c>
      <c r="O37" s="403">
        <v>0</v>
      </c>
      <c r="P37" s="404">
        <v>0</v>
      </c>
      <c r="Q37" s="404">
        <v>0</v>
      </c>
      <c r="R37" s="404">
        <v>0</v>
      </c>
      <c r="S37" s="405">
        <v>0</v>
      </c>
    </row>
    <row r="38" spans="1:25" ht="20.25" customHeight="1" x14ac:dyDescent="0.25">
      <c r="A38" s="1390"/>
      <c r="B38" s="29">
        <v>15</v>
      </c>
      <c r="C38" s="680" t="s">
        <v>3</v>
      </c>
      <c r="D38" s="27" t="str">
        <v>08/01/24</v>
      </c>
      <c r="E38" s="26">
        <f t="shared" si="0"/>
        <v>1316.2000000000003</v>
      </c>
      <c r="F38" s="24">
        <v>177.1</v>
      </c>
      <c r="G38" s="24">
        <v>10</v>
      </c>
      <c r="H38" s="24">
        <v>10</v>
      </c>
      <c r="I38" s="23">
        <v>10</v>
      </c>
      <c r="J38" s="24">
        <v>123.9</v>
      </c>
      <c r="K38" s="25">
        <f t="shared" si="1"/>
        <v>331</v>
      </c>
      <c r="L38" s="24">
        <f t="shared" si="2"/>
        <v>985.20000000000016</v>
      </c>
      <c r="M38" s="22">
        <f t="shared" si="3"/>
        <v>1858.5000000000005</v>
      </c>
      <c r="O38" s="403">
        <v>0</v>
      </c>
      <c r="P38" s="404">
        <v>0</v>
      </c>
      <c r="Q38" s="404">
        <v>0</v>
      </c>
      <c r="R38" s="404">
        <v>0</v>
      </c>
      <c r="S38" s="405">
        <v>0</v>
      </c>
    </row>
    <row r="39" spans="1:25" ht="20.25" customHeight="1" x14ac:dyDescent="0.25">
      <c r="A39" s="1390"/>
      <c r="B39" s="29">
        <v>16</v>
      </c>
      <c r="C39" s="680" t="s">
        <v>14</v>
      </c>
      <c r="D39" s="27" t="str">
        <v>08/01/24</v>
      </c>
      <c r="E39" s="26">
        <f t="shared" si="0"/>
        <v>985.20000000000016</v>
      </c>
      <c r="F39" s="24">
        <v>177.1</v>
      </c>
      <c r="G39" s="24">
        <v>10</v>
      </c>
      <c r="H39" s="24">
        <v>10</v>
      </c>
      <c r="I39" s="23">
        <v>10</v>
      </c>
      <c r="J39" s="24">
        <v>123.9</v>
      </c>
      <c r="K39" s="25">
        <f t="shared" si="1"/>
        <v>331</v>
      </c>
      <c r="L39" s="24">
        <f t="shared" si="2"/>
        <v>654.20000000000016</v>
      </c>
      <c r="M39" s="22">
        <f t="shared" si="3"/>
        <v>1982.4000000000005</v>
      </c>
      <c r="O39" s="403">
        <v>0</v>
      </c>
      <c r="P39" s="404">
        <v>0</v>
      </c>
      <c r="Q39" s="404">
        <v>0</v>
      </c>
      <c r="R39" s="404">
        <v>0</v>
      </c>
      <c r="S39" s="405">
        <v>0</v>
      </c>
      <c r="V39" s="788">
        <v>31.01</v>
      </c>
      <c r="W39" s="788">
        <v>31.01</v>
      </c>
    </row>
    <row r="40" spans="1:25" ht="20.25" customHeight="1" thickBot="1" x14ac:dyDescent="0.3">
      <c r="A40" s="1391"/>
      <c r="B40" s="21">
        <v>17</v>
      </c>
      <c r="C40" s="679" t="s">
        <v>13</v>
      </c>
      <c r="D40" s="19" t="str">
        <v>08/01/24</v>
      </c>
      <c r="E40" s="18">
        <f t="shared" si="0"/>
        <v>654.20000000000016</v>
      </c>
      <c r="F40" s="16">
        <v>177.1</v>
      </c>
      <c r="G40" s="16">
        <v>10</v>
      </c>
      <c r="H40" s="16">
        <v>10</v>
      </c>
      <c r="I40" s="15">
        <v>10</v>
      </c>
      <c r="J40" s="16">
        <v>123.9</v>
      </c>
      <c r="K40" s="17">
        <f t="shared" si="1"/>
        <v>331</v>
      </c>
      <c r="L40" s="16">
        <f t="shared" si="2"/>
        <v>323.20000000000016</v>
      </c>
      <c r="M40" s="14">
        <f t="shared" si="3"/>
        <v>2106.3000000000006</v>
      </c>
      <c r="O40" s="312">
        <v>0</v>
      </c>
      <c r="P40" s="313">
        <v>0</v>
      </c>
      <c r="Q40" s="313">
        <v>0</v>
      </c>
      <c r="R40" s="313">
        <v>0</v>
      </c>
      <c r="S40" s="314">
        <v>0</v>
      </c>
      <c r="V40" s="783" t="s">
        <v>837</v>
      </c>
      <c r="W40">
        <v>318.60000000000002</v>
      </c>
    </row>
    <row r="41" spans="1:25" ht="60.75" thickBot="1" x14ac:dyDescent="0.3">
      <c r="A41" s="92">
        <v>2025</v>
      </c>
      <c r="B41" s="91">
        <v>18</v>
      </c>
      <c r="C41" s="90" t="s">
        <v>12</v>
      </c>
      <c r="D41" s="776" t="str">
        <v>08/01/24
-rm231
Dicount
-rm100</v>
      </c>
      <c r="E41" s="88">
        <f t="shared" si="0"/>
        <v>323.20000000000016</v>
      </c>
      <c r="F41" s="86">
        <v>177.1</v>
      </c>
      <c r="G41" s="86">
        <v>10</v>
      </c>
      <c r="H41" s="86">
        <v>10</v>
      </c>
      <c r="I41" s="85">
        <v>10</v>
      </c>
      <c r="J41" s="86">
        <v>123.9</v>
      </c>
      <c r="K41" s="87">
        <f t="shared" si="1"/>
        <v>331</v>
      </c>
      <c r="L41" s="86">
        <f t="shared" si="2"/>
        <v>-7.7999999999998408</v>
      </c>
      <c r="M41" s="84">
        <f t="shared" si="3"/>
        <v>2230.2000000000007</v>
      </c>
      <c r="O41" s="784" t="s">
        <v>836</v>
      </c>
      <c r="P41" s="785" t="s">
        <v>834</v>
      </c>
      <c r="Q41" s="787" t="s">
        <v>834</v>
      </c>
      <c r="R41" s="787" t="s">
        <v>834</v>
      </c>
      <c r="S41" s="786" t="s">
        <v>835</v>
      </c>
      <c r="V41" s="790">
        <v>24.71</v>
      </c>
      <c r="W41" s="789">
        <v>24.71</v>
      </c>
    </row>
    <row r="42" spans="1:25" x14ac:dyDescent="0.25">
      <c r="D42" s="68"/>
      <c r="E42" s="68"/>
      <c r="F42" s="67">
        <f>SUM(F24:F41)</f>
        <v>3187.7999999999988</v>
      </c>
      <c r="G42" s="67">
        <f>SUM(G24:G41)</f>
        <v>180</v>
      </c>
      <c r="H42" s="67">
        <f>SUM(H24:H41)</f>
        <v>180</v>
      </c>
      <c r="I42" s="67">
        <f>SUM(I24:I41)</f>
        <v>180</v>
      </c>
      <c r="J42" s="67">
        <f>SUM(J24:J41)</f>
        <v>2230.2000000000007</v>
      </c>
    </row>
    <row r="43" spans="1:25" x14ac:dyDescent="0.25">
      <c r="D43" s="1420" t="s">
        <v>2</v>
      </c>
      <c r="E43" s="1420"/>
      <c r="F43" s="79">
        <f>SUM(F24:F41)</f>
        <v>3187.7999999999988</v>
      </c>
      <c r="G43" s="79">
        <f t="shared" ref="G43:J43" si="4">SUM(G24:G41)</f>
        <v>180</v>
      </c>
      <c r="H43" s="79">
        <f t="shared" si="4"/>
        <v>180</v>
      </c>
      <c r="I43" s="79">
        <f t="shared" si="4"/>
        <v>180</v>
      </c>
      <c r="J43" s="79">
        <f t="shared" si="4"/>
        <v>2230.2000000000007</v>
      </c>
    </row>
    <row r="44" spans="1:25" x14ac:dyDescent="0.25">
      <c r="D44" s="1421" t="s">
        <v>1</v>
      </c>
      <c r="E44" s="1421"/>
      <c r="F44" s="78">
        <f>SUM(F42-F43)</f>
        <v>0</v>
      </c>
      <c r="G44" s="78">
        <f>SUM(G42-G43)</f>
        <v>0</v>
      </c>
      <c r="H44" s="78">
        <f>SUM(H42-H43)</f>
        <v>0</v>
      </c>
      <c r="I44" s="78">
        <f t="shared" ref="I44:J44" si="5">SUM(I42-I43)</f>
        <v>0</v>
      </c>
      <c r="J44" s="78">
        <f t="shared" si="5"/>
        <v>0</v>
      </c>
    </row>
    <row r="46" spans="1:25" ht="15.75" x14ac:dyDescent="0.25">
      <c r="C46" s="76"/>
      <c r="D46" s="1435" t="s">
        <v>42</v>
      </c>
      <c r="E46" s="1435"/>
      <c r="F46" s="1423">
        <f>SUM(F44:J44)</f>
        <v>0</v>
      </c>
      <c r="G46" s="1423"/>
      <c r="H46" s="1423"/>
      <c r="I46" s="485"/>
    </row>
    <row r="47" spans="1:25" ht="16.5" thickBot="1" x14ac:dyDescent="0.3">
      <c r="C47" s="76"/>
      <c r="D47" s="1435" t="s">
        <v>41</v>
      </c>
      <c r="E47" s="1435"/>
      <c r="F47" s="1436">
        <v>-7.8</v>
      </c>
      <c r="G47" s="1436"/>
      <c r="H47" s="1436"/>
      <c r="I47" s="485"/>
    </row>
    <row r="48" spans="1:25" ht="17.25" thickTop="1" thickBot="1" x14ac:dyDescent="0.3">
      <c r="C48" s="1415" t="s">
        <v>0</v>
      </c>
      <c r="D48" s="1415"/>
      <c r="E48" s="1416"/>
      <c r="F48" s="1417">
        <f>SUM(F46:I47)</f>
        <v>-7.8</v>
      </c>
      <c r="G48" s="1418"/>
      <c r="H48" s="1419"/>
      <c r="I48" s="486"/>
    </row>
    <row r="49" ht="15.75" thickTop="1" x14ac:dyDescent="0.25"/>
  </sheetData>
  <mergeCells count="36">
    <mergeCell ref="T28:X28"/>
    <mergeCell ref="T30:X30"/>
    <mergeCell ref="P22:R22"/>
    <mergeCell ref="O22:O23"/>
    <mergeCell ref="S22:S23"/>
    <mergeCell ref="A16:B16"/>
    <mergeCell ref="A8:M8"/>
    <mergeCell ref="A11:B11"/>
    <mergeCell ref="A12:B12"/>
    <mergeCell ref="A13:B13"/>
    <mergeCell ref="A14:B14"/>
    <mergeCell ref="D22:D23"/>
    <mergeCell ref="E22:E23"/>
    <mergeCell ref="M22:M23"/>
    <mergeCell ref="A18:B18"/>
    <mergeCell ref="D19:E19"/>
    <mergeCell ref="D20:E20"/>
    <mergeCell ref="A22:A23"/>
    <mergeCell ref="B22:B23"/>
    <mergeCell ref="C22:C23"/>
    <mergeCell ref="K22:K23"/>
    <mergeCell ref="L22:L23"/>
    <mergeCell ref="F22:F23"/>
    <mergeCell ref="J22:J23"/>
    <mergeCell ref="G22:I22"/>
    <mergeCell ref="C48:E48"/>
    <mergeCell ref="F48:H48"/>
    <mergeCell ref="A24:A28"/>
    <mergeCell ref="D43:E43"/>
    <mergeCell ref="D44:E44"/>
    <mergeCell ref="A29:A40"/>
    <mergeCell ref="T36:Y36"/>
    <mergeCell ref="D46:E46"/>
    <mergeCell ref="F46:H46"/>
    <mergeCell ref="D47:E47"/>
    <mergeCell ref="F47:H47"/>
  </mergeCells>
  <printOptions horizontalCentered="1"/>
  <pageMargins left="0" right="0" top="0.39370078740157483" bottom="0" header="0.31496062992125984" footer="0.31496062992125984"/>
  <pageSetup scale="69" pageOrder="overThenDown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62"/>
  <sheetViews>
    <sheetView topLeftCell="A16" zoomScaleNormal="100" workbookViewId="0">
      <selection activeCell="G29" sqref="G29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99</v>
      </c>
    </row>
    <row r="5" spans="1:12" ht="20.25" customHeight="1" x14ac:dyDescent="0.25">
      <c r="A5" s="1425" t="s">
        <v>98</v>
      </c>
      <c r="B5" s="1425"/>
      <c r="C5" s="1425"/>
      <c r="D5" s="1425"/>
      <c r="E5" s="1425"/>
      <c r="F5" s="1425"/>
      <c r="G5" s="1425"/>
      <c r="H5" s="1425"/>
      <c r="I5" s="1425"/>
      <c r="J5" s="1425"/>
      <c r="K5" s="1425"/>
      <c r="L5" s="1425"/>
    </row>
    <row r="6" spans="1:12" ht="20.25" customHeight="1" x14ac:dyDescent="0.25">
      <c r="A6" s="59" t="s">
        <v>37</v>
      </c>
      <c r="B6" s="60"/>
      <c r="C6" s="59"/>
      <c r="D6" s="73"/>
      <c r="E6" s="51"/>
      <c r="F6" s="58"/>
      <c r="G6" s="58"/>
      <c r="H6" s="48"/>
      <c r="I6" s="48"/>
      <c r="J6" s="48"/>
      <c r="K6" s="48"/>
      <c r="L6" s="48"/>
    </row>
    <row r="7" spans="1:12" ht="20.25" customHeight="1" x14ac:dyDescent="0.25">
      <c r="A7" s="61" t="s">
        <v>97</v>
      </c>
      <c r="B7" s="60"/>
      <c r="C7" s="59"/>
      <c r="D7" s="73"/>
      <c r="E7" s="51"/>
      <c r="F7" s="58"/>
      <c r="G7" s="58"/>
      <c r="H7" s="48"/>
      <c r="I7" s="48"/>
      <c r="J7" s="48"/>
      <c r="K7" s="48"/>
      <c r="L7" s="48"/>
    </row>
    <row r="8" spans="1:12" ht="20.25" customHeight="1" x14ac:dyDescent="0.25">
      <c r="A8" s="1426" t="s">
        <v>35</v>
      </c>
      <c r="B8" s="1426"/>
      <c r="C8" s="54">
        <v>5500</v>
      </c>
      <c r="D8" s="73"/>
      <c r="E8" s="51"/>
      <c r="J8" s="48"/>
      <c r="K8" s="48"/>
      <c r="L8" s="48"/>
    </row>
    <row r="9" spans="1:12" ht="20.25" customHeight="1" x14ac:dyDescent="0.25">
      <c r="A9" s="1426" t="s">
        <v>33</v>
      </c>
      <c r="B9" s="1426"/>
      <c r="C9" s="54">
        <v>550</v>
      </c>
      <c r="E9" s="51"/>
      <c r="J9" s="48"/>
      <c r="K9" s="48"/>
      <c r="L9" s="48"/>
    </row>
    <row r="10" spans="1:12" ht="20.25" customHeight="1" x14ac:dyDescent="0.25">
      <c r="A10" s="72"/>
      <c r="B10" s="72"/>
      <c r="C10" s="50">
        <f>SUM(C8:C9)</f>
        <v>6050</v>
      </c>
      <c r="E10" s="51"/>
      <c r="J10" s="48"/>
      <c r="K10" s="48"/>
      <c r="L10" s="48"/>
    </row>
    <row r="11" spans="1:12" ht="20.25" customHeight="1" x14ac:dyDescent="0.25">
      <c r="A11" s="1426" t="s">
        <v>31</v>
      </c>
      <c r="B11" s="1426"/>
      <c r="C11" s="49">
        <v>6534</v>
      </c>
      <c r="D11" s="52" t="s">
        <v>30</v>
      </c>
      <c r="E11" s="51"/>
      <c r="J11" s="48"/>
      <c r="K11" s="48"/>
      <c r="L11" s="48"/>
    </row>
    <row r="12" spans="1:12" ht="20.25" customHeight="1" x14ac:dyDescent="0.25">
      <c r="A12" s="1442" t="s">
        <v>29</v>
      </c>
      <c r="B12" s="1442"/>
      <c r="C12" s="50">
        <f>SUM(C10:C11)</f>
        <v>12584</v>
      </c>
      <c r="J12" s="48"/>
      <c r="K12" s="48"/>
      <c r="L12" s="48"/>
    </row>
    <row r="13" spans="1:12" ht="31.5" customHeight="1" x14ac:dyDescent="0.25">
      <c r="A13" s="1427" t="s">
        <v>28</v>
      </c>
      <c r="B13" s="1427"/>
      <c r="C13" s="49">
        <v>360</v>
      </c>
      <c r="D13" s="1437" t="s">
        <v>27</v>
      </c>
      <c r="E13" s="1437"/>
      <c r="F13" s="1437"/>
      <c r="J13" s="48"/>
      <c r="K13" s="48"/>
      <c r="L13" s="48"/>
    </row>
    <row r="14" spans="1:12" ht="20.25" customHeight="1" thickBot="1" x14ac:dyDescent="0.3">
      <c r="A14" s="47"/>
      <c r="B14" s="46"/>
      <c r="C14" s="45">
        <f>SUM(C12:C13)</f>
        <v>12944</v>
      </c>
      <c r="D14" s="1441">
        <f>C14/36</f>
        <v>359.55555555555554</v>
      </c>
      <c r="E14" s="1441"/>
      <c r="F14" s="1441"/>
    </row>
    <row r="15" spans="1:12" ht="17.25" thickTop="1" thickBot="1" x14ac:dyDescent="0.3">
      <c r="D15" s="44"/>
      <c r="E15" s="44"/>
      <c r="F15" s="44"/>
    </row>
    <row r="16" spans="1:12" ht="30.75" customHeight="1" thickBot="1" x14ac:dyDescent="0.3">
      <c r="A16" s="43" t="s">
        <v>26</v>
      </c>
      <c r="B16" s="42" t="s">
        <v>25</v>
      </c>
      <c r="C16" s="165" t="s">
        <v>24</v>
      </c>
      <c r="D16" s="41" t="s">
        <v>23</v>
      </c>
      <c r="E16" s="165" t="s">
        <v>22</v>
      </c>
      <c r="F16" s="39" t="s">
        <v>21</v>
      </c>
      <c r="G16" s="39" t="s">
        <v>20</v>
      </c>
      <c r="H16" s="165" t="s">
        <v>19</v>
      </c>
      <c r="I16" s="41" t="s">
        <v>18</v>
      </c>
      <c r="J16" s="165" t="s">
        <v>17</v>
      </c>
      <c r="K16" s="39" t="s">
        <v>16</v>
      </c>
      <c r="L16" s="38" t="s">
        <v>15</v>
      </c>
    </row>
    <row r="17" spans="1:12" ht="20.25" customHeight="1" x14ac:dyDescent="0.25">
      <c r="A17" s="1389">
        <v>2021</v>
      </c>
      <c r="B17" s="37">
        <v>1</v>
      </c>
      <c r="C17" s="154" t="s">
        <v>10</v>
      </c>
      <c r="D17" s="35" t="str">
        <f t="array" ref="D17:D52">TRANSPOSE('[1]2020-2021'!$F$87:$AO$87)</f>
        <v>27/03/21</v>
      </c>
      <c r="E17" s="34">
        <f>C12</f>
        <v>12584</v>
      </c>
      <c r="F17" s="32">
        <v>153.19999999999999</v>
      </c>
      <c r="G17" s="32">
        <v>15.3</v>
      </c>
      <c r="H17" s="32">
        <v>181.5</v>
      </c>
      <c r="I17" s="33">
        <f t="shared" ref="I17:I52" si="0">F17+H17+G17+K17</f>
        <v>360</v>
      </c>
      <c r="J17" s="32">
        <f t="shared" ref="J17:J52" si="1">E17-H17-G17-F17</f>
        <v>12234</v>
      </c>
      <c r="K17" s="31">
        <v>10</v>
      </c>
      <c r="L17" s="30">
        <f>H17</f>
        <v>181.5</v>
      </c>
    </row>
    <row r="18" spans="1:12" ht="20.25" customHeight="1" x14ac:dyDescent="0.25">
      <c r="A18" s="1390"/>
      <c r="B18" s="29">
        <v>2</v>
      </c>
      <c r="C18" s="153" t="s">
        <v>9</v>
      </c>
      <c r="D18" s="27" t="str">
        <v>27/04/21</v>
      </c>
      <c r="E18" s="26">
        <f t="shared" ref="E18:E52" si="2">J17</f>
        <v>12234</v>
      </c>
      <c r="F18" s="24">
        <v>153.19999999999999</v>
      </c>
      <c r="G18" s="24">
        <v>15.3</v>
      </c>
      <c r="H18" s="24">
        <v>181.5</v>
      </c>
      <c r="I18" s="25">
        <f t="shared" si="0"/>
        <v>360</v>
      </c>
      <c r="J18" s="24">
        <f t="shared" si="1"/>
        <v>11884</v>
      </c>
      <c r="K18" s="23">
        <v>10</v>
      </c>
      <c r="L18" s="22">
        <f t="shared" ref="L18:L52" si="3">L17+H18</f>
        <v>363</v>
      </c>
    </row>
    <row r="19" spans="1:12" ht="20.25" customHeight="1" x14ac:dyDescent="0.25">
      <c r="A19" s="1390"/>
      <c r="B19" s="29">
        <v>3</v>
      </c>
      <c r="C19" s="153" t="s">
        <v>8</v>
      </c>
      <c r="D19" s="27" t="str">
        <v>27/05/21</v>
      </c>
      <c r="E19" s="26">
        <f t="shared" si="2"/>
        <v>11884</v>
      </c>
      <c r="F19" s="24">
        <v>153.19999999999999</v>
      </c>
      <c r="G19" s="24">
        <v>15.3</v>
      </c>
      <c r="H19" s="24">
        <v>181.5</v>
      </c>
      <c r="I19" s="25">
        <f t="shared" si="0"/>
        <v>360</v>
      </c>
      <c r="J19" s="24">
        <f t="shared" si="1"/>
        <v>11534</v>
      </c>
      <c r="K19" s="23">
        <v>10</v>
      </c>
      <c r="L19" s="22">
        <f t="shared" si="3"/>
        <v>544.5</v>
      </c>
    </row>
    <row r="20" spans="1:12" ht="20.25" customHeight="1" x14ac:dyDescent="0.25">
      <c r="A20" s="1390"/>
      <c r="B20" s="29">
        <v>4</v>
      </c>
      <c r="C20" s="153" t="s">
        <v>7</v>
      </c>
      <c r="D20" s="27" t="str">
        <v>27/06/21</v>
      </c>
      <c r="E20" s="26">
        <f t="shared" si="2"/>
        <v>11534</v>
      </c>
      <c r="F20" s="24">
        <v>153.19999999999999</v>
      </c>
      <c r="G20" s="24">
        <v>15.3</v>
      </c>
      <c r="H20" s="24">
        <v>181.5</v>
      </c>
      <c r="I20" s="25">
        <f t="shared" si="0"/>
        <v>360</v>
      </c>
      <c r="J20" s="24">
        <f t="shared" si="1"/>
        <v>11184</v>
      </c>
      <c r="K20" s="23">
        <v>10</v>
      </c>
      <c r="L20" s="22">
        <f t="shared" si="3"/>
        <v>726</v>
      </c>
    </row>
    <row r="21" spans="1:12" ht="20.25" customHeight="1" x14ac:dyDescent="0.25">
      <c r="A21" s="1390"/>
      <c r="B21" s="29">
        <v>5</v>
      </c>
      <c r="C21" s="153" t="s">
        <v>6</v>
      </c>
      <c r="D21" s="27" t="str">
        <v>28/07/21</v>
      </c>
      <c r="E21" s="26">
        <f t="shared" si="2"/>
        <v>11184</v>
      </c>
      <c r="F21" s="24">
        <v>153.19999999999999</v>
      </c>
      <c r="G21" s="24">
        <v>15.3</v>
      </c>
      <c r="H21" s="24">
        <v>181.5</v>
      </c>
      <c r="I21" s="25">
        <f t="shared" si="0"/>
        <v>360</v>
      </c>
      <c r="J21" s="24">
        <f t="shared" si="1"/>
        <v>10834</v>
      </c>
      <c r="K21" s="23">
        <v>10</v>
      </c>
      <c r="L21" s="22">
        <f t="shared" si="3"/>
        <v>907.5</v>
      </c>
    </row>
    <row r="22" spans="1:12" ht="20.25" customHeight="1" x14ac:dyDescent="0.25">
      <c r="A22" s="1390"/>
      <c r="B22" s="29">
        <v>6</v>
      </c>
      <c r="C22" s="153" t="s">
        <v>5</v>
      </c>
      <c r="D22" s="27" t="str">
        <v>09/08/21</v>
      </c>
      <c r="E22" s="26">
        <f t="shared" si="2"/>
        <v>10834</v>
      </c>
      <c r="F22" s="24">
        <v>153.19999999999999</v>
      </c>
      <c r="G22" s="24">
        <v>15.3</v>
      </c>
      <c r="H22" s="24">
        <v>181.5</v>
      </c>
      <c r="I22" s="25">
        <f t="shared" si="0"/>
        <v>360</v>
      </c>
      <c r="J22" s="24">
        <f t="shared" si="1"/>
        <v>10484</v>
      </c>
      <c r="K22" s="23">
        <v>10</v>
      </c>
      <c r="L22" s="22">
        <f t="shared" si="3"/>
        <v>1089</v>
      </c>
    </row>
    <row r="23" spans="1:12" ht="20.25" customHeight="1" x14ac:dyDescent="0.25">
      <c r="A23" s="1390"/>
      <c r="B23" s="29">
        <v>7</v>
      </c>
      <c r="C23" s="153" t="s">
        <v>4</v>
      </c>
      <c r="D23" s="27" t="str">
        <v>09/08/21</v>
      </c>
      <c r="E23" s="26">
        <f t="shared" si="2"/>
        <v>10484</v>
      </c>
      <c r="F23" s="24">
        <v>153.19999999999999</v>
      </c>
      <c r="G23" s="24">
        <v>15.3</v>
      </c>
      <c r="H23" s="24">
        <v>181.5</v>
      </c>
      <c r="I23" s="25">
        <f t="shared" si="0"/>
        <v>360</v>
      </c>
      <c r="J23" s="24">
        <f t="shared" si="1"/>
        <v>10134</v>
      </c>
      <c r="K23" s="23">
        <v>10</v>
      </c>
      <c r="L23" s="22">
        <f t="shared" si="3"/>
        <v>1270.5</v>
      </c>
    </row>
    <row r="24" spans="1:12" ht="20.25" customHeight="1" x14ac:dyDescent="0.25">
      <c r="A24" s="1390"/>
      <c r="B24" s="29">
        <v>8</v>
      </c>
      <c r="C24" s="153" t="s">
        <v>3</v>
      </c>
      <c r="D24" s="27" t="str">
        <v>09/08/21</v>
      </c>
      <c r="E24" s="26">
        <f t="shared" si="2"/>
        <v>10134</v>
      </c>
      <c r="F24" s="24">
        <v>153.19999999999999</v>
      </c>
      <c r="G24" s="24">
        <v>15.3</v>
      </c>
      <c r="H24" s="24">
        <v>181.5</v>
      </c>
      <c r="I24" s="25">
        <f t="shared" si="0"/>
        <v>360</v>
      </c>
      <c r="J24" s="24">
        <f t="shared" si="1"/>
        <v>9784</v>
      </c>
      <c r="K24" s="23">
        <v>10</v>
      </c>
      <c r="L24" s="22">
        <f t="shared" si="3"/>
        <v>1452</v>
      </c>
    </row>
    <row r="25" spans="1:12" ht="20.25" customHeight="1" x14ac:dyDescent="0.25">
      <c r="A25" s="1390"/>
      <c r="B25" s="29">
        <v>9</v>
      </c>
      <c r="C25" s="153" t="s">
        <v>14</v>
      </c>
      <c r="D25" s="27" t="str">
        <v>09/08/21</v>
      </c>
      <c r="E25" s="26">
        <f t="shared" si="2"/>
        <v>9784</v>
      </c>
      <c r="F25" s="24">
        <v>153.19999999999999</v>
      </c>
      <c r="G25" s="24">
        <v>15.3</v>
      </c>
      <c r="H25" s="24">
        <v>181.5</v>
      </c>
      <c r="I25" s="25">
        <f t="shared" si="0"/>
        <v>360</v>
      </c>
      <c r="J25" s="24">
        <f t="shared" si="1"/>
        <v>9434</v>
      </c>
      <c r="K25" s="23">
        <v>10</v>
      </c>
      <c r="L25" s="22">
        <f t="shared" si="3"/>
        <v>1633.5</v>
      </c>
    </row>
    <row r="26" spans="1:12" ht="20.25" customHeight="1" thickBot="1" x14ac:dyDescent="0.3">
      <c r="A26" s="1391"/>
      <c r="B26" s="21">
        <v>10</v>
      </c>
      <c r="C26" s="152" t="s">
        <v>13</v>
      </c>
      <c r="D26" s="19" t="str">
        <v>09/08/21</v>
      </c>
      <c r="E26" s="18">
        <f t="shared" si="2"/>
        <v>9434</v>
      </c>
      <c r="F26" s="16">
        <v>153.19999999999999</v>
      </c>
      <c r="G26" s="16">
        <v>15.3</v>
      </c>
      <c r="H26" s="16">
        <v>181.5</v>
      </c>
      <c r="I26" s="17">
        <f t="shared" si="0"/>
        <v>360</v>
      </c>
      <c r="J26" s="16">
        <f t="shared" si="1"/>
        <v>9084</v>
      </c>
      <c r="K26" s="15">
        <v>10</v>
      </c>
      <c r="L26" s="14">
        <f t="shared" si="3"/>
        <v>1815</v>
      </c>
    </row>
    <row r="27" spans="1:12" ht="20.25" customHeight="1" x14ac:dyDescent="0.25">
      <c r="A27" s="1389">
        <v>2022</v>
      </c>
      <c r="B27" s="37">
        <v>11</v>
      </c>
      <c r="C27" s="154" t="s">
        <v>12</v>
      </c>
      <c r="D27" s="35" t="str">
        <v>09/08/21</v>
      </c>
      <c r="E27" s="34">
        <f t="shared" si="2"/>
        <v>9084</v>
      </c>
      <c r="F27" s="32">
        <v>153.19999999999999</v>
      </c>
      <c r="G27" s="32">
        <v>15.3</v>
      </c>
      <c r="H27" s="32">
        <v>181.5</v>
      </c>
      <c r="I27" s="33">
        <f t="shared" si="0"/>
        <v>360</v>
      </c>
      <c r="J27" s="32">
        <f t="shared" si="1"/>
        <v>8734</v>
      </c>
      <c r="K27" s="31">
        <v>10</v>
      </c>
      <c r="L27" s="30">
        <f t="shared" si="3"/>
        <v>1996.5</v>
      </c>
    </row>
    <row r="28" spans="1:12" ht="20.25" customHeight="1" x14ac:dyDescent="0.25">
      <c r="A28" s="1390"/>
      <c r="B28" s="29">
        <v>12</v>
      </c>
      <c r="C28" s="153" t="s">
        <v>11</v>
      </c>
      <c r="D28" s="27" t="str">
        <v>09/08/21</v>
      </c>
      <c r="E28" s="26">
        <f t="shared" si="2"/>
        <v>8734</v>
      </c>
      <c r="F28" s="24">
        <v>153.19999999999999</v>
      </c>
      <c r="G28" s="24">
        <v>15.3</v>
      </c>
      <c r="H28" s="24">
        <v>181.5</v>
      </c>
      <c r="I28" s="25">
        <f t="shared" si="0"/>
        <v>360</v>
      </c>
      <c r="J28" s="24">
        <f t="shared" si="1"/>
        <v>8384</v>
      </c>
      <c r="K28" s="23">
        <v>10</v>
      </c>
      <c r="L28" s="22">
        <f t="shared" si="3"/>
        <v>2178</v>
      </c>
    </row>
    <row r="29" spans="1:12" ht="20.25" customHeight="1" x14ac:dyDescent="0.25">
      <c r="A29" s="1390"/>
      <c r="B29" s="29">
        <v>13</v>
      </c>
      <c r="C29" s="153" t="s">
        <v>10</v>
      </c>
      <c r="D29" s="27" t="str">
        <v>09/08/21</v>
      </c>
      <c r="E29" s="26">
        <f t="shared" si="2"/>
        <v>8384</v>
      </c>
      <c r="F29" s="24">
        <v>153.19999999999999</v>
      </c>
      <c r="G29" s="24">
        <v>15.3</v>
      </c>
      <c r="H29" s="24">
        <v>181.5</v>
      </c>
      <c r="I29" s="25">
        <f t="shared" si="0"/>
        <v>360</v>
      </c>
      <c r="J29" s="24">
        <f t="shared" si="1"/>
        <v>8034</v>
      </c>
      <c r="K29" s="23">
        <v>10</v>
      </c>
      <c r="L29" s="22">
        <f t="shared" si="3"/>
        <v>2359.5</v>
      </c>
    </row>
    <row r="30" spans="1:12" ht="20.25" customHeight="1" x14ac:dyDescent="0.25">
      <c r="A30" s="1390"/>
      <c r="B30" s="29">
        <v>14</v>
      </c>
      <c r="C30" s="153" t="s">
        <v>9</v>
      </c>
      <c r="D30" s="27" t="str">
        <v>09/08/21</v>
      </c>
      <c r="E30" s="26">
        <f t="shared" si="2"/>
        <v>8034</v>
      </c>
      <c r="F30" s="24">
        <v>153.19999999999999</v>
      </c>
      <c r="G30" s="24">
        <v>15.3</v>
      </c>
      <c r="H30" s="24">
        <v>181.5</v>
      </c>
      <c r="I30" s="25">
        <f t="shared" si="0"/>
        <v>360</v>
      </c>
      <c r="J30" s="24">
        <f t="shared" si="1"/>
        <v>7684</v>
      </c>
      <c r="K30" s="23">
        <v>10</v>
      </c>
      <c r="L30" s="22">
        <f t="shared" si="3"/>
        <v>2541</v>
      </c>
    </row>
    <row r="31" spans="1:12" ht="20.25" customHeight="1" x14ac:dyDescent="0.25">
      <c r="A31" s="1390"/>
      <c r="B31" s="29">
        <v>15</v>
      </c>
      <c r="C31" s="153" t="s">
        <v>8</v>
      </c>
      <c r="D31" s="27" t="str">
        <v>09/08/21</v>
      </c>
      <c r="E31" s="26">
        <f t="shared" si="2"/>
        <v>7684</v>
      </c>
      <c r="F31" s="24">
        <v>153.19999999999999</v>
      </c>
      <c r="G31" s="24">
        <v>15.3</v>
      </c>
      <c r="H31" s="24">
        <v>181.5</v>
      </c>
      <c r="I31" s="25">
        <f t="shared" si="0"/>
        <v>360</v>
      </c>
      <c r="J31" s="24">
        <f t="shared" si="1"/>
        <v>7334</v>
      </c>
      <c r="K31" s="23">
        <v>10</v>
      </c>
      <c r="L31" s="22">
        <f t="shared" si="3"/>
        <v>2722.5</v>
      </c>
    </row>
    <row r="32" spans="1:12" ht="20.25" customHeight="1" x14ac:dyDescent="0.25">
      <c r="A32" s="1390"/>
      <c r="B32" s="29">
        <v>16</v>
      </c>
      <c r="C32" s="153" t="s">
        <v>7</v>
      </c>
      <c r="D32" s="27" t="str">
        <v>09/08/21</v>
      </c>
      <c r="E32" s="26">
        <f t="shared" si="2"/>
        <v>7334</v>
      </c>
      <c r="F32" s="24">
        <v>153.19999999999999</v>
      </c>
      <c r="G32" s="24">
        <v>15.3</v>
      </c>
      <c r="H32" s="24">
        <v>181.5</v>
      </c>
      <c r="I32" s="25">
        <f t="shared" si="0"/>
        <v>360</v>
      </c>
      <c r="J32" s="24">
        <f t="shared" si="1"/>
        <v>6984</v>
      </c>
      <c r="K32" s="23">
        <v>10</v>
      </c>
      <c r="L32" s="22">
        <f t="shared" si="3"/>
        <v>2904</v>
      </c>
    </row>
    <row r="33" spans="1:12" ht="20.25" customHeight="1" x14ac:dyDescent="0.25">
      <c r="A33" s="1390"/>
      <c r="B33" s="29">
        <v>17</v>
      </c>
      <c r="C33" s="153" t="s">
        <v>6</v>
      </c>
      <c r="D33" s="27" t="str">
        <v>09/08/21</v>
      </c>
      <c r="E33" s="26">
        <f t="shared" si="2"/>
        <v>6984</v>
      </c>
      <c r="F33" s="24">
        <v>153.19999999999999</v>
      </c>
      <c r="G33" s="24">
        <v>15.3</v>
      </c>
      <c r="H33" s="24">
        <v>181.5</v>
      </c>
      <c r="I33" s="25">
        <f t="shared" si="0"/>
        <v>360</v>
      </c>
      <c r="J33" s="24">
        <f t="shared" si="1"/>
        <v>6634</v>
      </c>
      <c r="K33" s="23">
        <v>10</v>
      </c>
      <c r="L33" s="22">
        <f t="shared" si="3"/>
        <v>3085.5</v>
      </c>
    </row>
    <row r="34" spans="1:12" ht="20.25" customHeight="1" x14ac:dyDescent="0.25">
      <c r="A34" s="1390"/>
      <c r="B34" s="29">
        <v>18</v>
      </c>
      <c r="C34" s="153" t="s">
        <v>5</v>
      </c>
      <c r="D34" s="27" t="str">
        <v>09/08/21</v>
      </c>
      <c r="E34" s="26">
        <f t="shared" si="2"/>
        <v>6634</v>
      </c>
      <c r="F34" s="24">
        <v>153.19999999999999</v>
      </c>
      <c r="G34" s="24">
        <v>15.3</v>
      </c>
      <c r="H34" s="24">
        <v>181.5</v>
      </c>
      <c r="I34" s="25">
        <f t="shared" si="0"/>
        <v>360</v>
      </c>
      <c r="J34" s="24">
        <f t="shared" si="1"/>
        <v>6284</v>
      </c>
      <c r="K34" s="23">
        <v>10</v>
      </c>
      <c r="L34" s="22">
        <f t="shared" si="3"/>
        <v>3267</v>
      </c>
    </row>
    <row r="35" spans="1:12" ht="20.25" customHeight="1" x14ac:dyDescent="0.25">
      <c r="A35" s="1390"/>
      <c r="B35" s="29">
        <v>19</v>
      </c>
      <c r="C35" s="153" t="s">
        <v>4</v>
      </c>
      <c r="D35" s="27" t="str">
        <v>09/08/21</v>
      </c>
      <c r="E35" s="26">
        <f t="shared" si="2"/>
        <v>6284</v>
      </c>
      <c r="F35" s="24">
        <v>153.19999999999999</v>
      </c>
      <c r="G35" s="24">
        <v>15.3</v>
      </c>
      <c r="H35" s="24">
        <v>181.5</v>
      </c>
      <c r="I35" s="25">
        <f t="shared" si="0"/>
        <v>360</v>
      </c>
      <c r="J35" s="24">
        <f t="shared" si="1"/>
        <v>5934</v>
      </c>
      <c r="K35" s="23">
        <v>10</v>
      </c>
      <c r="L35" s="22">
        <f t="shared" si="3"/>
        <v>3448.5</v>
      </c>
    </row>
    <row r="36" spans="1:12" ht="20.25" customHeight="1" x14ac:dyDescent="0.25">
      <c r="A36" s="1390"/>
      <c r="B36" s="29">
        <v>20</v>
      </c>
      <c r="C36" s="153" t="s">
        <v>3</v>
      </c>
      <c r="D36" s="27" t="str">
        <v>09/08/21</v>
      </c>
      <c r="E36" s="26">
        <f t="shared" si="2"/>
        <v>5934</v>
      </c>
      <c r="F36" s="24">
        <v>153.19999999999999</v>
      </c>
      <c r="G36" s="24">
        <v>15.3</v>
      </c>
      <c r="H36" s="24">
        <v>181.5</v>
      </c>
      <c r="I36" s="25">
        <f t="shared" si="0"/>
        <v>360</v>
      </c>
      <c r="J36" s="24">
        <f t="shared" si="1"/>
        <v>5584</v>
      </c>
      <c r="K36" s="23">
        <v>10</v>
      </c>
      <c r="L36" s="22">
        <f t="shared" si="3"/>
        <v>3630</v>
      </c>
    </row>
    <row r="37" spans="1:12" ht="20.25" customHeight="1" x14ac:dyDescent="0.25">
      <c r="A37" s="1390"/>
      <c r="B37" s="29">
        <v>21</v>
      </c>
      <c r="C37" s="153" t="s">
        <v>14</v>
      </c>
      <c r="D37" s="27" t="str">
        <v>09/08/21</v>
      </c>
      <c r="E37" s="26">
        <f t="shared" si="2"/>
        <v>5584</v>
      </c>
      <c r="F37" s="24">
        <v>153.19999999999999</v>
      </c>
      <c r="G37" s="24">
        <v>15.3</v>
      </c>
      <c r="H37" s="24">
        <v>181.5</v>
      </c>
      <c r="I37" s="25">
        <f t="shared" si="0"/>
        <v>360</v>
      </c>
      <c r="J37" s="24">
        <f t="shared" si="1"/>
        <v>5234</v>
      </c>
      <c r="K37" s="23">
        <v>10</v>
      </c>
      <c r="L37" s="22">
        <f t="shared" si="3"/>
        <v>3811.5</v>
      </c>
    </row>
    <row r="38" spans="1:12" ht="20.25" customHeight="1" thickBot="1" x14ac:dyDescent="0.3">
      <c r="A38" s="1557"/>
      <c r="B38" s="172">
        <v>22</v>
      </c>
      <c r="C38" s="171" t="s">
        <v>13</v>
      </c>
      <c r="D38" s="170" t="str">
        <v>09/08/21</v>
      </c>
      <c r="E38" s="169">
        <f t="shared" si="2"/>
        <v>5234</v>
      </c>
      <c r="F38" s="119">
        <v>153.19999999999999</v>
      </c>
      <c r="G38" s="119">
        <v>15.3</v>
      </c>
      <c r="H38" s="119">
        <v>181.5</v>
      </c>
      <c r="I38" s="168">
        <f t="shared" si="0"/>
        <v>360</v>
      </c>
      <c r="J38" s="119">
        <f t="shared" si="1"/>
        <v>4884</v>
      </c>
      <c r="K38" s="167">
        <v>10</v>
      </c>
      <c r="L38" s="118">
        <f t="shared" si="3"/>
        <v>3993</v>
      </c>
    </row>
    <row r="39" spans="1:12" ht="20.25" customHeight="1" x14ac:dyDescent="0.25">
      <c r="A39" s="1389">
        <v>2023</v>
      </c>
      <c r="B39" s="37">
        <v>23</v>
      </c>
      <c r="C39" s="154" t="s">
        <v>12</v>
      </c>
      <c r="D39" s="35" t="str">
        <v>09/08/21</v>
      </c>
      <c r="E39" s="34">
        <f t="shared" si="2"/>
        <v>4884</v>
      </c>
      <c r="F39" s="32">
        <v>153.19999999999999</v>
      </c>
      <c r="G39" s="32">
        <v>15.3</v>
      </c>
      <c r="H39" s="32">
        <v>181.5</v>
      </c>
      <c r="I39" s="33">
        <f t="shared" si="0"/>
        <v>360</v>
      </c>
      <c r="J39" s="32">
        <f t="shared" si="1"/>
        <v>4534</v>
      </c>
      <c r="K39" s="31">
        <v>10</v>
      </c>
      <c r="L39" s="30">
        <f t="shared" si="3"/>
        <v>4174.5</v>
      </c>
    </row>
    <row r="40" spans="1:12" ht="20.25" customHeight="1" x14ac:dyDescent="0.25">
      <c r="A40" s="1390"/>
      <c r="B40" s="29">
        <v>24</v>
      </c>
      <c r="C40" s="153" t="s">
        <v>11</v>
      </c>
      <c r="D40" s="27" t="str">
        <v>09/08/21</v>
      </c>
      <c r="E40" s="26">
        <f t="shared" si="2"/>
        <v>4534</v>
      </c>
      <c r="F40" s="24">
        <v>153.19999999999999</v>
      </c>
      <c r="G40" s="24">
        <v>15.3</v>
      </c>
      <c r="H40" s="24">
        <v>181.5</v>
      </c>
      <c r="I40" s="25">
        <f t="shared" si="0"/>
        <v>360</v>
      </c>
      <c r="J40" s="24">
        <f t="shared" si="1"/>
        <v>4184</v>
      </c>
      <c r="K40" s="23">
        <v>10</v>
      </c>
      <c r="L40" s="22">
        <f t="shared" si="3"/>
        <v>4356</v>
      </c>
    </row>
    <row r="41" spans="1:12" ht="20.25" customHeight="1" x14ac:dyDescent="0.25">
      <c r="A41" s="1390"/>
      <c r="B41" s="29">
        <v>25</v>
      </c>
      <c r="C41" s="153" t="s">
        <v>10</v>
      </c>
      <c r="D41" s="27" t="str">
        <v>09/08/21</v>
      </c>
      <c r="E41" s="26">
        <f t="shared" si="2"/>
        <v>4184</v>
      </c>
      <c r="F41" s="24">
        <v>153.19999999999999</v>
      </c>
      <c r="G41" s="24">
        <v>15.3</v>
      </c>
      <c r="H41" s="24">
        <v>181.5</v>
      </c>
      <c r="I41" s="25">
        <f t="shared" si="0"/>
        <v>360</v>
      </c>
      <c r="J41" s="24">
        <f t="shared" si="1"/>
        <v>3834</v>
      </c>
      <c r="K41" s="23">
        <v>10</v>
      </c>
      <c r="L41" s="22">
        <f t="shared" si="3"/>
        <v>4537.5</v>
      </c>
    </row>
    <row r="42" spans="1:12" ht="20.25" customHeight="1" x14ac:dyDescent="0.25">
      <c r="A42" s="1390"/>
      <c r="B42" s="29">
        <v>26</v>
      </c>
      <c r="C42" s="153" t="s">
        <v>9</v>
      </c>
      <c r="D42" s="27" t="str">
        <v>09/08/21</v>
      </c>
      <c r="E42" s="26">
        <f t="shared" si="2"/>
        <v>3834</v>
      </c>
      <c r="F42" s="24">
        <v>153.19999999999999</v>
      </c>
      <c r="G42" s="24">
        <v>15.3</v>
      </c>
      <c r="H42" s="24">
        <v>181.5</v>
      </c>
      <c r="I42" s="25">
        <f t="shared" si="0"/>
        <v>360</v>
      </c>
      <c r="J42" s="24">
        <f t="shared" si="1"/>
        <v>3484</v>
      </c>
      <c r="K42" s="23">
        <v>10</v>
      </c>
      <c r="L42" s="22">
        <f t="shared" si="3"/>
        <v>4719</v>
      </c>
    </row>
    <row r="43" spans="1:12" ht="20.25" customHeight="1" x14ac:dyDescent="0.25">
      <c r="A43" s="1390"/>
      <c r="B43" s="29">
        <v>27</v>
      </c>
      <c r="C43" s="153" t="s">
        <v>8</v>
      </c>
      <c r="D43" s="27" t="str">
        <v>09/08/21</v>
      </c>
      <c r="E43" s="26">
        <f t="shared" si="2"/>
        <v>3484</v>
      </c>
      <c r="F43" s="24">
        <v>153.19999999999999</v>
      </c>
      <c r="G43" s="24">
        <v>15.3</v>
      </c>
      <c r="H43" s="24">
        <v>181.5</v>
      </c>
      <c r="I43" s="25">
        <f t="shared" si="0"/>
        <v>360</v>
      </c>
      <c r="J43" s="24">
        <f t="shared" si="1"/>
        <v>3134</v>
      </c>
      <c r="K43" s="23">
        <v>10</v>
      </c>
      <c r="L43" s="22">
        <f t="shared" si="3"/>
        <v>4900.5</v>
      </c>
    </row>
    <row r="44" spans="1:12" ht="20.25" customHeight="1" x14ac:dyDescent="0.25">
      <c r="A44" s="1390"/>
      <c r="B44" s="29">
        <v>28</v>
      </c>
      <c r="C44" s="153" t="s">
        <v>7</v>
      </c>
      <c r="D44" s="27" t="str">
        <v>09/08/21</v>
      </c>
      <c r="E44" s="26">
        <f t="shared" si="2"/>
        <v>3134</v>
      </c>
      <c r="F44" s="24">
        <v>153.19999999999999</v>
      </c>
      <c r="G44" s="24">
        <v>15.3</v>
      </c>
      <c r="H44" s="24">
        <v>181.5</v>
      </c>
      <c r="I44" s="25">
        <f t="shared" si="0"/>
        <v>360</v>
      </c>
      <c r="J44" s="24">
        <f t="shared" si="1"/>
        <v>2784</v>
      </c>
      <c r="K44" s="23">
        <v>10</v>
      </c>
      <c r="L44" s="22">
        <f t="shared" si="3"/>
        <v>5082</v>
      </c>
    </row>
    <row r="45" spans="1:12" ht="20.25" customHeight="1" x14ac:dyDescent="0.25">
      <c r="A45" s="1390"/>
      <c r="B45" s="29">
        <v>29</v>
      </c>
      <c r="C45" s="153" t="s">
        <v>6</v>
      </c>
      <c r="D45" s="27" t="str">
        <v>09/08/21</v>
      </c>
      <c r="E45" s="26">
        <f t="shared" si="2"/>
        <v>2784</v>
      </c>
      <c r="F45" s="24">
        <v>153.19999999999999</v>
      </c>
      <c r="G45" s="24">
        <v>15.3</v>
      </c>
      <c r="H45" s="24">
        <v>181.5</v>
      </c>
      <c r="I45" s="25">
        <f t="shared" si="0"/>
        <v>360</v>
      </c>
      <c r="J45" s="24">
        <f t="shared" si="1"/>
        <v>2434</v>
      </c>
      <c r="K45" s="23">
        <v>10</v>
      </c>
      <c r="L45" s="22">
        <f t="shared" si="3"/>
        <v>5263.5</v>
      </c>
    </row>
    <row r="46" spans="1:12" ht="20.25" customHeight="1" x14ac:dyDescent="0.25">
      <c r="A46" s="1390"/>
      <c r="B46" s="29">
        <v>30</v>
      </c>
      <c r="C46" s="153" t="s">
        <v>5</v>
      </c>
      <c r="D46" s="27" t="str">
        <v>09/08/21</v>
      </c>
      <c r="E46" s="26">
        <f t="shared" si="2"/>
        <v>2434</v>
      </c>
      <c r="F46" s="24">
        <v>153.19999999999999</v>
      </c>
      <c r="G46" s="24">
        <v>15.3</v>
      </c>
      <c r="H46" s="24">
        <v>181.5</v>
      </c>
      <c r="I46" s="25">
        <f t="shared" si="0"/>
        <v>360</v>
      </c>
      <c r="J46" s="24">
        <f t="shared" si="1"/>
        <v>2084</v>
      </c>
      <c r="K46" s="23">
        <v>10</v>
      </c>
      <c r="L46" s="22">
        <f t="shared" si="3"/>
        <v>5445</v>
      </c>
    </row>
    <row r="47" spans="1:12" ht="20.25" customHeight="1" x14ac:dyDescent="0.25">
      <c r="A47" s="1390"/>
      <c r="B47" s="29">
        <v>31</v>
      </c>
      <c r="C47" s="153" t="s">
        <v>4</v>
      </c>
      <c r="D47" s="27" t="str">
        <v>09/08/21</v>
      </c>
      <c r="E47" s="26">
        <f t="shared" si="2"/>
        <v>2084</v>
      </c>
      <c r="F47" s="24">
        <v>153.19999999999999</v>
      </c>
      <c r="G47" s="24">
        <v>15.3</v>
      </c>
      <c r="H47" s="24">
        <v>181.5</v>
      </c>
      <c r="I47" s="25">
        <f t="shared" si="0"/>
        <v>360</v>
      </c>
      <c r="J47" s="24">
        <f t="shared" si="1"/>
        <v>1734</v>
      </c>
      <c r="K47" s="23">
        <v>10</v>
      </c>
      <c r="L47" s="22">
        <f t="shared" si="3"/>
        <v>5626.5</v>
      </c>
    </row>
    <row r="48" spans="1:12" ht="20.25" customHeight="1" x14ac:dyDescent="0.25">
      <c r="A48" s="1390"/>
      <c r="B48" s="29">
        <v>32</v>
      </c>
      <c r="C48" s="153" t="s">
        <v>3</v>
      </c>
      <c r="D48" s="27" t="str">
        <v>09/08/21</v>
      </c>
      <c r="E48" s="26">
        <f t="shared" si="2"/>
        <v>1734</v>
      </c>
      <c r="F48" s="24">
        <v>153.19999999999999</v>
      </c>
      <c r="G48" s="24">
        <v>15.3</v>
      </c>
      <c r="H48" s="24">
        <v>181.5</v>
      </c>
      <c r="I48" s="25">
        <f t="shared" si="0"/>
        <v>360</v>
      </c>
      <c r="J48" s="24">
        <f t="shared" si="1"/>
        <v>1384</v>
      </c>
      <c r="K48" s="23">
        <v>10</v>
      </c>
      <c r="L48" s="22">
        <f t="shared" si="3"/>
        <v>5808</v>
      </c>
    </row>
    <row r="49" spans="1:12" ht="20.25" customHeight="1" x14ac:dyDescent="0.25">
      <c r="A49" s="1390"/>
      <c r="B49" s="29">
        <v>33</v>
      </c>
      <c r="C49" s="153" t="s">
        <v>14</v>
      </c>
      <c r="D49" s="27" t="str">
        <v>09/08/21</v>
      </c>
      <c r="E49" s="26">
        <f t="shared" si="2"/>
        <v>1384</v>
      </c>
      <c r="F49" s="24">
        <v>153.19999999999999</v>
      </c>
      <c r="G49" s="24">
        <v>15.3</v>
      </c>
      <c r="H49" s="24">
        <v>181.5</v>
      </c>
      <c r="I49" s="25">
        <f t="shared" si="0"/>
        <v>360</v>
      </c>
      <c r="J49" s="24">
        <f t="shared" si="1"/>
        <v>1034</v>
      </c>
      <c r="K49" s="23">
        <v>10</v>
      </c>
      <c r="L49" s="22">
        <f t="shared" si="3"/>
        <v>5989.5</v>
      </c>
    </row>
    <row r="50" spans="1:12" ht="20.25" customHeight="1" thickBot="1" x14ac:dyDescent="0.3">
      <c r="A50" s="1391"/>
      <c r="B50" s="21">
        <v>34</v>
      </c>
      <c r="C50" s="152" t="s">
        <v>13</v>
      </c>
      <c r="D50" s="19" t="str">
        <v>09/08/21</v>
      </c>
      <c r="E50" s="18">
        <f t="shared" si="2"/>
        <v>1034</v>
      </c>
      <c r="F50" s="16">
        <v>153.19999999999999</v>
      </c>
      <c r="G50" s="16">
        <v>15.3</v>
      </c>
      <c r="H50" s="16">
        <v>181.5</v>
      </c>
      <c r="I50" s="17">
        <f t="shared" si="0"/>
        <v>360</v>
      </c>
      <c r="J50" s="16">
        <f t="shared" si="1"/>
        <v>684</v>
      </c>
      <c r="K50" s="15">
        <v>10</v>
      </c>
      <c r="L50" s="14">
        <f t="shared" si="3"/>
        <v>6171</v>
      </c>
    </row>
    <row r="51" spans="1:12" ht="20.25" customHeight="1" x14ac:dyDescent="0.25">
      <c r="A51" s="1389">
        <v>2024</v>
      </c>
      <c r="B51" s="37">
        <v>35</v>
      </c>
      <c r="C51" s="154" t="s">
        <v>12</v>
      </c>
      <c r="D51" s="35" t="str">
        <v>09/08/21</v>
      </c>
      <c r="E51" s="34">
        <f t="shared" si="2"/>
        <v>684</v>
      </c>
      <c r="F51" s="32">
        <v>153.19999999999999</v>
      </c>
      <c r="G51" s="32">
        <v>15.3</v>
      </c>
      <c r="H51" s="32">
        <v>181.5</v>
      </c>
      <c r="I51" s="33">
        <f t="shared" si="0"/>
        <v>360</v>
      </c>
      <c r="J51" s="32">
        <f t="shared" si="1"/>
        <v>334</v>
      </c>
      <c r="K51" s="31">
        <v>10</v>
      </c>
      <c r="L51" s="30">
        <f t="shared" si="3"/>
        <v>6352.5</v>
      </c>
    </row>
    <row r="52" spans="1:12" ht="20.25" customHeight="1" thickBot="1" x14ac:dyDescent="0.3">
      <c r="A52" s="1391"/>
      <c r="B52" s="21">
        <v>36</v>
      </c>
      <c r="C52" s="152" t="s">
        <v>11</v>
      </c>
      <c r="D52" s="19" t="str">
        <v>09/08/21</v>
      </c>
      <c r="E52" s="18">
        <f t="shared" si="2"/>
        <v>334</v>
      </c>
      <c r="F52" s="16">
        <v>154</v>
      </c>
      <c r="G52" s="16">
        <v>14.5</v>
      </c>
      <c r="H52" s="16">
        <v>181.5</v>
      </c>
      <c r="I52" s="17">
        <f t="shared" si="0"/>
        <v>360</v>
      </c>
      <c r="J52" s="16">
        <f t="shared" si="1"/>
        <v>-16</v>
      </c>
      <c r="K52" s="15">
        <v>10</v>
      </c>
      <c r="L52" s="14">
        <f t="shared" si="3"/>
        <v>6534</v>
      </c>
    </row>
    <row r="53" spans="1:12" x14ac:dyDescent="0.25">
      <c r="F53" s="99">
        <f>SUM(F17:F52)</f>
        <v>5515.9999999999964</v>
      </c>
      <c r="G53" s="99">
        <f>SUM(G17:G52)</f>
        <v>550.00000000000023</v>
      </c>
      <c r="H53" s="99">
        <f>SUM(H17:H52)</f>
        <v>6534</v>
      </c>
      <c r="K53" s="98">
        <f>SUM(K17:K52)</f>
        <v>360</v>
      </c>
    </row>
    <row r="54" spans="1:12" x14ac:dyDescent="0.25">
      <c r="D54" s="1420" t="s">
        <v>2</v>
      </c>
      <c r="E54" s="1420"/>
      <c r="F54" s="79">
        <f>SUM(F17:F52)</f>
        <v>5515.9999999999964</v>
      </c>
      <c r="G54" s="79">
        <f t="shared" ref="G54:H54" si="4">SUM(G17:G52)</f>
        <v>550.00000000000023</v>
      </c>
      <c r="H54" s="79">
        <f t="shared" si="4"/>
        <v>6534</v>
      </c>
      <c r="K54" s="66">
        <f>SUM(K17:K52)</f>
        <v>360</v>
      </c>
    </row>
    <row r="55" spans="1:12" x14ac:dyDescent="0.25">
      <c r="D55" s="1421" t="s">
        <v>1</v>
      </c>
      <c r="E55" s="1421"/>
      <c r="F55" s="65">
        <f>SUM(F53-F54)</f>
        <v>0</v>
      </c>
      <c r="G55" s="65">
        <f>SUM(G53-G54)</f>
        <v>0</v>
      </c>
      <c r="H55" s="65">
        <f>SUM(H53-H54)</f>
        <v>0</v>
      </c>
      <c r="K55" s="74">
        <f>SUM(K53-K54)</f>
        <v>0</v>
      </c>
    </row>
    <row r="57" spans="1:12" ht="15.75" x14ac:dyDescent="0.25">
      <c r="C57" s="138"/>
      <c r="D57" s="1422" t="s">
        <v>42</v>
      </c>
      <c r="E57" s="1422"/>
      <c r="F57" s="1423">
        <f>SUM(F55:H55)</f>
        <v>0</v>
      </c>
      <c r="G57" s="1423"/>
    </row>
    <row r="58" spans="1:12" ht="16.5" thickBot="1" x14ac:dyDescent="0.3">
      <c r="C58" s="138"/>
      <c r="D58" s="1422" t="s">
        <v>41</v>
      </c>
      <c r="E58" s="1422"/>
      <c r="F58" s="1424">
        <v>-16</v>
      </c>
      <c r="G58" s="1424"/>
    </row>
    <row r="59" spans="1:12" ht="17.25" thickTop="1" thickBot="1" x14ac:dyDescent="0.3">
      <c r="C59" s="1415" t="s">
        <v>0</v>
      </c>
      <c r="D59" s="1415"/>
      <c r="E59" s="1416"/>
      <c r="F59" s="1417">
        <f>SUM(F57:G58)</f>
        <v>-16</v>
      </c>
      <c r="G59" s="1419"/>
    </row>
    <row r="60" spans="1:12" ht="16.5" thickTop="1" x14ac:dyDescent="0.25">
      <c r="D60" s="1411" t="s">
        <v>103</v>
      </c>
      <c r="E60" s="1411"/>
      <c r="F60" s="1532">
        <v>16</v>
      </c>
      <c r="G60" s="1532"/>
    </row>
    <row r="61" spans="1:12" ht="15.75" thickBot="1" x14ac:dyDescent="0.3">
      <c r="F61" s="1533">
        <f>SUM(F59:G60)</f>
        <v>0</v>
      </c>
      <c r="G61" s="1534"/>
    </row>
    <row r="62" spans="1:12" ht="15.75" thickTop="1" x14ac:dyDescent="0.25"/>
  </sheetData>
  <mergeCells count="23">
    <mergeCell ref="A5:L5"/>
    <mergeCell ref="A8:B8"/>
    <mergeCell ref="A9:B9"/>
    <mergeCell ref="A11:B11"/>
    <mergeCell ref="A12:B12"/>
    <mergeCell ref="A51:A52"/>
    <mergeCell ref="A13:B13"/>
    <mergeCell ref="D13:F13"/>
    <mergeCell ref="D14:F14"/>
    <mergeCell ref="A17:A26"/>
    <mergeCell ref="A27:A38"/>
    <mergeCell ref="A39:A50"/>
    <mergeCell ref="D54:E54"/>
    <mergeCell ref="D55:E55"/>
    <mergeCell ref="D57:E57"/>
    <mergeCell ref="F57:G57"/>
    <mergeCell ref="D58:E58"/>
    <mergeCell ref="F58:G58"/>
    <mergeCell ref="D60:E60"/>
    <mergeCell ref="F60:G60"/>
    <mergeCell ref="F61:G61"/>
    <mergeCell ref="C59:E59"/>
    <mergeCell ref="F59:G59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64"/>
  <sheetViews>
    <sheetView topLeftCell="A20" zoomScale="90" zoomScaleNormal="90" workbookViewId="0">
      <selection activeCell="D37" sqref="D37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119</v>
      </c>
    </row>
    <row r="4" spans="1:12" ht="12.6" customHeight="1" x14ac:dyDescent="0.35">
      <c r="A4" s="62"/>
    </row>
    <row r="5" spans="1:12" ht="17.25" x14ac:dyDescent="0.3">
      <c r="A5" s="500" t="s">
        <v>317</v>
      </c>
    </row>
    <row r="6" spans="1:12" ht="17.25" x14ac:dyDescent="0.3">
      <c r="A6" s="500" t="s">
        <v>316</v>
      </c>
    </row>
    <row r="8" spans="1:12" ht="20.25" customHeight="1" x14ac:dyDescent="0.25">
      <c r="A8" s="1425" t="s">
        <v>120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213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213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4000</v>
      </c>
      <c r="D11" s="213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240</v>
      </c>
      <c r="D12" t="s">
        <v>121</v>
      </c>
      <c r="E12" s="51"/>
      <c r="J12" s="48"/>
      <c r="K12" s="48"/>
      <c r="L12" s="48"/>
    </row>
    <row r="13" spans="1:12" ht="20.25" customHeight="1" x14ac:dyDescent="0.25">
      <c r="A13" s="1426" t="s">
        <v>33</v>
      </c>
      <c r="B13" s="1426"/>
      <c r="C13" s="54">
        <v>160</v>
      </c>
      <c r="D13" t="s">
        <v>32</v>
      </c>
      <c r="E13" s="51"/>
      <c r="J13" s="48"/>
      <c r="K13" s="48"/>
      <c r="L13" s="48"/>
    </row>
    <row r="14" spans="1:12" ht="20.25" customHeight="1" x14ac:dyDescent="0.25">
      <c r="A14" s="212"/>
      <c r="B14" s="212"/>
      <c r="C14" s="50">
        <f>SUM(C11:C13)</f>
        <v>4400</v>
      </c>
      <c r="E14" s="51"/>
      <c r="J14" s="48"/>
      <c r="K14" s="48"/>
      <c r="L14" s="48"/>
    </row>
    <row r="15" spans="1:12" ht="20.25" customHeight="1" x14ac:dyDescent="0.25">
      <c r="A15" s="1426" t="s">
        <v>31</v>
      </c>
      <c r="B15" s="1426"/>
      <c r="C15" s="49">
        <v>4752</v>
      </c>
      <c r="D15" s="52" t="s">
        <v>30</v>
      </c>
      <c r="E15" s="51"/>
      <c r="J15" s="48"/>
      <c r="K15" s="48"/>
      <c r="L15" s="48"/>
    </row>
    <row r="16" spans="1:12" ht="20.25" customHeight="1" x14ac:dyDescent="0.25">
      <c r="A16" s="1442" t="s">
        <v>29</v>
      </c>
      <c r="B16" s="1442"/>
      <c r="C16" s="50">
        <f>SUM(C14:C15)</f>
        <v>9152</v>
      </c>
      <c r="J16" s="48"/>
      <c r="K16" s="48"/>
      <c r="L16" s="48"/>
    </row>
    <row r="17" spans="1:12" ht="31.5" customHeight="1" x14ac:dyDescent="0.25">
      <c r="A17" s="1427" t="s">
        <v>28</v>
      </c>
      <c r="B17" s="1427"/>
      <c r="C17" s="49">
        <v>360</v>
      </c>
      <c r="D17" s="1437" t="s">
        <v>27</v>
      </c>
      <c r="E17" s="1437"/>
      <c r="F17" s="1437"/>
      <c r="J17" s="48"/>
      <c r="K17" s="48"/>
      <c r="L17" s="48"/>
    </row>
    <row r="18" spans="1:12" ht="20.25" customHeight="1" thickBot="1" x14ac:dyDescent="0.3">
      <c r="A18" s="47"/>
      <c r="B18" s="46"/>
      <c r="C18" s="45">
        <f>SUM(C16:C17)</f>
        <v>9512</v>
      </c>
      <c r="D18" s="1441">
        <f>C18/36+1</f>
        <v>265.22222222222223</v>
      </c>
      <c r="E18" s="1441"/>
      <c r="F18" s="1441"/>
    </row>
    <row r="19" spans="1:12" ht="17.25" thickTop="1" thickBot="1" x14ac:dyDescent="0.3">
      <c r="D19" s="44"/>
      <c r="E19" s="44"/>
      <c r="F19" s="44"/>
    </row>
    <row r="20" spans="1:12" ht="30.75" customHeight="1" thickBot="1" x14ac:dyDescent="0.3">
      <c r="A20" s="43" t="s">
        <v>26</v>
      </c>
      <c r="B20" s="42" t="s">
        <v>25</v>
      </c>
      <c r="C20" s="218" t="s">
        <v>24</v>
      </c>
      <c r="D20" s="41" t="s">
        <v>23</v>
      </c>
      <c r="E20" s="218" t="s">
        <v>22</v>
      </c>
      <c r="F20" s="39" t="s">
        <v>21</v>
      </c>
      <c r="G20" s="39" t="s">
        <v>20</v>
      </c>
      <c r="H20" s="218" t="s">
        <v>19</v>
      </c>
      <c r="I20" s="41" t="s">
        <v>18</v>
      </c>
      <c r="J20" s="218" t="s">
        <v>17</v>
      </c>
      <c r="K20" s="39" t="s">
        <v>16</v>
      </c>
      <c r="L20" s="38" t="s">
        <v>15</v>
      </c>
    </row>
    <row r="21" spans="1:12" ht="20.25" customHeight="1" x14ac:dyDescent="0.25">
      <c r="A21" s="1389">
        <v>2021</v>
      </c>
      <c r="B21" s="37">
        <v>1</v>
      </c>
      <c r="C21" s="215" t="s">
        <v>14</v>
      </c>
      <c r="D21" s="35" t="str">
        <f t="array" ref="D21:D56">TRANSPOSE('[1]2021-2022'!$F$68:$AO$68)</f>
        <v>29/11/21</v>
      </c>
      <c r="E21" s="34">
        <f>C16</f>
        <v>9152</v>
      </c>
      <c r="F21" s="32">
        <v>118.56</v>
      </c>
      <c r="G21" s="32">
        <v>4.4400000000000004</v>
      </c>
      <c r="H21" s="32">
        <v>132</v>
      </c>
      <c r="I21" s="33">
        <f t="shared" ref="I21:I56" si="0">F21+H21+G21+K21</f>
        <v>265</v>
      </c>
      <c r="J21" s="32">
        <f t="shared" ref="J21:J56" si="1">E21-H21-G21-F21</f>
        <v>8897</v>
      </c>
      <c r="K21" s="31">
        <v>10</v>
      </c>
      <c r="L21" s="30">
        <f>H21</f>
        <v>132</v>
      </c>
    </row>
    <row r="22" spans="1:12" ht="20.25" customHeight="1" thickBot="1" x14ac:dyDescent="0.3">
      <c r="A22" s="1391"/>
      <c r="B22" s="21">
        <v>2</v>
      </c>
      <c r="C22" s="217" t="s">
        <v>13</v>
      </c>
      <c r="D22" s="19" t="str">
        <v>28/12/21</v>
      </c>
      <c r="E22" s="18">
        <f t="shared" ref="E22:E56" si="2">J21</f>
        <v>8897</v>
      </c>
      <c r="F22" s="16">
        <v>118.56</v>
      </c>
      <c r="G22" s="16">
        <v>4.4400000000000004</v>
      </c>
      <c r="H22" s="16">
        <v>132</v>
      </c>
      <c r="I22" s="17">
        <f t="shared" si="0"/>
        <v>265</v>
      </c>
      <c r="J22" s="16">
        <f t="shared" si="1"/>
        <v>8642</v>
      </c>
      <c r="K22" s="15">
        <v>10</v>
      </c>
      <c r="L22" s="14">
        <f t="shared" ref="L22:L56" si="3">L21+H22</f>
        <v>264</v>
      </c>
    </row>
    <row r="23" spans="1:12" ht="20.25" customHeight="1" x14ac:dyDescent="0.25">
      <c r="A23" s="1389">
        <v>2022</v>
      </c>
      <c r="B23" s="37">
        <v>3</v>
      </c>
      <c r="C23" s="215" t="s">
        <v>12</v>
      </c>
      <c r="D23" s="35" t="str">
        <v>24/01/22</v>
      </c>
      <c r="E23" s="34">
        <f t="shared" si="2"/>
        <v>8642</v>
      </c>
      <c r="F23" s="32">
        <v>118.56</v>
      </c>
      <c r="G23" s="32">
        <v>4.4400000000000004</v>
      </c>
      <c r="H23" s="32">
        <v>132</v>
      </c>
      <c r="I23" s="33">
        <f t="shared" si="0"/>
        <v>265</v>
      </c>
      <c r="J23" s="32">
        <f t="shared" si="1"/>
        <v>8387</v>
      </c>
      <c r="K23" s="31">
        <v>10</v>
      </c>
      <c r="L23" s="30">
        <f t="shared" si="3"/>
        <v>396</v>
      </c>
    </row>
    <row r="24" spans="1:12" ht="20.25" customHeight="1" x14ac:dyDescent="0.25">
      <c r="A24" s="1390"/>
      <c r="B24" s="29">
        <v>4</v>
      </c>
      <c r="C24" s="216" t="s">
        <v>11</v>
      </c>
      <c r="D24" s="27" t="str">
        <v>07/02/22</v>
      </c>
      <c r="E24" s="26">
        <f t="shared" si="2"/>
        <v>8387</v>
      </c>
      <c r="F24" s="24">
        <v>118.56</v>
      </c>
      <c r="G24" s="24">
        <v>4.4400000000000004</v>
      </c>
      <c r="H24" s="24">
        <v>132</v>
      </c>
      <c r="I24" s="25">
        <f t="shared" si="0"/>
        <v>265</v>
      </c>
      <c r="J24" s="24">
        <f t="shared" si="1"/>
        <v>8131.9999999999991</v>
      </c>
      <c r="K24" s="23">
        <v>10</v>
      </c>
      <c r="L24" s="22">
        <f t="shared" si="3"/>
        <v>528</v>
      </c>
    </row>
    <row r="25" spans="1:12" ht="20.25" customHeight="1" x14ac:dyDescent="0.25">
      <c r="A25" s="1390"/>
      <c r="B25" s="29">
        <v>5</v>
      </c>
      <c r="C25" s="216" t="s">
        <v>10</v>
      </c>
      <c r="D25" s="27" t="str">
        <v>28/02/22</v>
      </c>
      <c r="E25" s="26">
        <f t="shared" si="2"/>
        <v>8131.9999999999991</v>
      </c>
      <c r="F25" s="24">
        <v>118.56</v>
      </c>
      <c r="G25" s="24">
        <v>4.4400000000000004</v>
      </c>
      <c r="H25" s="24">
        <v>132</v>
      </c>
      <c r="I25" s="25">
        <f t="shared" si="0"/>
        <v>265</v>
      </c>
      <c r="J25" s="24">
        <f t="shared" si="1"/>
        <v>7876.9999999999991</v>
      </c>
      <c r="K25" s="23">
        <v>10</v>
      </c>
      <c r="L25" s="22">
        <f t="shared" si="3"/>
        <v>660</v>
      </c>
    </row>
    <row r="26" spans="1:12" ht="20.25" customHeight="1" x14ac:dyDescent="0.25">
      <c r="A26" s="1390"/>
      <c r="B26" s="29">
        <v>6</v>
      </c>
      <c r="C26" s="216" t="s">
        <v>9</v>
      </c>
      <c r="D26" s="27" t="str">
        <v>28/03/22</v>
      </c>
      <c r="E26" s="26">
        <f t="shared" si="2"/>
        <v>7876.9999999999991</v>
      </c>
      <c r="F26" s="24">
        <v>118.56</v>
      </c>
      <c r="G26" s="24">
        <v>4.4400000000000004</v>
      </c>
      <c r="H26" s="24">
        <v>132</v>
      </c>
      <c r="I26" s="25">
        <f t="shared" si="0"/>
        <v>265</v>
      </c>
      <c r="J26" s="24">
        <f t="shared" si="1"/>
        <v>7621.9999999999991</v>
      </c>
      <c r="K26" s="23">
        <v>10</v>
      </c>
      <c r="L26" s="22">
        <f t="shared" si="3"/>
        <v>792</v>
      </c>
    </row>
    <row r="27" spans="1:12" ht="20.25" customHeight="1" x14ac:dyDescent="0.25">
      <c r="A27" s="1390"/>
      <c r="B27" s="29">
        <v>7</v>
      </c>
      <c r="C27" s="216" t="s">
        <v>8</v>
      </c>
      <c r="D27" s="27" t="str">
        <v>28/04/22</v>
      </c>
      <c r="E27" s="26">
        <f t="shared" si="2"/>
        <v>7621.9999999999991</v>
      </c>
      <c r="F27" s="24">
        <v>118.56</v>
      </c>
      <c r="G27" s="24">
        <v>4.4400000000000004</v>
      </c>
      <c r="H27" s="24">
        <v>132</v>
      </c>
      <c r="I27" s="25">
        <f t="shared" si="0"/>
        <v>265</v>
      </c>
      <c r="J27" s="24">
        <f t="shared" si="1"/>
        <v>7366.9999999999991</v>
      </c>
      <c r="K27" s="23">
        <v>10</v>
      </c>
      <c r="L27" s="22">
        <f t="shared" si="3"/>
        <v>924</v>
      </c>
    </row>
    <row r="28" spans="1:12" ht="20.25" customHeight="1" x14ac:dyDescent="0.25">
      <c r="A28" s="1390"/>
      <c r="B28" s="29">
        <v>8</v>
      </c>
      <c r="C28" s="216" t="s">
        <v>7</v>
      </c>
      <c r="D28" s="27" t="str">
        <v>28/05/22</v>
      </c>
      <c r="E28" s="26">
        <f t="shared" si="2"/>
        <v>7366.9999999999991</v>
      </c>
      <c r="F28" s="24">
        <v>118.56</v>
      </c>
      <c r="G28" s="24">
        <v>4.4400000000000004</v>
      </c>
      <c r="H28" s="24">
        <v>132</v>
      </c>
      <c r="I28" s="25">
        <f t="shared" si="0"/>
        <v>265</v>
      </c>
      <c r="J28" s="24">
        <f t="shared" si="1"/>
        <v>7111.9999999999991</v>
      </c>
      <c r="K28" s="23">
        <v>10</v>
      </c>
      <c r="L28" s="22">
        <f t="shared" si="3"/>
        <v>1056</v>
      </c>
    </row>
    <row r="29" spans="1:12" ht="20.25" customHeight="1" x14ac:dyDescent="0.25">
      <c r="A29" s="1390"/>
      <c r="B29" s="29">
        <v>9</v>
      </c>
      <c r="C29" s="216" t="s">
        <v>6</v>
      </c>
      <c r="D29" s="27" t="str">
        <v>29/06/22</v>
      </c>
      <c r="E29" s="26">
        <f t="shared" si="2"/>
        <v>7111.9999999999991</v>
      </c>
      <c r="F29" s="24">
        <v>118.56</v>
      </c>
      <c r="G29" s="24">
        <v>4.4400000000000004</v>
      </c>
      <c r="H29" s="24">
        <v>132</v>
      </c>
      <c r="I29" s="25">
        <f t="shared" si="0"/>
        <v>265</v>
      </c>
      <c r="J29" s="24">
        <f t="shared" si="1"/>
        <v>6856.9999999999991</v>
      </c>
      <c r="K29" s="23">
        <v>10</v>
      </c>
      <c r="L29" s="22">
        <f t="shared" si="3"/>
        <v>1188</v>
      </c>
    </row>
    <row r="30" spans="1:12" ht="20.25" customHeight="1" x14ac:dyDescent="0.25">
      <c r="A30" s="1390"/>
      <c r="B30" s="29">
        <v>10</v>
      </c>
      <c r="C30" s="216" t="s">
        <v>5</v>
      </c>
      <c r="D30" s="27" t="str">
        <v>28/07/22</v>
      </c>
      <c r="E30" s="26">
        <f t="shared" si="2"/>
        <v>6856.9999999999991</v>
      </c>
      <c r="F30" s="24">
        <v>118.56</v>
      </c>
      <c r="G30" s="24">
        <v>4.4400000000000004</v>
      </c>
      <c r="H30" s="24">
        <v>132</v>
      </c>
      <c r="I30" s="25">
        <f t="shared" si="0"/>
        <v>265</v>
      </c>
      <c r="J30" s="24">
        <f t="shared" si="1"/>
        <v>6601.9999999999991</v>
      </c>
      <c r="K30" s="23">
        <v>10</v>
      </c>
      <c r="L30" s="22">
        <f t="shared" si="3"/>
        <v>1320</v>
      </c>
    </row>
    <row r="31" spans="1:12" ht="20.25" customHeight="1" x14ac:dyDescent="0.25">
      <c r="A31" s="1390"/>
      <c r="B31" s="29">
        <v>11</v>
      </c>
      <c r="C31" s="216" t="s">
        <v>4</v>
      </c>
      <c r="D31" s="27" t="str">
        <v>29/08/22</v>
      </c>
      <c r="E31" s="26">
        <f t="shared" si="2"/>
        <v>6601.9999999999991</v>
      </c>
      <c r="F31" s="24">
        <v>118.56</v>
      </c>
      <c r="G31" s="24">
        <v>4.4400000000000004</v>
      </c>
      <c r="H31" s="24">
        <v>132</v>
      </c>
      <c r="I31" s="25">
        <f t="shared" si="0"/>
        <v>265</v>
      </c>
      <c r="J31" s="24">
        <f t="shared" si="1"/>
        <v>6346.9999999999991</v>
      </c>
      <c r="K31" s="23">
        <v>10</v>
      </c>
      <c r="L31" s="22">
        <f t="shared" si="3"/>
        <v>1452</v>
      </c>
    </row>
    <row r="32" spans="1:12" ht="20.25" customHeight="1" x14ac:dyDescent="0.25">
      <c r="A32" s="1390"/>
      <c r="B32" s="29">
        <v>12</v>
      </c>
      <c r="C32" s="216" t="s">
        <v>3</v>
      </c>
      <c r="D32" s="27" t="str">
        <v>28/09/22</v>
      </c>
      <c r="E32" s="26">
        <f t="shared" si="2"/>
        <v>6346.9999999999991</v>
      </c>
      <c r="F32" s="24">
        <v>118.56</v>
      </c>
      <c r="G32" s="24">
        <v>4.4400000000000004</v>
      </c>
      <c r="H32" s="24">
        <v>132</v>
      </c>
      <c r="I32" s="25">
        <f t="shared" si="0"/>
        <v>265</v>
      </c>
      <c r="J32" s="24">
        <f t="shared" si="1"/>
        <v>6091.9999999999991</v>
      </c>
      <c r="K32" s="23">
        <v>10</v>
      </c>
      <c r="L32" s="22">
        <f t="shared" si="3"/>
        <v>1584</v>
      </c>
    </row>
    <row r="33" spans="1:12" ht="20.25" customHeight="1" x14ac:dyDescent="0.25">
      <c r="A33" s="1390"/>
      <c r="B33" s="29">
        <v>13</v>
      </c>
      <c r="C33" s="216" t="s">
        <v>14</v>
      </c>
      <c r="D33" s="27" t="str">
        <v>28/10/22</v>
      </c>
      <c r="E33" s="26">
        <f t="shared" si="2"/>
        <v>6091.9999999999991</v>
      </c>
      <c r="F33" s="24">
        <v>118.56</v>
      </c>
      <c r="G33" s="24">
        <v>4.4400000000000004</v>
      </c>
      <c r="H33" s="24">
        <v>132</v>
      </c>
      <c r="I33" s="25">
        <f t="shared" si="0"/>
        <v>265</v>
      </c>
      <c r="J33" s="24">
        <f t="shared" si="1"/>
        <v>5836.9999999999991</v>
      </c>
      <c r="K33" s="23">
        <v>10</v>
      </c>
      <c r="L33" s="22">
        <f t="shared" si="3"/>
        <v>1716</v>
      </c>
    </row>
    <row r="34" spans="1:12" ht="20.25" customHeight="1" thickBot="1" x14ac:dyDescent="0.3">
      <c r="A34" s="1391"/>
      <c r="B34" s="21">
        <v>14</v>
      </c>
      <c r="C34" s="217" t="s">
        <v>13</v>
      </c>
      <c r="D34" s="19" t="str">
        <v>29/11/22</v>
      </c>
      <c r="E34" s="18">
        <f t="shared" si="2"/>
        <v>5836.9999999999991</v>
      </c>
      <c r="F34" s="16">
        <v>118.56</v>
      </c>
      <c r="G34" s="16">
        <v>4.4400000000000004</v>
      </c>
      <c r="H34" s="16">
        <v>132</v>
      </c>
      <c r="I34" s="17">
        <f t="shared" si="0"/>
        <v>265</v>
      </c>
      <c r="J34" s="16">
        <f t="shared" si="1"/>
        <v>5581.9999999999991</v>
      </c>
      <c r="K34" s="15">
        <v>10</v>
      </c>
      <c r="L34" s="14">
        <f t="shared" si="3"/>
        <v>1848</v>
      </c>
    </row>
    <row r="35" spans="1:12" ht="20.25" customHeight="1" x14ac:dyDescent="0.25">
      <c r="A35" s="1389">
        <v>2023</v>
      </c>
      <c r="B35" s="37">
        <v>15</v>
      </c>
      <c r="C35" s="215" t="s">
        <v>12</v>
      </c>
      <c r="D35" s="35" t="str">
        <v>28/12/22</v>
      </c>
      <c r="E35" s="34">
        <f t="shared" si="2"/>
        <v>5581.9999999999991</v>
      </c>
      <c r="F35" s="32">
        <v>118.56</v>
      </c>
      <c r="G35" s="32">
        <v>4.4400000000000004</v>
      </c>
      <c r="H35" s="32">
        <v>132</v>
      </c>
      <c r="I35" s="33">
        <f t="shared" si="0"/>
        <v>265</v>
      </c>
      <c r="J35" s="32">
        <f t="shared" si="1"/>
        <v>5326.9999999999991</v>
      </c>
      <c r="K35" s="31">
        <v>10</v>
      </c>
      <c r="L35" s="30">
        <f t="shared" si="3"/>
        <v>1980</v>
      </c>
    </row>
    <row r="36" spans="1:12" ht="20.25" customHeight="1" x14ac:dyDescent="0.25">
      <c r="A36" s="1390"/>
      <c r="B36" s="29">
        <v>16</v>
      </c>
      <c r="C36" s="216" t="s">
        <v>11</v>
      </c>
      <c r="D36" s="27" t="str">
        <v>18/01/23</v>
      </c>
      <c r="E36" s="26">
        <f t="shared" si="2"/>
        <v>5326.9999999999991</v>
      </c>
      <c r="F36" s="24">
        <v>118.56</v>
      </c>
      <c r="G36" s="24">
        <v>4.4400000000000004</v>
      </c>
      <c r="H36" s="24">
        <v>132</v>
      </c>
      <c r="I36" s="25">
        <f t="shared" si="0"/>
        <v>265</v>
      </c>
      <c r="J36" s="24">
        <f t="shared" si="1"/>
        <v>5071.9999999999991</v>
      </c>
      <c r="K36" s="23">
        <v>10</v>
      </c>
      <c r="L36" s="22">
        <f t="shared" si="3"/>
        <v>2112</v>
      </c>
    </row>
    <row r="37" spans="1:12" ht="20.25" customHeight="1" x14ac:dyDescent="0.25">
      <c r="A37" s="1390"/>
      <c r="B37" s="29">
        <v>17</v>
      </c>
      <c r="C37" s="216" t="s">
        <v>10</v>
      </c>
      <c r="D37" s="27" t="str">
        <v>03/03/23</v>
      </c>
      <c r="E37" s="26">
        <f t="shared" si="2"/>
        <v>5071.9999999999991</v>
      </c>
      <c r="F37" s="24">
        <v>118.56</v>
      </c>
      <c r="G37" s="24">
        <v>4.4400000000000004</v>
      </c>
      <c r="H37" s="24">
        <v>132</v>
      </c>
      <c r="I37" s="25">
        <f t="shared" si="0"/>
        <v>265</v>
      </c>
      <c r="J37" s="24">
        <f t="shared" si="1"/>
        <v>4816.9999999999991</v>
      </c>
      <c r="K37" s="23">
        <v>10</v>
      </c>
      <c r="L37" s="22">
        <f t="shared" si="3"/>
        <v>2244</v>
      </c>
    </row>
    <row r="38" spans="1:12" ht="20.25" customHeight="1" x14ac:dyDescent="0.25">
      <c r="A38" s="1390"/>
      <c r="B38" s="29">
        <v>18</v>
      </c>
      <c r="C38" s="216" t="s">
        <v>9</v>
      </c>
      <c r="D38" s="27" t="str">
        <v>03/03/23</v>
      </c>
      <c r="E38" s="26">
        <f t="shared" si="2"/>
        <v>4816.9999999999991</v>
      </c>
      <c r="F38" s="24">
        <v>118.56</v>
      </c>
      <c r="G38" s="24">
        <v>4.4400000000000004</v>
      </c>
      <c r="H38" s="24">
        <v>132</v>
      </c>
      <c r="I38" s="25">
        <f t="shared" si="0"/>
        <v>265</v>
      </c>
      <c r="J38" s="24">
        <f t="shared" si="1"/>
        <v>4561.9999999999991</v>
      </c>
      <c r="K38" s="23">
        <v>10</v>
      </c>
      <c r="L38" s="22">
        <f t="shared" si="3"/>
        <v>2376</v>
      </c>
    </row>
    <row r="39" spans="1:12" ht="20.25" customHeight="1" x14ac:dyDescent="0.25">
      <c r="A39" s="1390"/>
      <c r="B39" s="29">
        <v>19</v>
      </c>
      <c r="C39" s="216" t="s">
        <v>8</v>
      </c>
      <c r="D39" s="27" t="str">
        <v>03/03/23</v>
      </c>
      <c r="E39" s="26">
        <f t="shared" si="2"/>
        <v>4561.9999999999991</v>
      </c>
      <c r="F39" s="24">
        <v>118.56</v>
      </c>
      <c r="G39" s="24">
        <v>4.4400000000000004</v>
      </c>
      <c r="H39" s="24">
        <v>132</v>
      </c>
      <c r="I39" s="25">
        <f t="shared" si="0"/>
        <v>265</v>
      </c>
      <c r="J39" s="24">
        <f t="shared" si="1"/>
        <v>4306.9999999999991</v>
      </c>
      <c r="K39" s="23">
        <v>10</v>
      </c>
      <c r="L39" s="22">
        <f t="shared" si="3"/>
        <v>2508</v>
      </c>
    </row>
    <row r="40" spans="1:12" ht="20.25" customHeight="1" x14ac:dyDescent="0.25">
      <c r="A40" s="1390"/>
      <c r="B40" s="29">
        <v>20</v>
      </c>
      <c r="C40" s="216" t="s">
        <v>7</v>
      </c>
      <c r="D40" s="27" t="str">
        <v>03/03/23</v>
      </c>
      <c r="E40" s="26">
        <f t="shared" si="2"/>
        <v>4306.9999999999991</v>
      </c>
      <c r="F40" s="24">
        <v>118.56</v>
      </c>
      <c r="G40" s="24">
        <v>4.4400000000000004</v>
      </c>
      <c r="H40" s="24">
        <v>132</v>
      </c>
      <c r="I40" s="25">
        <f t="shared" si="0"/>
        <v>265</v>
      </c>
      <c r="J40" s="24">
        <f t="shared" si="1"/>
        <v>4051.9999999999995</v>
      </c>
      <c r="K40" s="23">
        <v>10</v>
      </c>
      <c r="L40" s="22">
        <f t="shared" si="3"/>
        <v>2640</v>
      </c>
    </row>
    <row r="41" spans="1:12" ht="20.25" customHeight="1" x14ac:dyDescent="0.25">
      <c r="A41" s="1390"/>
      <c r="B41" s="29">
        <v>21</v>
      </c>
      <c r="C41" s="216" t="s">
        <v>6</v>
      </c>
      <c r="D41" s="27" t="str">
        <v>03/03/23</v>
      </c>
      <c r="E41" s="26">
        <f t="shared" si="2"/>
        <v>4051.9999999999995</v>
      </c>
      <c r="F41" s="24">
        <v>118.56</v>
      </c>
      <c r="G41" s="24">
        <v>4.4400000000000004</v>
      </c>
      <c r="H41" s="24">
        <v>132</v>
      </c>
      <c r="I41" s="25">
        <f t="shared" si="0"/>
        <v>265</v>
      </c>
      <c r="J41" s="24">
        <f t="shared" si="1"/>
        <v>3796.9999999999995</v>
      </c>
      <c r="K41" s="23">
        <v>10</v>
      </c>
      <c r="L41" s="22">
        <f t="shared" si="3"/>
        <v>2772</v>
      </c>
    </row>
    <row r="42" spans="1:12" ht="20.25" customHeight="1" x14ac:dyDescent="0.25">
      <c r="A42" s="1390"/>
      <c r="B42" s="29">
        <v>22</v>
      </c>
      <c r="C42" s="216" t="s">
        <v>5</v>
      </c>
      <c r="D42" s="27" t="str">
        <v>03/03/23</v>
      </c>
      <c r="E42" s="26">
        <f t="shared" si="2"/>
        <v>3796.9999999999995</v>
      </c>
      <c r="F42" s="24">
        <v>118.56</v>
      </c>
      <c r="G42" s="24">
        <v>4.4400000000000004</v>
      </c>
      <c r="H42" s="24">
        <v>132</v>
      </c>
      <c r="I42" s="25">
        <f t="shared" si="0"/>
        <v>265</v>
      </c>
      <c r="J42" s="24">
        <f t="shared" si="1"/>
        <v>3541.9999999999995</v>
      </c>
      <c r="K42" s="23">
        <v>10</v>
      </c>
      <c r="L42" s="22">
        <f t="shared" si="3"/>
        <v>2904</v>
      </c>
    </row>
    <row r="43" spans="1:12" ht="20.25" customHeight="1" x14ac:dyDescent="0.25">
      <c r="A43" s="1390"/>
      <c r="B43" s="29">
        <v>23</v>
      </c>
      <c r="C43" s="216" t="s">
        <v>4</v>
      </c>
      <c r="D43" s="27" t="str">
        <v>03/03/23</v>
      </c>
      <c r="E43" s="26">
        <f t="shared" si="2"/>
        <v>3541.9999999999995</v>
      </c>
      <c r="F43" s="24">
        <v>118.56</v>
      </c>
      <c r="G43" s="24">
        <v>4.4400000000000004</v>
      </c>
      <c r="H43" s="24">
        <v>132</v>
      </c>
      <c r="I43" s="25">
        <f t="shared" si="0"/>
        <v>265</v>
      </c>
      <c r="J43" s="24">
        <f t="shared" si="1"/>
        <v>3286.9999999999995</v>
      </c>
      <c r="K43" s="23">
        <v>10</v>
      </c>
      <c r="L43" s="22">
        <f t="shared" si="3"/>
        <v>3036</v>
      </c>
    </row>
    <row r="44" spans="1:12" ht="20.25" customHeight="1" x14ac:dyDescent="0.25">
      <c r="A44" s="1390"/>
      <c r="B44" s="29">
        <v>24</v>
      </c>
      <c r="C44" s="216" t="s">
        <v>3</v>
      </c>
      <c r="D44" s="27" t="str">
        <v>03/03/23</v>
      </c>
      <c r="E44" s="26">
        <f t="shared" si="2"/>
        <v>3286.9999999999995</v>
      </c>
      <c r="F44" s="24">
        <v>118.56</v>
      </c>
      <c r="G44" s="24">
        <v>4.4400000000000004</v>
      </c>
      <c r="H44" s="24">
        <v>132</v>
      </c>
      <c r="I44" s="25">
        <f t="shared" si="0"/>
        <v>265</v>
      </c>
      <c r="J44" s="24">
        <f t="shared" si="1"/>
        <v>3031.9999999999995</v>
      </c>
      <c r="K44" s="23">
        <v>10</v>
      </c>
      <c r="L44" s="22">
        <f t="shared" si="3"/>
        <v>3168</v>
      </c>
    </row>
    <row r="45" spans="1:12" ht="20.25" customHeight="1" x14ac:dyDescent="0.25">
      <c r="A45" s="1390"/>
      <c r="B45" s="29">
        <v>25</v>
      </c>
      <c r="C45" s="216" t="s">
        <v>14</v>
      </c>
      <c r="D45" s="27" t="str">
        <v>03/03/23</v>
      </c>
      <c r="E45" s="26">
        <f t="shared" si="2"/>
        <v>3031.9999999999995</v>
      </c>
      <c r="F45" s="24">
        <v>118.56</v>
      </c>
      <c r="G45" s="24">
        <v>4.4400000000000004</v>
      </c>
      <c r="H45" s="24">
        <v>132</v>
      </c>
      <c r="I45" s="25">
        <f t="shared" si="0"/>
        <v>265</v>
      </c>
      <c r="J45" s="24">
        <f t="shared" si="1"/>
        <v>2776.9999999999995</v>
      </c>
      <c r="K45" s="23">
        <v>10</v>
      </c>
      <c r="L45" s="22">
        <f t="shared" si="3"/>
        <v>3300</v>
      </c>
    </row>
    <row r="46" spans="1:12" ht="20.25" customHeight="1" thickBot="1" x14ac:dyDescent="0.3">
      <c r="A46" s="1391"/>
      <c r="B46" s="21">
        <v>26</v>
      </c>
      <c r="C46" s="217" t="s">
        <v>13</v>
      </c>
      <c r="D46" s="19" t="str">
        <v>03/03/23</v>
      </c>
      <c r="E46" s="18">
        <f t="shared" si="2"/>
        <v>2776.9999999999995</v>
      </c>
      <c r="F46" s="16">
        <v>118.56</v>
      </c>
      <c r="G46" s="16">
        <v>4.4400000000000004</v>
      </c>
      <c r="H46" s="16">
        <v>132</v>
      </c>
      <c r="I46" s="17">
        <f t="shared" si="0"/>
        <v>265</v>
      </c>
      <c r="J46" s="16">
        <f t="shared" si="1"/>
        <v>2521.9999999999995</v>
      </c>
      <c r="K46" s="15">
        <v>10</v>
      </c>
      <c r="L46" s="14">
        <f t="shared" si="3"/>
        <v>3432</v>
      </c>
    </row>
    <row r="47" spans="1:12" ht="20.25" customHeight="1" x14ac:dyDescent="0.25">
      <c r="A47" s="1389">
        <v>2024</v>
      </c>
      <c r="B47" s="37">
        <v>27</v>
      </c>
      <c r="C47" s="215" t="s">
        <v>12</v>
      </c>
      <c r="D47" s="35" t="str">
        <v>03/03/23</v>
      </c>
      <c r="E47" s="34">
        <f t="shared" si="2"/>
        <v>2521.9999999999995</v>
      </c>
      <c r="F47" s="32">
        <v>118.56</v>
      </c>
      <c r="G47" s="32">
        <v>4.4400000000000004</v>
      </c>
      <c r="H47" s="32">
        <v>132</v>
      </c>
      <c r="I47" s="33">
        <f t="shared" si="0"/>
        <v>265</v>
      </c>
      <c r="J47" s="32">
        <f t="shared" si="1"/>
        <v>2266.9999999999995</v>
      </c>
      <c r="K47" s="31">
        <v>10</v>
      </c>
      <c r="L47" s="30">
        <f t="shared" si="3"/>
        <v>3564</v>
      </c>
    </row>
    <row r="48" spans="1:12" ht="20.25" customHeight="1" x14ac:dyDescent="0.25">
      <c r="A48" s="1390"/>
      <c r="B48" s="29">
        <v>28</v>
      </c>
      <c r="C48" s="216" t="s">
        <v>11</v>
      </c>
      <c r="D48" s="27" t="str">
        <v>03/03/23</v>
      </c>
      <c r="E48" s="26">
        <f t="shared" si="2"/>
        <v>2266.9999999999995</v>
      </c>
      <c r="F48" s="24">
        <v>118.56</v>
      </c>
      <c r="G48" s="24">
        <v>4.4400000000000004</v>
      </c>
      <c r="H48" s="24">
        <v>132</v>
      </c>
      <c r="I48" s="25">
        <f t="shared" si="0"/>
        <v>265</v>
      </c>
      <c r="J48" s="24">
        <f t="shared" si="1"/>
        <v>2011.9999999999995</v>
      </c>
      <c r="K48" s="23">
        <v>10</v>
      </c>
      <c r="L48" s="22">
        <f t="shared" si="3"/>
        <v>3696</v>
      </c>
    </row>
    <row r="49" spans="1:12" ht="20.25" customHeight="1" x14ac:dyDescent="0.25">
      <c r="A49" s="1390"/>
      <c r="B49" s="29">
        <v>29</v>
      </c>
      <c r="C49" s="216" t="s">
        <v>10</v>
      </c>
      <c r="D49" s="27" t="str">
        <v>03/03/23</v>
      </c>
      <c r="E49" s="26">
        <f t="shared" si="2"/>
        <v>2011.9999999999995</v>
      </c>
      <c r="F49" s="24">
        <v>118.56</v>
      </c>
      <c r="G49" s="24">
        <v>4.4400000000000004</v>
      </c>
      <c r="H49" s="24">
        <v>132</v>
      </c>
      <c r="I49" s="25">
        <f t="shared" si="0"/>
        <v>265</v>
      </c>
      <c r="J49" s="24">
        <f t="shared" si="1"/>
        <v>1756.9999999999995</v>
      </c>
      <c r="K49" s="23">
        <v>10</v>
      </c>
      <c r="L49" s="22">
        <f t="shared" si="3"/>
        <v>3828</v>
      </c>
    </row>
    <row r="50" spans="1:12" ht="20.25" customHeight="1" x14ac:dyDescent="0.25">
      <c r="A50" s="1390"/>
      <c r="B50" s="29">
        <v>30</v>
      </c>
      <c r="C50" s="216" t="s">
        <v>9</v>
      </c>
      <c r="D50" s="27" t="str">
        <v>03/03/23</v>
      </c>
      <c r="E50" s="26">
        <f t="shared" si="2"/>
        <v>1756.9999999999995</v>
      </c>
      <c r="F50" s="24">
        <v>118.56</v>
      </c>
      <c r="G50" s="24">
        <v>4.4400000000000004</v>
      </c>
      <c r="H50" s="24">
        <v>132</v>
      </c>
      <c r="I50" s="25">
        <f t="shared" si="0"/>
        <v>265</v>
      </c>
      <c r="J50" s="24">
        <f t="shared" si="1"/>
        <v>1501.9999999999995</v>
      </c>
      <c r="K50" s="23">
        <v>10</v>
      </c>
      <c r="L50" s="22">
        <f t="shared" si="3"/>
        <v>3960</v>
      </c>
    </row>
    <row r="51" spans="1:12" ht="20.25" customHeight="1" x14ac:dyDescent="0.25">
      <c r="A51" s="1390"/>
      <c r="B51" s="29">
        <v>31</v>
      </c>
      <c r="C51" s="216" t="s">
        <v>8</v>
      </c>
      <c r="D51" s="27" t="str">
        <v>03/03/23</v>
      </c>
      <c r="E51" s="26">
        <f t="shared" si="2"/>
        <v>1501.9999999999995</v>
      </c>
      <c r="F51" s="24">
        <v>118.56</v>
      </c>
      <c r="G51" s="24">
        <v>4.4400000000000004</v>
      </c>
      <c r="H51" s="24">
        <v>132</v>
      </c>
      <c r="I51" s="25">
        <f t="shared" si="0"/>
        <v>265</v>
      </c>
      <c r="J51" s="24">
        <f t="shared" si="1"/>
        <v>1246.9999999999995</v>
      </c>
      <c r="K51" s="23">
        <v>10</v>
      </c>
      <c r="L51" s="22">
        <f t="shared" si="3"/>
        <v>4092</v>
      </c>
    </row>
    <row r="52" spans="1:12" ht="20.25" customHeight="1" x14ac:dyDescent="0.25">
      <c r="A52" s="1390"/>
      <c r="B52" s="29">
        <v>32</v>
      </c>
      <c r="C52" s="216" t="s">
        <v>7</v>
      </c>
      <c r="D52" s="27" t="str">
        <v>03/03/23</v>
      </c>
      <c r="E52" s="26">
        <f t="shared" si="2"/>
        <v>1246.9999999999995</v>
      </c>
      <c r="F52" s="24">
        <v>118.56</v>
      </c>
      <c r="G52" s="24">
        <v>4.4400000000000004</v>
      </c>
      <c r="H52" s="24">
        <v>132</v>
      </c>
      <c r="I52" s="25">
        <f t="shared" si="0"/>
        <v>265</v>
      </c>
      <c r="J52" s="24">
        <f t="shared" si="1"/>
        <v>991.99999999999955</v>
      </c>
      <c r="K52" s="23">
        <v>10</v>
      </c>
      <c r="L52" s="22">
        <f t="shared" si="3"/>
        <v>4224</v>
      </c>
    </row>
    <row r="53" spans="1:12" ht="20.25" customHeight="1" x14ac:dyDescent="0.25">
      <c r="A53" s="1390"/>
      <c r="B53" s="29">
        <v>33</v>
      </c>
      <c r="C53" s="216" t="s">
        <v>6</v>
      </c>
      <c r="D53" s="27" t="str">
        <v>03/03/23</v>
      </c>
      <c r="E53" s="26">
        <f t="shared" si="2"/>
        <v>991.99999999999955</v>
      </c>
      <c r="F53" s="24">
        <v>118.56</v>
      </c>
      <c r="G53" s="24">
        <v>4.4400000000000004</v>
      </c>
      <c r="H53" s="24">
        <v>132</v>
      </c>
      <c r="I53" s="25">
        <f t="shared" si="0"/>
        <v>265</v>
      </c>
      <c r="J53" s="24">
        <f t="shared" si="1"/>
        <v>736.99999999999955</v>
      </c>
      <c r="K53" s="23">
        <v>10</v>
      </c>
      <c r="L53" s="22">
        <f t="shared" si="3"/>
        <v>4356</v>
      </c>
    </row>
    <row r="54" spans="1:12" ht="20.25" customHeight="1" x14ac:dyDescent="0.25">
      <c r="A54" s="1390"/>
      <c r="B54" s="29">
        <v>34</v>
      </c>
      <c r="C54" s="216" t="s">
        <v>5</v>
      </c>
      <c r="D54" s="27" t="str">
        <v>03/03/23</v>
      </c>
      <c r="E54" s="26">
        <f t="shared" si="2"/>
        <v>736.99999999999955</v>
      </c>
      <c r="F54" s="24">
        <v>118.56</v>
      </c>
      <c r="G54" s="24">
        <v>4.4400000000000004</v>
      </c>
      <c r="H54" s="24">
        <v>132</v>
      </c>
      <c r="I54" s="25">
        <f t="shared" si="0"/>
        <v>265</v>
      </c>
      <c r="J54" s="24">
        <f t="shared" si="1"/>
        <v>481.99999999999949</v>
      </c>
      <c r="K54" s="23">
        <v>10</v>
      </c>
      <c r="L54" s="22">
        <f t="shared" si="3"/>
        <v>4488</v>
      </c>
    </row>
    <row r="55" spans="1:12" ht="20.25" customHeight="1" x14ac:dyDescent="0.25">
      <c r="A55" s="1390"/>
      <c r="B55" s="29">
        <v>35</v>
      </c>
      <c r="C55" s="216" t="s">
        <v>4</v>
      </c>
      <c r="D55" s="27" t="str">
        <v>03/03/23</v>
      </c>
      <c r="E55" s="26">
        <f t="shared" si="2"/>
        <v>481.99999999999949</v>
      </c>
      <c r="F55" s="24">
        <v>118.56</v>
      </c>
      <c r="G55" s="24">
        <v>4.4400000000000004</v>
      </c>
      <c r="H55" s="24">
        <v>132</v>
      </c>
      <c r="I55" s="25">
        <f t="shared" si="0"/>
        <v>265</v>
      </c>
      <c r="J55" s="24">
        <f t="shared" si="1"/>
        <v>226.99999999999949</v>
      </c>
      <c r="K55" s="23">
        <v>10</v>
      </c>
      <c r="L55" s="22">
        <f t="shared" si="3"/>
        <v>4620</v>
      </c>
    </row>
    <row r="56" spans="1:12" ht="20.25" customHeight="1" thickBot="1" x14ac:dyDescent="0.3">
      <c r="A56" s="1391"/>
      <c r="B56" s="21">
        <v>36</v>
      </c>
      <c r="C56" s="217" t="s">
        <v>3</v>
      </c>
      <c r="D56" s="19" t="str">
        <v>03/03/23</v>
      </c>
      <c r="E56" s="18">
        <f t="shared" si="2"/>
        <v>226.99999999999949</v>
      </c>
      <c r="F56" s="16">
        <v>118.4</v>
      </c>
      <c r="G56" s="16">
        <v>4.5999999999999996</v>
      </c>
      <c r="H56" s="16">
        <v>132</v>
      </c>
      <c r="I56" s="17">
        <f t="shared" si="0"/>
        <v>265</v>
      </c>
      <c r="J56" s="16">
        <f t="shared" si="1"/>
        <v>-28.000000000000512</v>
      </c>
      <c r="K56" s="15">
        <v>10</v>
      </c>
      <c r="L56" s="14">
        <f t="shared" si="3"/>
        <v>4752</v>
      </c>
    </row>
    <row r="57" spans="1:12" x14ac:dyDescent="0.25">
      <c r="F57" s="99">
        <f>SUM(F21:F56)</f>
        <v>4267.9999999999982</v>
      </c>
      <c r="G57" s="99">
        <f>SUM(G21:G56)</f>
        <v>159.99999999999994</v>
      </c>
      <c r="H57" s="99">
        <f>SUM(H21:H56)</f>
        <v>4752</v>
      </c>
      <c r="K57" s="98">
        <f>SUM(K21:K56)</f>
        <v>360</v>
      </c>
    </row>
    <row r="58" spans="1:12" x14ac:dyDescent="0.25">
      <c r="D58" s="1420" t="s">
        <v>2</v>
      </c>
      <c r="E58" s="1420"/>
      <c r="F58" s="222">
        <f>SUM(F21:F36)</f>
        <v>1896.9599999999994</v>
      </c>
      <c r="G58" s="222">
        <f t="shared" ref="G58:H58" si="4">SUM(G21:G36)</f>
        <v>71.039999999999992</v>
      </c>
      <c r="H58" s="222">
        <f t="shared" si="4"/>
        <v>2112</v>
      </c>
      <c r="I58" s="56"/>
      <c r="J58" s="56"/>
      <c r="K58" s="211">
        <f>SUM(K21:K29)</f>
        <v>90</v>
      </c>
    </row>
    <row r="59" spans="1:12" x14ac:dyDescent="0.25">
      <c r="D59" s="1421" t="s">
        <v>1</v>
      </c>
      <c r="E59" s="1421"/>
      <c r="F59" s="65">
        <f>SUM(F57-F58)</f>
        <v>2371.0399999999991</v>
      </c>
      <c r="G59" s="65">
        <f>SUM(G57-G58)</f>
        <v>88.959999999999951</v>
      </c>
      <c r="H59" s="65">
        <f>SUM(H57-H58)</f>
        <v>2640</v>
      </c>
      <c r="K59" s="74">
        <f>SUM(K57-K58)</f>
        <v>270</v>
      </c>
    </row>
    <row r="61" spans="1:12" ht="15.75" x14ac:dyDescent="0.25">
      <c r="C61" s="214"/>
      <c r="D61" s="1422" t="s">
        <v>42</v>
      </c>
      <c r="E61" s="1422"/>
      <c r="F61" s="1423">
        <f>SUM(F59:H59)</f>
        <v>5099.9999999999991</v>
      </c>
      <c r="G61" s="1423"/>
    </row>
    <row r="62" spans="1:12" ht="16.5" thickBot="1" x14ac:dyDescent="0.3">
      <c r="C62" s="214"/>
      <c r="D62" s="1422" t="s">
        <v>41</v>
      </c>
      <c r="E62" s="1422"/>
      <c r="F62" s="1436">
        <v>-28</v>
      </c>
      <c r="G62" s="1436"/>
    </row>
    <row r="63" spans="1:12" ht="17.25" thickTop="1" thickBot="1" x14ac:dyDescent="0.3">
      <c r="C63" s="1415" t="s">
        <v>0</v>
      </c>
      <c r="D63" s="1415"/>
      <c r="E63" s="1416"/>
      <c r="F63" s="1417">
        <f>SUM(F61:G62)</f>
        <v>5071.9999999999991</v>
      </c>
      <c r="G63" s="1419"/>
    </row>
    <row r="64" spans="1:12" ht="15.75" thickTop="1" x14ac:dyDescent="0.25"/>
  </sheetData>
  <mergeCells count="21">
    <mergeCell ref="A17:B17"/>
    <mergeCell ref="D17:F17"/>
    <mergeCell ref="D18:F18"/>
    <mergeCell ref="A8:L8"/>
    <mergeCell ref="A11:B11"/>
    <mergeCell ref="A12:B12"/>
    <mergeCell ref="A13:B13"/>
    <mergeCell ref="A15:B15"/>
    <mergeCell ref="A16:B16"/>
    <mergeCell ref="A21:A22"/>
    <mergeCell ref="D58:E58"/>
    <mergeCell ref="D59:E59"/>
    <mergeCell ref="D61:E61"/>
    <mergeCell ref="F61:G61"/>
    <mergeCell ref="C63:E63"/>
    <mergeCell ref="F63:G63"/>
    <mergeCell ref="A47:A56"/>
    <mergeCell ref="A35:A46"/>
    <mergeCell ref="A23:A34"/>
    <mergeCell ref="D62:E62"/>
    <mergeCell ref="F62:G62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63"/>
  <sheetViews>
    <sheetView topLeftCell="A19" zoomScale="90" zoomScaleNormal="90" workbookViewId="0">
      <selection activeCell="D37" sqref="D37"/>
    </sheetView>
  </sheetViews>
  <sheetFormatPr defaultRowHeight="15" x14ac:dyDescent="0.25"/>
  <cols>
    <col min="3" max="3" width="12.140625" bestFit="1" customWidth="1"/>
    <col min="4" max="4" width="10.7109375" customWidth="1"/>
    <col min="5" max="10" width="10" customWidth="1"/>
    <col min="11" max="11" width="10.85546875" customWidth="1"/>
    <col min="12" max="12" width="12.85546875" customWidth="1"/>
  </cols>
  <sheetData>
    <row r="1" spans="1:12" ht="21" x14ac:dyDescent="0.35">
      <c r="A1" s="63" t="s">
        <v>40</v>
      </c>
    </row>
    <row r="3" spans="1:12" ht="21" x14ac:dyDescent="0.35">
      <c r="A3" s="62" t="s">
        <v>119</v>
      </c>
    </row>
    <row r="4" spans="1:12" ht="12.6" customHeight="1" x14ac:dyDescent="0.35">
      <c r="A4" s="62"/>
    </row>
    <row r="5" spans="1:12" ht="17.25" x14ac:dyDescent="0.3">
      <c r="A5" s="500" t="s">
        <v>317</v>
      </c>
    </row>
    <row r="6" spans="1:12" ht="17.25" x14ac:dyDescent="0.3">
      <c r="A6" s="500" t="s">
        <v>316</v>
      </c>
    </row>
    <row r="8" spans="1:12" ht="20.25" customHeight="1" x14ac:dyDescent="0.25">
      <c r="A8" s="1425" t="s">
        <v>134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</row>
    <row r="9" spans="1:12" ht="20.25" customHeight="1" x14ac:dyDescent="0.25">
      <c r="A9" s="59" t="s">
        <v>37</v>
      </c>
      <c r="B9" s="60"/>
      <c r="C9" s="59"/>
      <c r="D9" s="250"/>
      <c r="E9" s="51"/>
      <c r="F9" s="58"/>
      <c r="G9" s="58"/>
      <c r="H9" s="48"/>
      <c r="I9" s="48"/>
      <c r="J9" s="48"/>
      <c r="K9" s="48"/>
      <c r="L9" s="48"/>
    </row>
    <row r="10" spans="1:12" ht="20.25" customHeight="1" x14ac:dyDescent="0.25">
      <c r="A10" s="61" t="s">
        <v>36</v>
      </c>
      <c r="B10" s="60"/>
      <c r="C10" s="59"/>
      <c r="D10" s="250"/>
      <c r="E10" s="51"/>
      <c r="F10" s="58"/>
      <c r="G10" s="58"/>
      <c r="H10" s="48"/>
      <c r="I10" s="48"/>
      <c r="J10" s="48"/>
      <c r="K10" s="48"/>
      <c r="L10" s="48"/>
    </row>
    <row r="11" spans="1:12" ht="20.25" customHeight="1" x14ac:dyDescent="0.25">
      <c r="A11" s="1426" t="s">
        <v>35</v>
      </c>
      <c r="B11" s="1426"/>
      <c r="C11" s="54">
        <v>1000</v>
      </c>
      <c r="D11" s="250"/>
      <c r="E11" s="51"/>
      <c r="J11" s="48"/>
      <c r="K11" s="48"/>
      <c r="L11" s="48"/>
    </row>
    <row r="12" spans="1:12" ht="20.25" customHeight="1" x14ac:dyDescent="0.25">
      <c r="A12" s="1426" t="s">
        <v>33</v>
      </c>
      <c r="B12" s="1426"/>
      <c r="C12" s="54">
        <v>100</v>
      </c>
      <c r="E12" s="51"/>
      <c r="J12" s="48"/>
      <c r="K12" s="48"/>
      <c r="L12" s="48"/>
    </row>
    <row r="13" spans="1:12" ht="20.25" customHeight="1" x14ac:dyDescent="0.25">
      <c r="A13" s="249"/>
      <c r="B13" s="249"/>
      <c r="C13" s="50">
        <f>SUM(C11:C12)</f>
        <v>1100</v>
      </c>
      <c r="E13" s="51"/>
      <c r="J13" s="48"/>
      <c r="K13" s="48"/>
      <c r="L13" s="48"/>
    </row>
    <row r="14" spans="1:12" ht="20.25" customHeight="1" x14ac:dyDescent="0.25">
      <c r="A14" s="1426" t="s">
        <v>31</v>
      </c>
      <c r="B14" s="1426"/>
      <c r="C14" s="49">
        <v>1188</v>
      </c>
      <c r="D14" s="52" t="s">
        <v>30</v>
      </c>
      <c r="E14" s="51"/>
      <c r="J14" s="48"/>
      <c r="K14" s="48"/>
      <c r="L14" s="48"/>
    </row>
    <row r="15" spans="1:12" ht="20.25" customHeight="1" x14ac:dyDescent="0.25">
      <c r="A15" s="1442" t="s">
        <v>29</v>
      </c>
      <c r="B15" s="1442"/>
      <c r="C15" s="50">
        <f>SUM(C13:C14)</f>
        <v>2288</v>
      </c>
      <c r="J15" s="48"/>
      <c r="K15" s="48"/>
      <c r="L15" s="48"/>
    </row>
    <row r="16" spans="1:12" ht="31.5" customHeight="1" x14ac:dyDescent="0.25">
      <c r="A16" s="1427" t="s">
        <v>28</v>
      </c>
      <c r="B16" s="1427"/>
      <c r="C16" s="49">
        <v>360</v>
      </c>
      <c r="D16" s="1437" t="s">
        <v>27</v>
      </c>
      <c r="E16" s="1437"/>
      <c r="F16" s="1437"/>
      <c r="J16" s="48"/>
      <c r="K16" s="48"/>
      <c r="L16" s="48"/>
    </row>
    <row r="17" spans="1:12" ht="20.25" customHeight="1" thickBot="1" x14ac:dyDescent="0.3">
      <c r="A17" s="47"/>
      <c r="B17" s="46"/>
      <c r="C17" s="45">
        <f>SUM(C15:C16)</f>
        <v>2648</v>
      </c>
      <c r="D17" s="1441">
        <f>C17/36+1</f>
        <v>74.555555555555557</v>
      </c>
      <c r="E17" s="1441"/>
      <c r="F17" s="1441"/>
    </row>
    <row r="18" spans="1:12" ht="17.25" thickTop="1" thickBot="1" x14ac:dyDescent="0.3">
      <c r="D18" s="44"/>
      <c r="E18" s="44"/>
      <c r="F18" s="44"/>
    </row>
    <row r="19" spans="1:12" ht="30.75" customHeight="1" thickBot="1" x14ac:dyDescent="0.3">
      <c r="A19" s="43" t="s">
        <v>26</v>
      </c>
      <c r="B19" s="42" t="s">
        <v>25</v>
      </c>
      <c r="C19" s="252" t="s">
        <v>24</v>
      </c>
      <c r="D19" s="41" t="s">
        <v>23</v>
      </c>
      <c r="E19" s="252" t="s">
        <v>22</v>
      </c>
      <c r="F19" s="39" t="s">
        <v>21</v>
      </c>
      <c r="G19" s="39" t="s">
        <v>20</v>
      </c>
      <c r="H19" s="252" t="s">
        <v>19</v>
      </c>
      <c r="I19" s="41" t="s">
        <v>18</v>
      </c>
      <c r="J19" s="252" t="s">
        <v>17</v>
      </c>
      <c r="K19" s="39" t="s">
        <v>16</v>
      </c>
      <c r="L19" s="38" t="s">
        <v>15</v>
      </c>
    </row>
    <row r="20" spans="1:12" ht="20.25" customHeight="1" x14ac:dyDescent="0.25">
      <c r="A20" s="1389">
        <v>2022</v>
      </c>
      <c r="B20" s="37">
        <v>1</v>
      </c>
      <c r="C20" s="255" t="s">
        <v>12</v>
      </c>
      <c r="D20" s="35" t="str">
        <f t="array" ref="D20:D55">TRANSPOSE('[1]2021-2022'!$F$86:$AO$86)</f>
        <v>24/01/22</v>
      </c>
      <c r="E20" s="34">
        <f>C15</f>
        <v>2288</v>
      </c>
      <c r="F20" s="32">
        <v>29.22</v>
      </c>
      <c r="G20" s="32">
        <v>2.78</v>
      </c>
      <c r="H20" s="32">
        <v>33</v>
      </c>
      <c r="I20" s="33">
        <f t="shared" ref="I20:I55" si="0">F20+H20+G20+K20</f>
        <v>75</v>
      </c>
      <c r="J20" s="32">
        <f t="shared" ref="J20:J55" si="1">E20-H20-G20-F20</f>
        <v>2223</v>
      </c>
      <c r="K20" s="31">
        <v>10</v>
      </c>
      <c r="L20" s="30">
        <f>H20</f>
        <v>33</v>
      </c>
    </row>
    <row r="21" spans="1:12" ht="20.25" customHeight="1" x14ac:dyDescent="0.25">
      <c r="A21" s="1390"/>
      <c r="B21" s="29">
        <v>2</v>
      </c>
      <c r="C21" s="254" t="s">
        <v>11</v>
      </c>
      <c r="D21" s="27" t="str">
        <v>07/02/22</v>
      </c>
      <c r="E21" s="26">
        <f t="shared" ref="E21:E55" si="2">J20</f>
        <v>2223</v>
      </c>
      <c r="F21" s="24">
        <v>29.22</v>
      </c>
      <c r="G21" s="24">
        <v>2.78</v>
      </c>
      <c r="H21" s="24">
        <v>33</v>
      </c>
      <c r="I21" s="25">
        <f t="shared" si="0"/>
        <v>75</v>
      </c>
      <c r="J21" s="24">
        <f t="shared" si="1"/>
        <v>2158</v>
      </c>
      <c r="K21" s="23">
        <v>10</v>
      </c>
      <c r="L21" s="22">
        <f t="shared" ref="L21:L55" si="3">L20+H21</f>
        <v>66</v>
      </c>
    </row>
    <row r="22" spans="1:12" ht="20.25" customHeight="1" x14ac:dyDescent="0.25">
      <c r="A22" s="1390"/>
      <c r="B22" s="29">
        <v>3</v>
      </c>
      <c r="C22" s="254" t="s">
        <v>10</v>
      </c>
      <c r="D22" s="27" t="str">
        <v>28/02/22</v>
      </c>
      <c r="E22" s="26">
        <f t="shared" si="2"/>
        <v>2158</v>
      </c>
      <c r="F22" s="24">
        <v>29.22</v>
      </c>
      <c r="G22" s="24">
        <v>2.78</v>
      </c>
      <c r="H22" s="24">
        <v>33</v>
      </c>
      <c r="I22" s="25">
        <f t="shared" si="0"/>
        <v>75</v>
      </c>
      <c r="J22" s="24">
        <f t="shared" si="1"/>
        <v>2093</v>
      </c>
      <c r="K22" s="23">
        <v>10</v>
      </c>
      <c r="L22" s="22">
        <f t="shared" si="3"/>
        <v>99</v>
      </c>
    </row>
    <row r="23" spans="1:12" ht="20.25" customHeight="1" x14ac:dyDescent="0.25">
      <c r="A23" s="1390"/>
      <c r="B23" s="29">
        <v>4</v>
      </c>
      <c r="C23" s="254" t="s">
        <v>9</v>
      </c>
      <c r="D23" s="27" t="str">
        <v>28/03/22</v>
      </c>
      <c r="E23" s="26">
        <f t="shared" si="2"/>
        <v>2093</v>
      </c>
      <c r="F23" s="24">
        <v>29.22</v>
      </c>
      <c r="G23" s="24">
        <v>2.78</v>
      </c>
      <c r="H23" s="24">
        <v>33</v>
      </c>
      <c r="I23" s="25">
        <f t="shared" si="0"/>
        <v>75</v>
      </c>
      <c r="J23" s="24">
        <f t="shared" si="1"/>
        <v>2027.9999999999998</v>
      </c>
      <c r="K23" s="23">
        <v>10</v>
      </c>
      <c r="L23" s="22">
        <f t="shared" si="3"/>
        <v>132</v>
      </c>
    </row>
    <row r="24" spans="1:12" ht="20.25" customHeight="1" x14ac:dyDescent="0.25">
      <c r="A24" s="1390"/>
      <c r="B24" s="29">
        <v>5</v>
      </c>
      <c r="C24" s="254" t="s">
        <v>8</v>
      </c>
      <c r="D24" s="27" t="str">
        <v>28/04/22</v>
      </c>
      <c r="E24" s="26">
        <f t="shared" si="2"/>
        <v>2027.9999999999998</v>
      </c>
      <c r="F24" s="24">
        <v>29.22</v>
      </c>
      <c r="G24" s="24">
        <v>2.78</v>
      </c>
      <c r="H24" s="24">
        <v>33</v>
      </c>
      <c r="I24" s="25">
        <f t="shared" si="0"/>
        <v>75</v>
      </c>
      <c r="J24" s="24">
        <f t="shared" si="1"/>
        <v>1962.9999999999998</v>
      </c>
      <c r="K24" s="23">
        <v>10</v>
      </c>
      <c r="L24" s="22">
        <f t="shared" si="3"/>
        <v>165</v>
      </c>
    </row>
    <row r="25" spans="1:12" ht="20.25" customHeight="1" x14ac:dyDescent="0.25">
      <c r="A25" s="1390"/>
      <c r="B25" s="29">
        <v>6</v>
      </c>
      <c r="C25" s="254" t="s">
        <v>7</v>
      </c>
      <c r="D25" s="27" t="str">
        <v>28/05/22</v>
      </c>
      <c r="E25" s="26">
        <f t="shared" si="2"/>
        <v>1962.9999999999998</v>
      </c>
      <c r="F25" s="24">
        <v>29.22</v>
      </c>
      <c r="G25" s="24">
        <v>2.78</v>
      </c>
      <c r="H25" s="24">
        <v>33</v>
      </c>
      <c r="I25" s="25">
        <f t="shared" si="0"/>
        <v>75</v>
      </c>
      <c r="J25" s="24">
        <f t="shared" si="1"/>
        <v>1897.9999999999998</v>
      </c>
      <c r="K25" s="23">
        <v>10</v>
      </c>
      <c r="L25" s="22">
        <f t="shared" si="3"/>
        <v>198</v>
      </c>
    </row>
    <row r="26" spans="1:12" ht="20.25" customHeight="1" x14ac:dyDescent="0.25">
      <c r="A26" s="1390"/>
      <c r="B26" s="29">
        <v>7</v>
      </c>
      <c r="C26" s="254" t="s">
        <v>6</v>
      </c>
      <c r="D26" s="27" t="str">
        <v>29/06/22</v>
      </c>
      <c r="E26" s="26">
        <f t="shared" si="2"/>
        <v>1897.9999999999998</v>
      </c>
      <c r="F26" s="24">
        <v>29.22</v>
      </c>
      <c r="G26" s="24">
        <v>2.78</v>
      </c>
      <c r="H26" s="24">
        <v>33</v>
      </c>
      <c r="I26" s="25">
        <f t="shared" si="0"/>
        <v>75</v>
      </c>
      <c r="J26" s="24">
        <f t="shared" si="1"/>
        <v>1832.9999999999998</v>
      </c>
      <c r="K26" s="23">
        <v>10</v>
      </c>
      <c r="L26" s="22">
        <f t="shared" si="3"/>
        <v>231</v>
      </c>
    </row>
    <row r="27" spans="1:12" ht="20.25" customHeight="1" x14ac:dyDescent="0.25">
      <c r="A27" s="1390"/>
      <c r="B27" s="29">
        <v>8</v>
      </c>
      <c r="C27" s="254" t="s">
        <v>5</v>
      </c>
      <c r="D27" s="27" t="str">
        <v>28/07/22</v>
      </c>
      <c r="E27" s="26">
        <f t="shared" si="2"/>
        <v>1832.9999999999998</v>
      </c>
      <c r="F27" s="24">
        <v>29.22</v>
      </c>
      <c r="G27" s="24">
        <v>2.78</v>
      </c>
      <c r="H27" s="24">
        <v>33</v>
      </c>
      <c r="I27" s="25">
        <f t="shared" si="0"/>
        <v>75</v>
      </c>
      <c r="J27" s="24">
        <f t="shared" si="1"/>
        <v>1767.9999999999998</v>
      </c>
      <c r="K27" s="23">
        <v>10</v>
      </c>
      <c r="L27" s="22">
        <f t="shared" si="3"/>
        <v>264</v>
      </c>
    </row>
    <row r="28" spans="1:12" ht="20.25" customHeight="1" x14ac:dyDescent="0.25">
      <c r="A28" s="1390"/>
      <c r="B28" s="29">
        <v>9</v>
      </c>
      <c r="C28" s="254" t="s">
        <v>4</v>
      </c>
      <c r="D28" s="27" t="str">
        <v>29/08/22</v>
      </c>
      <c r="E28" s="26">
        <f t="shared" si="2"/>
        <v>1767.9999999999998</v>
      </c>
      <c r="F28" s="24">
        <v>29.22</v>
      </c>
      <c r="G28" s="24">
        <v>2.78</v>
      </c>
      <c r="H28" s="24">
        <v>33</v>
      </c>
      <c r="I28" s="25">
        <f t="shared" si="0"/>
        <v>75</v>
      </c>
      <c r="J28" s="24">
        <f t="shared" si="1"/>
        <v>1702.9999999999998</v>
      </c>
      <c r="K28" s="23">
        <v>10</v>
      </c>
      <c r="L28" s="22">
        <f t="shared" si="3"/>
        <v>297</v>
      </c>
    </row>
    <row r="29" spans="1:12" ht="20.25" customHeight="1" x14ac:dyDescent="0.25">
      <c r="A29" s="1390"/>
      <c r="B29" s="29">
        <v>10</v>
      </c>
      <c r="C29" s="254" t="s">
        <v>3</v>
      </c>
      <c r="D29" s="27" t="str">
        <v>28/09/22</v>
      </c>
      <c r="E29" s="26">
        <f t="shared" si="2"/>
        <v>1702.9999999999998</v>
      </c>
      <c r="F29" s="24">
        <v>29.22</v>
      </c>
      <c r="G29" s="24">
        <v>2.78</v>
      </c>
      <c r="H29" s="24">
        <v>33</v>
      </c>
      <c r="I29" s="25">
        <f t="shared" si="0"/>
        <v>75</v>
      </c>
      <c r="J29" s="24">
        <f t="shared" si="1"/>
        <v>1637.9999999999998</v>
      </c>
      <c r="K29" s="23">
        <v>10</v>
      </c>
      <c r="L29" s="22">
        <f t="shared" si="3"/>
        <v>330</v>
      </c>
    </row>
    <row r="30" spans="1:12" ht="20.25" customHeight="1" x14ac:dyDescent="0.25">
      <c r="A30" s="1390"/>
      <c r="B30" s="29">
        <v>11</v>
      </c>
      <c r="C30" s="254" t="s">
        <v>14</v>
      </c>
      <c r="D30" s="27" t="str">
        <v>28/10/22</v>
      </c>
      <c r="E30" s="26">
        <f t="shared" si="2"/>
        <v>1637.9999999999998</v>
      </c>
      <c r="F30" s="24">
        <v>29.22</v>
      </c>
      <c r="G30" s="24">
        <v>2.78</v>
      </c>
      <c r="H30" s="24">
        <v>33</v>
      </c>
      <c r="I30" s="25">
        <f t="shared" si="0"/>
        <v>75</v>
      </c>
      <c r="J30" s="24">
        <f t="shared" si="1"/>
        <v>1572.9999999999998</v>
      </c>
      <c r="K30" s="23">
        <v>10</v>
      </c>
      <c r="L30" s="22">
        <f t="shared" si="3"/>
        <v>363</v>
      </c>
    </row>
    <row r="31" spans="1:12" ht="20.25" customHeight="1" thickBot="1" x14ac:dyDescent="0.3">
      <c r="A31" s="1391"/>
      <c r="B31" s="21">
        <v>12</v>
      </c>
      <c r="C31" s="253" t="s">
        <v>13</v>
      </c>
      <c r="D31" s="19" t="str">
        <v>29/11/22</v>
      </c>
      <c r="E31" s="18">
        <f t="shared" si="2"/>
        <v>1572.9999999999998</v>
      </c>
      <c r="F31" s="16">
        <v>29.22</v>
      </c>
      <c r="G31" s="16">
        <v>2.78</v>
      </c>
      <c r="H31" s="16">
        <v>33</v>
      </c>
      <c r="I31" s="17">
        <f t="shared" si="0"/>
        <v>75</v>
      </c>
      <c r="J31" s="16">
        <f t="shared" si="1"/>
        <v>1507.9999999999998</v>
      </c>
      <c r="K31" s="15">
        <v>10</v>
      </c>
      <c r="L31" s="14">
        <f t="shared" si="3"/>
        <v>396</v>
      </c>
    </row>
    <row r="32" spans="1:12" ht="20.25" customHeight="1" x14ac:dyDescent="0.25">
      <c r="A32" s="1389">
        <v>2023</v>
      </c>
      <c r="B32" s="37">
        <v>13</v>
      </c>
      <c r="C32" s="255" t="s">
        <v>12</v>
      </c>
      <c r="D32" s="35" t="str">
        <v>28/12/22</v>
      </c>
      <c r="E32" s="34">
        <f t="shared" si="2"/>
        <v>1507.9999999999998</v>
      </c>
      <c r="F32" s="32">
        <v>29.22</v>
      </c>
      <c r="G32" s="32">
        <v>2.78</v>
      </c>
      <c r="H32" s="32">
        <v>33</v>
      </c>
      <c r="I32" s="33">
        <f t="shared" si="0"/>
        <v>75</v>
      </c>
      <c r="J32" s="32">
        <f t="shared" si="1"/>
        <v>1442.9999999999998</v>
      </c>
      <c r="K32" s="31">
        <v>10</v>
      </c>
      <c r="L32" s="30">
        <f t="shared" si="3"/>
        <v>429</v>
      </c>
    </row>
    <row r="33" spans="1:12" ht="20.25" customHeight="1" x14ac:dyDescent="0.25">
      <c r="A33" s="1390"/>
      <c r="B33" s="29">
        <v>14</v>
      </c>
      <c r="C33" s="254" t="s">
        <v>11</v>
      </c>
      <c r="D33" s="27" t="str">
        <v>18/01/23</v>
      </c>
      <c r="E33" s="26">
        <f t="shared" si="2"/>
        <v>1442.9999999999998</v>
      </c>
      <c r="F33" s="24">
        <v>29.22</v>
      </c>
      <c r="G33" s="24">
        <v>2.78</v>
      </c>
      <c r="H33" s="24">
        <v>33</v>
      </c>
      <c r="I33" s="25">
        <f t="shared" si="0"/>
        <v>75</v>
      </c>
      <c r="J33" s="24">
        <f t="shared" si="1"/>
        <v>1377.9999999999998</v>
      </c>
      <c r="K33" s="23">
        <v>10</v>
      </c>
      <c r="L33" s="22">
        <f t="shared" si="3"/>
        <v>462</v>
      </c>
    </row>
    <row r="34" spans="1:12" ht="20.25" customHeight="1" x14ac:dyDescent="0.25">
      <c r="A34" s="1390"/>
      <c r="B34" s="29">
        <v>15</v>
      </c>
      <c r="C34" s="254" t="s">
        <v>10</v>
      </c>
      <c r="D34" s="27" t="str">
        <v>03/03/23</v>
      </c>
      <c r="E34" s="26">
        <f t="shared" si="2"/>
        <v>1377.9999999999998</v>
      </c>
      <c r="F34" s="24">
        <v>29.22</v>
      </c>
      <c r="G34" s="24">
        <v>2.78</v>
      </c>
      <c r="H34" s="24">
        <v>33</v>
      </c>
      <c r="I34" s="25">
        <f t="shared" si="0"/>
        <v>75</v>
      </c>
      <c r="J34" s="24">
        <f t="shared" si="1"/>
        <v>1312.9999999999998</v>
      </c>
      <c r="K34" s="23">
        <v>10</v>
      </c>
      <c r="L34" s="22">
        <f t="shared" si="3"/>
        <v>495</v>
      </c>
    </row>
    <row r="35" spans="1:12" ht="20.25" customHeight="1" x14ac:dyDescent="0.25">
      <c r="A35" s="1390"/>
      <c r="B35" s="29">
        <v>16</v>
      </c>
      <c r="C35" s="254" t="s">
        <v>9</v>
      </c>
      <c r="D35" s="27" t="str">
        <v>03/03/23</v>
      </c>
      <c r="E35" s="26">
        <f t="shared" si="2"/>
        <v>1312.9999999999998</v>
      </c>
      <c r="F35" s="24">
        <v>29.22</v>
      </c>
      <c r="G35" s="24">
        <v>2.78</v>
      </c>
      <c r="H35" s="24">
        <v>33</v>
      </c>
      <c r="I35" s="25">
        <f t="shared" si="0"/>
        <v>75</v>
      </c>
      <c r="J35" s="24">
        <f t="shared" si="1"/>
        <v>1247.9999999999998</v>
      </c>
      <c r="K35" s="23">
        <v>10</v>
      </c>
      <c r="L35" s="22">
        <f t="shared" si="3"/>
        <v>528</v>
      </c>
    </row>
    <row r="36" spans="1:12" ht="20.25" customHeight="1" x14ac:dyDescent="0.25">
      <c r="A36" s="1390"/>
      <c r="B36" s="29">
        <v>17</v>
      </c>
      <c r="C36" s="254" t="s">
        <v>8</v>
      </c>
      <c r="D36" s="27" t="str">
        <v>03/03/23</v>
      </c>
      <c r="E36" s="26">
        <f t="shared" si="2"/>
        <v>1247.9999999999998</v>
      </c>
      <c r="F36" s="24">
        <v>29.22</v>
      </c>
      <c r="G36" s="24">
        <v>2.78</v>
      </c>
      <c r="H36" s="24">
        <v>33</v>
      </c>
      <c r="I36" s="25">
        <f t="shared" si="0"/>
        <v>75</v>
      </c>
      <c r="J36" s="24">
        <f t="shared" si="1"/>
        <v>1182.9999999999998</v>
      </c>
      <c r="K36" s="23">
        <v>10</v>
      </c>
      <c r="L36" s="22">
        <f t="shared" si="3"/>
        <v>561</v>
      </c>
    </row>
    <row r="37" spans="1:12" ht="20.25" customHeight="1" x14ac:dyDescent="0.25">
      <c r="A37" s="1390"/>
      <c r="B37" s="29">
        <v>18</v>
      </c>
      <c r="C37" s="254" t="s">
        <v>7</v>
      </c>
      <c r="D37" s="27" t="str">
        <v>03/03/23</v>
      </c>
      <c r="E37" s="26">
        <f t="shared" si="2"/>
        <v>1182.9999999999998</v>
      </c>
      <c r="F37" s="24">
        <v>29.22</v>
      </c>
      <c r="G37" s="24">
        <v>2.78</v>
      </c>
      <c r="H37" s="24">
        <v>33</v>
      </c>
      <c r="I37" s="25">
        <f t="shared" si="0"/>
        <v>75</v>
      </c>
      <c r="J37" s="24">
        <f t="shared" si="1"/>
        <v>1117.9999999999998</v>
      </c>
      <c r="K37" s="23">
        <v>10</v>
      </c>
      <c r="L37" s="22">
        <f t="shared" si="3"/>
        <v>594</v>
      </c>
    </row>
    <row r="38" spans="1:12" ht="20.25" customHeight="1" x14ac:dyDescent="0.25">
      <c r="A38" s="1390"/>
      <c r="B38" s="29">
        <v>19</v>
      </c>
      <c r="C38" s="254" t="s">
        <v>6</v>
      </c>
      <c r="D38" s="27" t="str">
        <v>03/03/23</v>
      </c>
      <c r="E38" s="26">
        <f t="shared" si="2"/>
        <v>1117.9999999999998</v>
      </c>
      <c r="F38" s="24">
        <v>29.22</v>
      </c>
      <c r="G38" s="24">
        <v>2.78</v>
      </c>
      <c r="H38" s="24">
        <v>33</v>
      </c>
      <c r="I38" s="25">
        <f t="shared" si="0"/>
        <v>75</v>
      </c>
      <c r="J38" s="24">
        <f t="shared" si="1"/>
        <v>1052.9999999999998</v>
      </c>
      <c r="K38" s="23">
        <v>10</v>
      </c>
      <c r="L38" s="22">
        <f t="shared" si="3"/>
        <v>627</v>
      </c>
    </row>
    <row r="39" spans="1:12" ht="20.25" customHeight="1" x14ac:dyDescent="0.25">
      <c r="A39" s="1390"/>
      <c r="B39" s="29">
        <v>20</v>
      </c>
      <c r="C39" s="254" t="s">
        <v>5</v>
      </c>
      <c r="D39" s="27" t="str">
        <v>03/03/23</v>
      </c>
      <c r="E39" s="26">
        <f t="shared" si="2"/>
        <v>1052.9999999999998</v>
      </c>
      <c r="F39" s="24">
        <v>29.22</v>
      </c>
      <c r="G39" s="24">
        <v>2.78</v>
      </c>
      <c r="H39" s="24">
        <v>33</v>
      </c>
      <c r="I39" s="25">
        <f t="shared" si="0"/>
        <v>75</v>
      </c>
      <c r="J39" s="24">
        <f t="shared" si="1"/>
        <v>987.99999999999977</v>
      </c>
      <c r="K39" s="23">
        <v>10</v>
      </c>
      <c r="L39" s="22">
        <f t="shared" si="3"/>
        <v>660</v>
      </c>
    </row>
    <row r="40" spans="1:12" ht="20.25" customHeight="1" x14ac:dyDescent="0.25">
      <c r="A40" s="1390"/>
      <c r="B40" s="29">
        <v>21</v>
      </c>
      <c r="C40" s="254" t="s">
        <v>4</v>
      </c>
      <c r="D40" s="27" t="str">
        <v>03/03/23</v>
      </c>
      <c r="E40" s="26">
        <f t="shared" si="2"/>
        <v>987.99999999999977</v>
      </c>
      <c r="F40" s="24">
        <v>29.22</v>
      </c>
      <c r="G40" s="24">
        <v>2.78</v>
      </c>
      <c r="H40" s="24">
        <v>33</v>
      </c>
      <c r="I40" s="25">
        <f t="shared" si="0"/>
        <v>75</v>
      </c>
      <c r="J40" s="24">
        <f t="shared" si="1"/>
        <v>922.99999999999977</v>
      </c>
      <c r="K40" s="23">
        <v>10</v>
      </c>
      <c r="L40" s="22">
        <f t="shared" si="3"/>
        <v>693</v>
      </c>
    </row>
    <row r="41" spans="1:12" ht="20.25" customHeight="1" x14ac:dyDescent="0.25">
      <c r="A41" s="1390"/>
      <c r="B41" s="29">
        <v>22</v>
      </c>
      <c r="C41" s="254" t="s">
        <v>3</v>
      </c>
      <c r="D41" s="27" t="str">
        <v>03/03/23</v>
      </c>
      <c r="E41" s="26">
        <f t="shared" si="2"/>
        <v>922.99999999999977</v>
      </c>
      <c r="F41" s="24">
        <v>29.22</v>
      </c>
      <c r="G41" s="24">
        <v>2.78</v>
      </c>
      <c r="H41" s="24">
        <v>33</v>
      </c>
      <c r="I41" s="25">
        <f t="shared" si="0"/>
        <v>75</v>
      </c>
      <c r="J41" s="24">
        <f t="shared" si="1"/>
        <v>857.99999999999977</v>
      </c>
      <c r="K41" s="23">
        <v>10</v>
      </c>
      <c r="L41" s="22">
        <f t="shared" si="3"/>
        <v>726</v>
      </c>
    </row>
    <row r="42" spans="1:12" ht="20.25" customHeight="1" x14ac:dyDescent="0.25">
      <c r="A42" s="1390"/>
      <c r="B42" s="29">
        <v>23</v>
      </c>
      <c r="C42" s="254" t="s">
        <v>14</v>
      </c>
      <c r="D42" s="27" t="str">
        <v>03/03/23</v>
      </c>
      <c r="E42" s="26">
        <f t="shared" si="2"/>
        <v>857.99999999999977</v>
      </c>
      <c r="F42" s="24">
        <v>29.22</v>
      </c>
      <c r="G42" s="24">
        <v>2.78</v>
      </c>
      <c r="H42" s="24">
        <v>33</v>
      </c>
      <c r="I42" s="25">
        <f t="shared" si="0"/>
        <v>75</v>
      </c>
      <c r="J42" s="24">
        <f t="shared" si="1"/>
        <v>792.99999999999977</v>
      </c>
      <c r="K42" s="23">
        <v>10</v>
      </c>
      <c r="L42" s="22">
        <f t="shared" si="3"/>
        <v>759</v>
      </c>
    </row>
    <row r="43" spans="1:12" ht="20.25" customHeight="1" thickBot="1" x14ac:dyDescent="0.3">
      <c r="A43" s="1391"/>
      <c r="B43" s="21">
        <v>24</v>
      </c>
      <c r="C43" s="253" t="s">
        <v>13</v>
      </c>
      <c r="D43" s="19" t="str">
        <v>03/03/23</v>
      </c>
      <c r="E43" s="18">
        <f t="shared" si="2"/>
        <v>792.99999999999977</v>
      </c>
      <c r="F43" s="16">
        <v>29.22</v>
      </c>
      <c r="G43" s="16">
        <v>2.78</v>
      </c>
      <c r="H43" s="16">
        <v>33</v>
      </c>
      <c r="I43" s="17">
        <f t="shared" si="0"/>
        <v>75</v>
      </c>
      <c r="J43" s="16">
        <f t="shared" si="1"/>
        <v>727.99999999999977</v>
      </c>
      <c r="K43" s="15">
        <v>10</v>
      </c>
      <c r="L43" s="14">
        <f t="shared" si="3"/>
        <v>792</v>
      </c>
    </row>
    <row r="44" spans="1:12" ht="20.25" customHeight="1" x14ac:dyDescent="0.25">
      <c r="A44" s="1389">
        <v>2024</v>
      </c>
      <c r="B44" s="37">
        <v>25</v>
      </c>
      <c r="C44" s="255" t="s">
        <v>12</v>
      </c>
      <c r="D44" s="35" t="str">
        <v>03/03/23</v>
      </c>
      <c r="E44" s="34">
        <f t="shared" si="2"/>
        <v>727.99999999999977</v>
      </c>
      <c r="F44" s="32">
        <v>29.22</v>
      </c>
      <c r="G44" s="32">
        <v>2.78</v>
      </c>
      <c r="H44" s="32">
        <v>33</v>
      </c>
      <c r="I44" s="33">
        <f t="shared" si="0"/>
        <v>75</v>
      </c>
      <c r="J44" s="32">
        <f t="shared" si="1"/>
        <v>662.99999999999977</v>
      </c>
      <c r="K44" s="31">
        <v>10</v>
      </c>
      <c r="L44" s="30">
        <f t="shared" si="3"/>
        <v>825</v>
      </c>
    </row>
    <row r="45" spans="1:12" ht="20.25" customHeight="1" x14ac:dyDescent="0.25">
      <c r="A45" s="1390"/>
      <c r="B45" s="29">
        <v>26</v>
      </c>
      <c r="C45" s="254" t="s">
        <v>11</v>
      </c>
      <c r="D45" s="27" t="str">
        <v>03/03/23</v>
      </c>
      <c r="E45" s="26">
        <f t="shared" si="2"/>
        <v>662.99999999999977</v>
      </c>
      <c r="F45" s="24">
        <v>29.22</v>
      </c>
      <c r="G45" s="24">
        <v>2.78</v>
      </c>
      <c r="H45" s="24">
        <v>33</v>
      </c>
      <c r="I45" s="25">
        <f t="shared" si="0"/>
        <v>75</v>
      </c>
      <c r="J45" s="24">
        <f t="shared" si="1"/>
        <v>597.99999999999977</v>
      </c>
      <c r="K45" s="23">
        <v>10</v>
      </c>
      <c r="L45" s="22">
        <f t="shared" si="3"/>
        <v>858</v>
      </c>
    </row>
    <row r="46" spans="1:12" ht="20.25" customHeight="1" x14ac:dyDescent="0.25">
      <c r="A46" s="1390"/>
      <c r="B46" s="29">
        <v>27</v>
      </c>
      <c r="C46" s="254" t="s">
        <v>10</v>
      </c>
      <c r="D46" s="27" t="str">
        <v>03/03/23</v>
      </c>
      <c r="E46" s="26">
        <f t="shared" si="2"/>
        <v>597.99999999999977</v>
      </c>
      <c r="F46" s="24">
        <v>29.22</v>
      </c>
      <c r="G46" s="24">
        <v>2.78</v>
      </c>
      <c r="H46" s="24">
        <v>33</v>
      </c>
      <c r="I46" s="25">
        <f t="shared" si="0"/>
        <v>75</v>
      </c>
      <c r="J46" s="24">
        <f t="shared" si="1"/>
        <v>532.99999999999977</v>
      </c>
      <c r="K46" s="23">
        <v>10</v>
      </c>
      <c r="L46" s="22">
        <f t="shared" si="3"/>
        <v>891</v>
      </c>
    </row>
    <row r="47" spans="1:12" ht="20.25" customHeight="1" x14ac:dyDescent="0.25">
      <c r="A47" s="1390"/>
      <c r="B47" s="29">
        <v>28</v>
      </c>
      <c r="C47" s="254" t="s">
        <v>9</v>
      </c>
      <c r="D47" s="27" t="str">
        <v>03/03/23</v>
      </c>
      <c r="E47" s="26">
        <f t="shared" si="2"/>
        <v>532.99999999999977</v>
      </c>
      <c r="F47" s="24">
        <v>29.22</v>
      </c>
      <c r="G47" s="24">
        <v>2.78</v>
      </c>
      <c r="H47" s="24">
        <v>33</v>
      </c>
      <c r="I47" s="25">
        <f t="shared" si="0"/>
        <v>75</v>
      </c>
      <c r="J47" s="24">
        <f t="shared" si="1"/>
        <v>467.99999999999977</v>
      </c>
      <c r="K47" s="23">
        <v>10</v>
      </c>
      <c r="L47" s="22">
        <f t="shared" si="3"/>
        <v>924</v>
      </c>
    </row>
    <row r="48" spans="1:12" ht="20.25" customHeight="1" x14ac:dyDescent="0.25">
      <c r="A48" s="1390"/>
      <c r="B48" s="29">
        <v>29</v>
      </c>
      <c r="C48" s="254" t="s">
        <v>8</v>
      </c>
      <c r="D48" s="27" t="str">
        <v>03/03/23</v>
      </c>
      <c r="E48" s="26">
        <f t="shared" si="2"/>
        <v>467.99999999999977</v>
      </c>
      <c r="F48" s="24">
        <v>29.22</v>
      </c>
      <c r="G48" s="24">
        <v>2.78</v>
      </c>
      <c r="H48" s="24">
        <v>33</v>
      </c>
      <c r="I48" s="25">
        <f t="shared" si="0"/>
        <v>75</v>
      </c>
      <c r="J48" s="24">
        <f t="shared" si="1"/>
        <v>402.99999999999977</v>
      </c>
      <c r="K48" s="23">
        <v>10</v>
      </c>
      <c r="L48" s="22">
        <f t="shared" si="3"/>
        <v>957</v>
      </c>
    </row>
    <row r="49" spans="1:12" ht="20.25" customHeight="1" x14ac:dyDescent="0.25">
      <c r="A49" s="1390"/>
      <c r="B49" s="29">
        <v>30</v>
      </c>
      <c r="C49" s="254" t="s">
        <v>7</v>
      </c>
      <c r="D49" s="27" t="str">
        <v>03/03/23</v>
      </c>
      <c r="E49" s="26">
        <f t="shared" si="2"/>
        <v>402.99999999999977</v>
      </c>
      <c r="F49" s="24">
        <v>29.22</v>
      </c>
      <c r="G49" s="24">
        <v>2.78</v>
      </c>
      <c r="H49" s="24">
        <v>33</v>
      </c>
      <c r="I49" s="25">
        <f t="shared" si="0"/>
        <v>75</v>
      </c>
      <c r="J49" s="24">
        <f t="shared" si="1"/>
        <v>337.99999999999977</v>
      </c>
      <c r="K49" s="23">
        <v>10</v>
      </c>
      <c r="L49" s="22">
        <f t="shared" si="3"/>
        <v>990</v>
      </c>
    </row>
    <row r="50" spans="1:12" ht="20.25" customHeight="1" x14ac:dyDescent="0.25">
      <c r="A50" s="1390"/>
      <c r="B50" s="29">
        <v>31</v>
      </c>
      <c r="C50" s="254" t="s">
        <v>6</v>
      </c>
      <c r="D50" s="27" t="str">
        <v>03/03/23</v>
      </c>
      <c r="E50" s="26">
        <f t="shared" si="2"/>
        <v>337.99999999999977</v>
      </c>
      <c r="F50" s="24">
        <v>29.22</v>
      </c>
      <c r="G50" s="24">
        <v>2.78</v>
      </c>
      <c r="H50" s="24">
        <v>33</v>
      </c>
      <c r="I50" s="25">
        <f t="shared" si="0"/>
        <v>75</v>
      </c>
      <c r="J50" s="24">
        <f t="shared" si="1"/>
        <v>272.99999999999977</v>
      </c>
      <c r="K50" s="23">
        <v>10</v>
      </c>
      <c r="L50" s="22">
        <f t="shared" si="3"/>
        <v>1023</v>
      </c>
    </row>
    <row r="51" spans="1:12" ht="20.25" customHeight="1" x14ac:dyDescent="0.25">
      <c r="A51" s="1390"/>
      <c r="B51" s="29">
        <v>32</v>
      </c>
      <c r="C51" s="254" t="s">
        <v>5</v>
      </c>
      <c r="D51" s="27" t="str">
        <v>03/03/23</v>
      </c>
      <c r="E51" s="26">
        <f t="shared" si="2"/>
        <v>272.99999999999977</v>
      </c>
      <c r="F51" s="24">
        <v>29.22</v>
      </c>
      <c r="G51" s="24">
        <v>2.78</v>
      </c>
      <c r="H51" s="24">
        <v>33</v>
      </c>
      <c r="I51" s="25">
        <f t="shared" si="0"/>
        <v>75</v>
      </c>
      <c r="J51" s="24">
        <f t="shared" si="1"/>
        <v>207.99999999999977</v>
      </c>
      <c r="K51" s="23">
        <v>10</v>
      </c>
      <c r="L51" s="22">
        <f t="shared" si="3"/>
        <v>1056</v>
      </c>
    </row>
    <row r="52" spans="1:12" ht="20.25" customHeight="1" x14ac:dyDescent="0.25">
      <c r="A52" s="1390"/>
      <c r="B52" s="29">
        <v>33</v>
      </c>
      <c r="C52" s="254" t="s">
        <v>4</v>
      </c>
      <c r="D52" s="27" t="str">
        <v>03/03/23</v>
      </c>
      <c r="E52" s="26">
        <f t="shared" si="2"/>
        <v>207.99999999999977</v>
      </c>
      <c r="F52" s="24">
        <v>29.22</v>
      </c>
      <c r="G52" s="24">
        <v>2.78</v>
      </c>
      <c r="H52" s="24">
        <v>33</v>
      </c>
      <c r="I52" s="25">
        <f t="shared" si="0"/>
        <v>75</v>
      </c>
      <c r="J52" s="24">
        <f t="shared" si="1"/>
        <v>142.99999999999977</v>
      </c>
      <c r="K52" s="23">
        <v>10</v>
      </c>
      <c r="L52" s="22">
        <f t="shared" si="3"/>
        <v>1089</v>
      </c>
    </row>
    <row r="53" spans="1:12" ht="20.25" customHeight="1" x14ac:dyDescent="0.25">
      <c r="A53" s="1390"/>
      <c r="B53" s="29">
        <v>34</v>
      </c>
      <c r="C53" s="254" t="s">
        <v>3</v>
      </c>
      <c r="D53" s="27" t="str">
        <v>03/03/23</v>
      </c>
      <c r="E53" s="26">
        <f t="shared" si="2"/>
        <v>142.99999999999977</v>
      </c>
      <c r="F53" s="24">
        <v>29.22</v>
      </c>
      <c r="G53" s="24">
        <v>2.78</v>
      </c>
      <c r="H53" s="24">
        <v>33</v>
      </c>
      <c r="I53" s="25">
        <f t="shared" si="0"/>
        <v>75</v>
      </c>
      <c r="J53" s="24">
        <f t="shared" si="1"/>
        <v>77.999999999999773</v>
      </c>
      <c r="K53" s="23">
        <v>10</v>
      </c>
      <c r="L53" s="22">
        <f t="shared" si="3"/>
        <v>1122</v>
      </c>
    </row>
    <row r="54" spans="1:12" ht="20.25" customHeight="1" x14ac:dyDescent="0.25">
      <c r="A54" s="1390"/>
      <c r="B54" s="29">
        <v>35</v>
      </c>
      <c r="C54" s="254" t="s">
        <v>14</v>
      </c>
      <c r="D54" s="27" t="str">
        <v>03/03/23</v>
      </c>
      <c r="E54" s="26">
        <f t="shared" si="2"/>
        <v>77.999999999999773</v>
      </c>
      <c r="F54" s="24">
        <v>29.22</v>
      </c>
      <c r="G54" s="24">
        <v>2.78</v>
      </c>
      <c r="H54" s="24">
        <v>33</v>
      </c>
      <c r="I54" s="25">
        <f t="shared" si="0"/>
        <v>75</v>
      </c>
      <c r="J54" s="24">
        <f t="shared" si="1"/>
        <v>12.999999999999773</v>
      </c>
      <c r="K54" s="23">
        <v>10</v>
      </c>
      <c r="L54" s="22">
        <f t="shared" si="3"/>
        <v>1155</v>
      </c>
    </row>
    <row r="55" spans="1:12" ht="20.25" customHeight="1" thickBot="1" x14ac:dyDescent="0.3">
      <c r="A55" s="1391"/>
      <c r="B55" s="21">
        <v>36</v>
      </c>
      <c r="C55" s="253" t="s">
        <v>13</v>
      </c>
      <c r="D55" s="19" t="str">
        <v>03/03/23</v>
      </c>
      <c r="E55" s="18">
        <f t="shared" si="2"/>
        <v>12.999999999999773</v>
      </c>
      <c r="F55" s="16">
        <v>29.3</v>
      </c>
      <c r="G55" s="16">
        <v>2.7</v>
      </c>
      <c r="H55" s="16">
        <v>33</v>
      </c>
      <c r="I55" s="17">
        <f t="shared" si="0"/>
        <v>75</v>
      </c>
      <c r="J55" s="16">
        <f t="shared" si="1"/>
        <v>-52.000000000000227</v>
      </c>
      <c r="K55" s="15">
        <v>10</v>
      </c>
      <c r="L55" s="14">
        <f t="shared" si="3"/>
        <v>1188</v>
      </c>
    </row>
    <row r="56" spans="1:12" x14ac:dyDescent="0.25">
      <c r="F56" s="99">
        <f>SUM(F20:F55)</f>
        <v>1052.0000000000007</v>
      </c>
      <c r="G56" s="99">
        <f>SUM(G20:G55)</f>
        <v>100.00000000000003</v>
      </c>
      <c r="H56" s="99">
        <f>SUM(H20:H55)</f>
        <v>1188</v>
      </c>
      <c r="K56" s="98">
        <f>SUM(K20:K55)</f>
        <v>360</v>
      </c>
    </row>
    <row r="57" spans="1:12" x14ac:dyDescent="0.25">
      <c r="D57" s="1420" t="s">
        <v>2</v>
      </c>
      <c r="E57" s="1420"/>
      <c r="F57" s="222">
        <f>SUM(F20:F33)</f>
        <v>409.08000000000015</v>
      </c>
      <c r="G57" s="222">
        <f t="shared" ref="G57:H57" si="4">SUM(G20:G33)</f>
        <v>38.920000000000009</v>
      </c>
      <c r="H57" s="222">
        <f t="shared" si="4"/>
        <v>462</v>
      </c>
      <c r="I57" s="56"/>
      <c r="J57" s="56"/>
      <c r="K57" s="211">
        <f>SUM(K20:K26)</f>
        <v>70</v>
      </c>
    </row>
    <row r="58" spans="1:12" x14ac:dyDescent="0.25">
      <c r="D58" s="1421" t="s">
        <v>1</v>
      </c>
      <c r="E58" s="1421"/>
      <c r="F58" s="65">
        <f>SUM(F56-F57)</f>
        <v>642.92000000000053</v>
      </c>
      <c r="G58" s="65">
        <f>SUM(G56-G57)</f>
        <v>61.08000000000002</v>
      </c>
      <c r="H58" s="65">
        <f>SUM(H56-H57)</f>
        <v>726</v>
      </c>
      <c r="K58" s="74">
        <f>SUM(K56-K57)</f>
        <v>290</v>
      </c>
    </row>
    <row r="60" spans="1:12" ht="15.75" x14ac:dyDescent="0.25">
      <c r="C60" s="251"/>
      <c r="D60" s="1422" t="s">
        <v>42</v>
      </c>
      <c r="E60" s="1422"/>
      <c r="F60" s="1423">
        <f>SUM(F58:H58)</f>
        <v>1430.0000000000005</v>
      </c>
      <c r="G60" s="1423"/>
    </row>
    <row r="61" spans="1:12" ht="16.5" thickBot="1" x14ac:dyDescent="0.3">
      <c r="C61" s="251"/>
      <c r="D61" s="1422" t="s">
        <v>41</v>
      </c>
      <c r="E61" s="1422"/>
      <c r="F61" s="1436">
        <v>-52</v>
      </c>
      <c r="G61" s="1436"/>
    </row>
    <row r="62" spans="1:12" ht="17.25" thickTop="1" thickBot="1" x14ac:dyDescent="0.3">
      <c r="C62" s="1415" t="s">
        <v>0</v>
      </c>
      <c r="D62" s="1415"/>
      <c r="E62" s="1416"/>
      <c r="F62" s="1417">
        <f>SUM(F60:G61)</f>
        <v>1378.0000000000005</v>
      </c>
      <c r="G62" s="1419"/>
    </row>
    <row r="63" spans="1:12" ht="15.75" thickTop="1" x14ac:dyDescent="0.25"/>
  </sheetData>
  <mergeCells count="19">
    <mergeCell ref="A44:A55"/>
    <mergeCell ref="A32:A43"/>
    <mergeCell ref="A20:A31"/>
    <mergeCell ref="A16:B16"/>
    <mergeCell ref="D16:F16"/>
    <mergeCell ref="D17:F17"/>
    <mergeCell ref="A8:L8"/>
    <mergeCell ref="A11:B11"/>
    <mergeCell ref="A12:B12"/>
    <mergeCell ref="A14:B14"/>
    <mergeCell ref="A15:B15"/>
    <mergeCell ref="C62:E62"/>
    <mergeCell ref="F62:G62"/>
    <mergeCell ref="D57:E57"/>
    <mergeCell ref="D58:E58"/>
    <mergeCell ref="D60:E60"/>
    <mergeCell ref="F60:G60"/>
    <mergeCell ref="D61:E61"/>
    <mergeCell ref="F61:G61"/>
  </mergeCells>
  <printOptions horizontalCentered="1"/>
  <pageMargins left="0" right="0" top="0.39370078740157483" bottom="0" header="0.31496062992125984" footer="0.31496062992125984"/>
  <pageSetup scale="72" pageOrder="overThenDown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M49"/>
  <sheetViews>
    <sheetView topLeftCell="A17" zoomScale="90" zoomScaleNormal="90" workbookViewId="0">
      <selection activeCell="E38" sqref="E38"/>
    </sheetView>
  </sheetViews>
  <sheetFormatPr defaultRowHeight="15" x14ac:dyDescent="0.25"/>
  <cols>
    <col min="3" max="3" width="12.140625" bestFit="1" customWidth="1"/>
    <col min="4" max="4" width="12.42578125" customWidth="1"/>
    <col min="5" max="8" width="10" customWidth="1"/>
    <col min="9" max="9" width="10.85546875" customWidth="1"/>
    <col min="10" max="12" width="10" customWidth="1"/>
    <col min="13" max="13" width="11.5703125" customWidth="1"/>
    <col min="14" max="14" width="5.85546875" customWidth="1"/>
  </cols>
  <sheetData>
    <row r="1" spans="1:13" ht="21" x14ac:dyDescent="0.35">
      <c r="A1" s="63" t="s">
        <v>40</v>
      </c>
    </row>
    <row r="3" spans="1:13" ht="21" x14ac:dyDescent="0.35">
      <c r="A3" s="62" t="s">
        <v>1263</v>
      </c>
    </row>
    <row r="4" spans="1:13" ht="12.6" customHeight="1" x14ac:dyDescent="0.35">
      <c r="A4" s="62"/>
    </row>
    <row r="5" spans="1:13" ht="17.25" x14ac:dyDescent="0.3">
      <c r="A5" s="500" t="s">
        <v>1264</v>
      </c>
    </row>
    <row r="6" spans="1:13" ht="17.25" x14ac:dyDescent="0.3">
      <c r="A6" s="500" t="s">
        <v>1265</v>
      </c>
    </row>
    <row r="8" spans="1:13" ht="20.25" customHeight="1" x14ac:dyDescent="0.25">
      <c r="A8" s="1425" t="s">
        <v>1266</v>
      </c>
      <c r="B8" s="1425"/>
      <c r="C8" s="1425"/>
      <c r="D8" s="1425"/>
      <c r="E8" s="1425"/>
      <c r="F8" s="1425"/>
      <c r="G8" s="1425"/>
      <c r="H8" s="1425"/>
      <c r="I8" s="1425"/>
      <c r="J8" s="1425"/>
      <c r="K8" s="1425"/>
      <c r="L8" s="1425"/>
      <c r="M8" s="1425"/>
    </row>
    <row r="9" spans="1:13" ht="20.25" customHeight="1" x14ac:dyDescent="0.25">
      <c r="A9" s="59" t="s">
        <v>37</v>
      </c>
      <c r="B9" s="60"/>
      <c r="C9" s="59"/>
      <c r="D9" s="976"/>
      <c r="E9" s="51"/>
      <c r="F9" s="58"/>
      <c r="G9" s="58"/>
      <c r="H9" s="58"/>
      <c r="I9" s="48"/>
      <c r="J9" s="48"/>
      <c r="K9" s="48"/>
      <c r="L9" s="48"/>
      <c r="M9" s="48"/>
    </row>
    <row r="10" spans="1:13" ht="20.25" customHeight="1" x14ac:dyDescent="0.25">
      <c r="A10" s="61" t="s">
        <v>124</v>
      </c>
      <c r="B10" s="60"/>
      <c r="C10" s="59"/>
      <c r="D10" s="976"/>
      <c r="E10" s="51"/>
      <c r="F10" s="58"/>
      <c r="G10" s="58"/>
      <c r="H10" s="58"/>
      <c r="I10" s="48"/>
      <c r="J10" s="48"/>
      <c r="K10" s="48"/>
      <c r="L10" s="48"/>
      <c r="M10" s="48"/>
    </row>
    <row r="11" spans="1:13" ht="20.25" customHeight="1" x14ac:dyDescent="0.25">
      <c r="A11" s="1426" t="s">
        <v>35</v>
      </c>
      <c r="B11" s="1426"/>
      <c r="C11" s="54">
        <v>3000</v>
      </c>
      <c r="D11" s="976"/>
      <c r="E11" s="51"/>
      <c r="I11" s="48"/>
      <c r="L11" s="48"/>
      <c r="M11" s="48"/>
    </row>
    <row r="12" spans="1:13" ht="20.25" customHeight="1" x14ac:dyDescent="0.25">
      <c r="A12" s="1426" t="s">
        <v>33</v>
      </c>
      <c r="B12" s="1426"/>
      <c r="C12" s="54">
        <v>180</v>
      </c>
      <c r="D12" s="487" t="s">
        <v>1267</v>
      </c>
      <c r="E12" s="51"/>
      <c r="I12" s="48"/>
      <c r="L12" s="48"/>
      <c r="M12" s="48"/>
    </row>
    <row r="13" spans="1:13" ht="20.25" customHeight="1" x14ac:dyDescent="0.25">
      <c r="A13" s="1426" t="s">
        <v>33</v>
      </c>
      <c r="B13" s="1426"/>
      <c r="C13" s="54">
        <v>180</v>
      </c>
      <c r="D13" s="487" t="s">
        <v>238</v>
      </c>
      <c r="E13" s="51"/>
      <c r="I13" s="48"/>
      <c r="L13" s="48"/>
      <c r="M13" s="48"/>
    </row>
    <row r="14" spans="1:13" ht="20.25" customHeight="1" x14ac:dyDescent="0.25">
      <c r="A14" s="1426" t="s">
        <v>33</v>
      </c>
      <c r="B14" s="1426"/>
      <c r="C14" s="54">
        <v>180</v>
      </c>
      <c r="D14" s="330" t="s">
        <v>32</v>
      </c>
      <c r="E14" s="51"/>
      <c r="I14" s="48"/>
      <c r="L14" s="48"/>
      <c r="M14" s="48"/>
    </row>
    <row r="15" spans="1:13" ht="20.25" customHeight="1" x14ac:dyDescent="0.25">
      <c r="A15" s="975"/>
      <c r="B15" s="975"/>
      <c r="C15" s="50">
        <f>SUM(C11:C14)</f>
        <v>3540</v>
      </c>
      <c r="E15" s="51"/>
      <c r="I15" s="48"/>
      <c r="L15" s="48"/>
      <c r="M15" s="48"/>
    </row>
    <row r="16" spans="1:13" ht="20.25" customHeight="1" x14ac:dyDescent="0.25">
      <c r="A16" s="1426" t="s">
        <v>31</v>
      </c>
      <c r="B16" s="1426"/>
      <c r="C16" s="189">
        <v>2548.8000000000002</v>
      </c>
      <c r="D16" s="52" t="s">
        <v>75</v>
      </c>
      <c r="E16" s="51"/>
      <c r="I16" s="48"/>
      <c r="L16" s="48"/>
      <c r="M16" s="48"/>
    </row>
    <row r="17" spans="1:13" ht="20.25" customHeight="1" x14ac:dyDescent="0.25">
      <c r="A17" s="975"/>
      <c r="B17" s="975"/>
      <c r="C17" s="50">
        <f>SUM(C15:C16)</f>
        <v>6088.8</v>
      </c>
      <c r="D17" s="52"/>
      <c r="E17" s="51"/>
      <c r="I17" s="48"/>
      <c r="L17" s="48"/>
      <c r="M17" s="48"/>
    </row>
    <row r="18" spans="1:13" ht="20.25" customHeight="1" x14ac:dyDescent="0.25">
      <c r="A18" s="1426" t="s">
        <v>464</v>
      </c>
      <c r="B18" s="1426"/>
      <c r="C18" s="49">
        <v>198</v>
      </c>
      <c r="D18" s="52"/>
      <c r="E18" s="51"/>
      <c r="I18" s="48"/>
      <c r="L18" s="48"/>
      <c r="M18" s="48"/>
    </row>
    <row r="19" spans="1:13" ht="20.25" customHeight="1" thickBot="1" x14ac:dyDescent="0.3">
      <c r="A19" s="360"/>
      <c r="B19" s="360"/>
      <c r="C19" s="45">
        <f>SUM(C17:C18)</f>
        <v>6286.8</v>
      </c>
      <c r="E19" s="1428" t="s">
        <v>27</v>
      </c>
      <c r="F19" s="1428"/>
      <c r="G19" s="96"/>
      <c r="I19" s="48"/>
      <c r="L19" s="48"/>
      <c r="M19" s="48"/>
    </row>
    <row r="20" spans="1:13" ht="16.5" thickTop="1" x14ac:dyDescent="0.25">
      <c r="E20" s="1443">
        <f>C19/18+1</f>
        <v>350.26666666666665</v>
      </c>
      <c r="F20" s="1443"/>
      <c r="G20" s="94"/>
    </row>
    <row r="21" spans="1:13" s="93" customFormat="1" ht="15" customHeight="1" thickBot="1" x14ac:dyDescent="0.3">
      <c r="D21" s="95"/>
      <c r="E21" s="95"/>
      <c r="F21" s="94"/>
      <c r="G21" s="94"/>
    </row>
    <row r="22" spans="1:13" ht="18" customHeight="1" x14ac:dyDescent="0.25">
      <c r="A22" s="1430" t="s">
        <v>26</v>
      </c>
      <c r="B22" s="1432" t="s">
        <v>25</v>
      </c>
      <c r="C22" s="1392" t="s">
        <v>24</v>
      </c>
      <c r="D22" s="1400" t="s">
        <v>23</v>
      </c>
      <c r="E22" s="1392" t="s">
        <v>22</v>
      </c>
      <c r="F22" s="1408" t="s">
        <v>21</v>
      </c>
      <c r="G22" s="1402" t="s">
        <v>20</v>
      </c>
      <c r="H22" s="1403"/>
      <c r="I22" s="1404"/>
      <c r="J22" s="1392" t="s">
        <v>19</v>
      </c>
      <c r="K22" s="1400" t="s">
        <v>18</v>
      </c>
      <c r="L22" s="1392" t="s">
        <v>17</v>
      </c>
      <c r="M22" s="1394" t="s">
        <v>15</v>
      </c>
    </row>
    <row r="23" spans="1:13" ht="35.25" customHeight="1" thickBot="1" x14ac:dyDescent="0.3">
      <c r="A23" s="1431"/>
      <c r="B23" s="1433"/>
      <c r="C23" s="1393"/>
      <c r="D23" s="1401"/>
      <c r="E23" s="1393"/>
      <c r="F23" s="1434"/>
      <c r="G23" s="974" t="s">
        <v>597</v>
      </c>
      <c r="H23" s="974" t="s">
        <v>20</v>
      </c>
      <c r="I23" s="974" t="s">
        <v>16</v>
      </c>
      <c r="J23" s="1393"/>
      <c r="K23" s="1401"/>
      <c r="L23" s="1393"/>
      <c r="M23" s="1395"/>
    </row>
    <row r="24" spans="1:13" ht="20.25" customHeight="1" x14ac:dyDescent="0.25">
      <c r="A24" s="1389">
        <v>2024</v>
      </c>
      <c r="B24" s="37">
        <v>1</v>
      </c>
      <c r="C24" s="987" t="s">
        <v>14</v>
      </c>
      <c r="D24" s="35" t="str">
        <f t="array" ref="D24:D41">TRANSPOSE('[1]2024-2025'!$F$114:$W$114)</f>
        <v>01/11/24</v>
      </c>
      <c r="E24" s="34">
        <f>C19</f>
        <v>6286.8</v>
      </c>
      <c r="F24" s="32">
        <v>177.4</v>
      </c>
      <c r="G24" s="32">
        <v>10</v>
      </c>
      <c r="H24" s="32">
        <v>10</v>
      </c>
      <c r="I24" s="31">
        <v>11</v>
      </c>
      <c r="J24" s="32">
        <v>141.6</v>
      </c>
      <c r="K24" s="33">
        <f>F24+J24+H24+I24+G24</f>
        <v>350</v>
      </c>
      <c r="L24" s="32">
        <f>E24-J24-H24-F24-I24-G24</f>
        <v>5936.8</v>
      </c>
      <c r="M24" s="30">
        <f>J24</f>
        <v>141.6</v>
      </c>
    </row>
    <row r="25" spans="1:13" ht="20.25" customHeight="1" thickBot="1" x14ac:dyDescent="0.3">
      <c r="A25" s="1391"/>
      <c r="B25" s="21">
        <v>2</v>
      </c>
      <c r="C25" s="989" t="s">
        <v>13</v>
      </c>
      <c r="D25" s="19" t="str">
        <v>30/11/24</v>
      </c>
      <c r="E25" s="18">
        <f t="shared" ref="E25:E41" si="0">L24</f>
        <v>5936.8</v>
      </c>
      <c r="F25" s="16">
        <v>177.4</v>
      </c>
      <c r="G25" s="16">
        <v>10</v>
      </c>
      <c r="H25" s="16">
        <v>10</v>
      </c>
      <c r="I25" s="15">
        <v>11</v>
      </c>
      <c r="J25" s="16">
        <v>141.6</v>
      </c>
      <c r="K25" s="17">
        <f t="shared" ref="K25:K41" si="1">F25+J25+H25+I25+G25</f>
        <v>350</v>
      </c>
      <c r="L25" s="16">
        <f t="shared" ref="L25:L41" si="2">E25-J25-H25-F25-I25-G25</f>
        <v>5586.8</v>
      </c>
      <c r="M25" s="14">
        <f>M24+J25</f>
        <v>283.2</v>
      </c>
    </row>
    <row r="26" spans="1:13" ht="20.25" customHeight="1" x14ac:dyDescent="0.25">
      <c r="A26" s="1389">
        <v>2025</v>
      </c>
      <c r="B26" s="37">
        <v>3</v>
      </c>
      <c r="C26" s="987" t="s">
        <v>12</v>
      </c>
      <c r="D26" s="35" t="str">
        <v>02/01/25</v>
      </c>
      <c r="E26" s="34">
        <f t="shared" si="0"/>
        <v>5586.8</v>
      </c>
      <c r="F26" s="32">
        <v>177.4</v>
      </c>
      <c r="G26" s="32">
        <v>10</v>
      </c>
      <c r="H26" s="32">
        <v>10</v>
      </c>
      <c r="I26" s="31">
        <v>11</v>
      </c>
      <c r="J26" s="32">
        <v>141.6</v>
      </c>
      <c r="K26" s="33">
        <f t="shared" si="1"/>
        <v>350</v>
      </c>
      <c r="L26" s="32">
        <f t="shared" si="2"/>
        <v>5236.8</v>
      </c>
      <c r="M26" s="30">
        <f>M25+J26</f>
        <v>424.79999999999995</v>
      </c>
    </row>
    <row r="27" spans="1:13" ht="20.25" customHeight="1" x14ac:dyDescent="0.25">
      <c r="A27" s="1390"/>
      <c r="B27" s="29">
        <v>4</v>
      </c>
      <c r="C27" s="988" t="s">
        <v>11</v>
      </c>
      <c r="D27" s="27" t="str">
        <v>25/01/25</v>
      </c>
      <c r="E27" s="26">
        <f t="shared" si="0"/>
        <v>5236.8</v>
      </c>
      <c r="F27" s="24">
        <v>177.4</v>
      </c>
      <c r="G27" s="24">
        <v>10</v>
      </c>
      <c r="H27" s="24">
        <v>10</v>
      </c>
      <c r="I27" s="23">
        <v>11</v>
      </c>
      <c r="J27" s="24">
        <v>141.6</v>
      </c>
      <c r="K27" s="25">
        <f t="shared" si="1"/>
        <v>350</v>
      </c>
      <c r="L27" s="24">
        <f t="shared" si="2"/>
        <v>4886.8</v>
      </c>
      <c r="M27" s="22">
        <f>M26+J27</f>
        <v>566.4</v>
      </c>
    </row>
    <row r="28" spans="1:13" ht="20.25" customHeight="1" x14ac:dyDescent="0.25">
      <c r="A28" s="1390"/>
      <c r="B28" s="29">
        <v>5</v>
      </c>
      <c r="C28" s="988" t="s">
        <v>10</v>
      </c>
      <c r="D28" s="27" t="str">
        <v>01/03/25</v>
      </c>
      <c r="E28" s="26">
        <f t="shared" si="0"/>
        <v>4886.8</v>
      </c>
      <c r="F28" s="24">
        <v>177.4</v>
      </c>
      <c r="G28" s="24">
        <v>10</v>
      </c>
      <c r="H28" s="24">
        <v>10</v>
      </c>
      <c r="I28" s="23">
        <v>11</v>
      </c>
      <c r="J28" s="24">
        <v>141.6</v>
      </c>
      <c r="K28" s="25">
        <f t="shared" si="1"/>
        <v>350</v>
      </c>
      <c r="L28" s="24">
        <f t="shared" si="2"/>
        <v>4536.8</v>
      </c>
      <c r="M28" s="22">
        <f>M27+J28</f>
        <v>708</v>
      </c>
    </row>
    <row r="29" spans="1:13" ht="20.25" customHeight="1" x14ac:dyDescent="0.25">
      <c r="A29" s="1390"/>
      <c r="B29" s="29">
        <v>6</v>
      </c>
      <c r="C29" s="988" t="s">
        <v>9</v>
      </c>
      <c r="D29" s="27" t="str">
        <v>26/03/25</v>
      </c>
      <c r="E29" s="26">
        <f t="shared" si="0"/>
        <v>4536.8</v>
      </c>
      <c r="F29" s="24">
        <v>177.4</v>
      </c>
      <c r="G29" s="24">
        <v>10</v>
      </c>
      <c r="H29" s="24">
        <v>10</v>
      </c>
      <c r="I29" s="23">
        <v>11</v>
      </c>
      <c r="J29" s="24">
        <v>141.6</v>
      </c>
      <c r="K29" s="25">
        <f t="shared" si="1"/>
        <v>350</v>
      </c>
      <c r="L29" s="24">
        <f t="shared" si="2"/>
        <v>4186.8</v>
      </c>
      <c r="M29" s="22">
        <f>M28+J29</f>
        <v>849.6</v>
      </c>
    </row>
    <row r="30" spans="1:13" ht="20.25" customHeight="1" x14ac:dyDescent="0.25">
      <c r="A30" s="1390"/>
      <c r="B30" s="29">
        <v>7</v>
      </c>
      <c r="C30" s="988" t="s">
        <v>8</v>
      </c>
      <c r="D30" s="27" t="str">
        <v>02/05/25</v>
      </c>
      <c r="E30" s="26">
        <f t="shared" si="0"/>
        <v>4186.8</v>
      </c>
      <c r="F30" s="24">
        <v>177.4</v>
      </c>
      <c r="G30" s="24">
        <v>10</v>
      </c>
      <c r="H30" s="24">
        <v>10</v>
      </c>
      <c r="I30" s="23">
        <v>11</v>
      </c>
      <c r="J30" s="24">
        <v>141.6</v>
      </c>
      <c r="K30" s="25">
        <f t="shared" si="1"/>
        <v>350</v>
      </c>
      <c r="L30" s="24">
        <f t="shared" si="2"/>
        <v>3836.8</v>
      </c>
      <c r="M30" s="22">
        <f t="shared" ref="M30:M41" si="3">M29+J30</f>
        <v>991.2</v>
      </c>
    </row>
    <row r="31" spans="1:13" ht="20.25" customHeight="1" x14ac:dyDescent="0.25">
      <c r="A31" s="1390"/>
      <c r="B31" s="29">
        <v>8</v>
      </c>
      <c r="C31" s="988" t="s">
        <v>7</v>
      </c>
      <c r="D31" s="27" t="str">
        <v>28/05/25</v>
      </c>
      <c r="E31" s="26">
        <f t="shared" si="0"/>
        <v>3836.8</v>
      </c>
      <c r="F31" s="24">
        <v>177.4</v>
      </c>
      <c r="G31" s="24">
        <v>10</v>
      </c>
      <c r="H31" s="24">
        <v>10</v>
      </c>
      <c r="I31" s="23">
        <v>11</v>
      </c>
      <c r="J31" s="24">
        <v>141.6</v>
      </c>
      <c r="K31" s="25">
        <f t="shared" si="1"/>
        <v>350</v>
      </c>
      <c r="L31" s="24">
        <f t="shared" si="2"/>
        <v>3486.8</v>
      </c>
      <c r="M31" s="22">
        <f t="shared" si="3"/>
        <v>1132.8</v>
      </c>
    </row>
    <row r="32" spans="1:13" ht="20.25" customHeight="1" x14ac:dyDescent="0.25">
      <c r="A32" s="1390"/>
      <c r="B32" s="29">
        <v>9</v>
      </c>
      <c r="C32" s="988" t="s">
        <v>6</v>
      </c>
      <c r="D32" s="27" t="str">
        <v>01/07/25</v>
      </c>
      <c r="E32" s="26">
        <f t="shared" si="0"/>
        <v>3486.8</v>
      </c>
      <c r="F32" s="24">
        <v>177.4</v>
      </c>
      <c r="G32" s="24">
        <v>10</v>
      </c>
      <c r="H32" s="24">
        <v>10</v>
      </c>
      <c r="I32" s="23">
        <v>11</v>
      </c>
      <c r="J32" s="24">
        <v>141.6</v>
      </c>
      <c r="K32" s="25">
        <f t="shared" si="1"/>
        <v>350</v>
      </c>
      <c r="L32" s="24">
        <f t="shared" si="2"/>
        <v>3136.8</v>
      </c>
      <c r="M32" s="22">
        <f t="shared" si="3"/>
        <v>1274.3999999999999</v>
      </c>
    </row>
    <row r="33" spans="1:13" ht="20.25" customHeight="1" x14ac:dyDescent="0.25">
      <c r="A33" s="1390"/>
      <c r="B33" s="29">
        <v>10</v>
      </c>
      <c r="C33" s="988" t="s">
        <v>5</v>
      </c>
      <c r="D33" s="27" t="str">
        <v>01/08/25</v>
      </c>
      <c r="E33" s="26">
        <f t="shared" si="0"/>
        <v>3136.8</v>
      </c>
      <c r="F33" s="24">
        <v>177.4</v>
      </c>
      <c r="G33" s="24">
        <v>10</v>
      </c>
      <c r="H33" s="24">
        <v>10</v>
      </c>
      <c r="I33" s="23">
        <v>11</v>
      </c>
      <c r="J33" s="24">
        <v>141.6</v>
      </c>
      <c r="K33" s="25">
        <f t="shared" si="1"/>
        <v>350</v>
      </c>
      <c r="L33" s="24">
        <f t="shared" si="2"/>
        <v>2786.8</v>
      </c>
      <c r="M33" s="22">
        <f t="shared" si="3"/>
        <v>1415.9999999999998</v>
      </c>
    </row>
    <row r="34" spans="1:13" ht="20.25" customHeight="1" x14ac:dyDescent="0.25">
      <c r="A34" s="1390"/>
      <c r="B34" s="29">
        <v>11</v>
      </c>
      <c r="C34" s="988" t="s">
        <v>4</v>
      </c>
      <c r="D34" s="27" t="str">
        <v>30/08/25</v>
      </c>
      <c r="E34" s="26">
        <f t="shared" si="0"/>
        <v>2786.8</v>
      </c>
      <c r="F34" s="24">
        <v>177.4</v>
      </c>
      <c r="G34" s="24">
        <v>10</v>
      </c>
      <c r="H34" s="24">
        <v>10</v>
      </c>
      <c r="I34" s="23">
        <v>11</v>
      </c>
      <c r="J34" s="24">
        <v>141.6</v>
      </c>
      <c r="K34" s="25">
        <f t="shared" si="1"/>
        <v>350</v>
      </c>
      <c r="L34" s="24">
        <f t="shared" si="2"/>
        <v>2436.8000000000002</v>
      </c>
      <c r="M34" s="22">
        <f t="shared" si="3"/>
        <v>1557.5999999999997</v>
      </c>
    </row>
    <row r="35" spans="1:13" ht="20.25" customHeight="1" x14ac:dyDescent="0.25">
      <c r="A35" s="1390"/>
      <c r="B35" s="29">
        <v>12</v>
      </c>
      <c r="C35" s="988" t="s">
        <v>3</v>
      </c>
      <c r="D35" s="27" t="str">
        <v>02/10/25</v>
      </c>
      <c r="E35" s="26">
        <f t="shared" si="0"/>
        <v>2436.8000000000002</v>
      </c>
      <c r="F35" s="24">
        <v>177.4</v>
      </c>
      <c r="G35" s="24">
        <v>10</v>
      </c>
      <c r="H35" s="24">
        <v>10</v>
      </c>
      <c r="I35" s="23">
        <v>11</v>
      </c>
      <c r="J35" s="24">
        <v>141.6</v>
      </c>
      <c r="K35" s="25">
        <f t="shared" si="1"/>
        <v>350</v>
      </c>
      <c r="L35" s="24">
        <f t="shared" si="2"/>
        <v>2086.8000000000002</v>
      </c>
      <c r="M35" s="22">
        <f t="shared" si="3"/>
        <v>1699.1999999999996</v>
      </c>
    </row>
    <row r="36" spans="1:13" ht="20.25" customHeight="1" x14ac:dyDescent="0.25">
      <c r="A36" s="1390"/>
      <c r="B36" s="29">
        <v>13</v>
      </c>
      <c r="C36" s="988" t="s">
        <v>14</v>
      </c>
      <c r="D36" s="27" t="str">
        <v>31/10/25</v>
      </c>
      <c r="E36" s="26">
        <f t="shared" si="0"/>
        <v>2086.8000000000002</v>
      </c>
      <c r="F36" s="24">
        <v>177.4</v>
      </c>
      <c r="G36" s="24">
        <v>10</v>
      </c>
      <c r="H36" s="24">
        <v>10</v>
      </c>
      <c r="I36" s="23">
        <v>11</v>
      </c>
      <c r="J36" s="24">
        <v>141.6</v>
      </c>
      <c r="K36" s="25">
        <f t="shared" si="1"/>
        <v>350</v>
      </c>
      <c r="L36" s="24">
        <f t="shared" si="2"/>
        <v>1736.8000000000002</v>
      </c>
      <c r="M36" s="22">
        <f t="shared" si="3"/>
        <v>1840.7999999999995</v>
      </c>
    </row>
    <row r="37" spans="1:13" ht="20.25" customHeight="1" thickBot="1" x14ac:dyDescent="0.3">
      <c r="A37" s="1391"/>
      <c r="B37" s="21">
        <v>14</v>
      </c>
      <c r="C37" s="989" t="s">
        <v>13</v>
      </c>
      <c r="D37" s="19" t="str">
        <v>29/11/25</v>
      </c>
      <c r="E37" s="18">
        <f t="shared" si="0"/>
        <v>1736.8000000000002</v>
      </c>
      <c r="F37" s="16">
        <v>177.4</v>
      </c>
      <c r="G37" s="16">
        <v>10</v>
      </c>
      <c r="H37" s="16">
        <v>10</v>
      </c>
      <c r="I37" s="15">
        <v>11</v>
      </c>
      <c r="J37" s="16">
        <v>141.6</v>
      </c>
      <c r="K37" s="17">
        <f t="shared" si="1"/>
        <v>350</v>
      </c>
      <c r="L37" s="16">
        <f t="shared" si="2"/>
        <v>1386.8000000000002</v>
      </c>
      <c r="M37" s="14">
        <f t="shared" si="3"/>
        <v>1982.3999999999994</v>
      </c>
    </row>
    <row r="38" spans="1:13" ht="20.25" customHeight="1" x14ac:dyDescent="0.25">
      <c r="A38" s="1389">
        <v>2026</v>
      </c>
      <c r="B38" s="37">
        <v>15</v>
      </c>
      <c r="C38" s="987" t="s">
        <v>12</v>
      </c>
      <c r="D38" s="35" t="str">
        <v>02/01/26</v>
      </c>
      <c r="E38" s="34">
        <f t="shared" si="0"/>
        <v>1386.8000000000002</v>
      </c>
      <c r="F38" s="32">
        <v>177.4</v>
      </c>
      <c r="G38" s="32">
        <v>10</v>
      </c>
      <c r="H38" s="32">
        <v>10</v>
      </c>
      <c r="I38" s="31">
        <v>11</v>
      </c>
      <c r="J38" s="32">
        <v>141.6</v>
      </c>
      <c r="K38" s="33">
        <f t="shared" si="1"/>
        <v>350</v>
      </c>
      <c r="L38" s="32">
        <f t="shared" si="2"/>
        <v>1036.8000000000002</v>
      </c>
      <c r="M38" s="30">
        <f t="shared" si="3"/>
        <v>2123.9999999999995</v>
      </c>
    </row>
    <row r="39" spans="1:13" ht="20.25" customHeight="1" x14ac:dyDescent="0.25">
      <c r="A39" s="1390"/>
      <c r="B39" s="29">
        <v>16</v>
      </c>
      <c r="C39" s="988" t="s">
        <v>11</v>
      </c>
      <c r="D39" s="27" t="str">
        <v>31/01/26</v>
      </c>
      <c r="E39" s="26">
        <f t="shared" si="0"/>
        <v>1036.8000000000002</v>
      </c>
      <c r="F39" s="24">
        <v>177.4</v>
      </c>
      <c r="G39" s="24">
        <v>10</v>
      </c>
      <c r="H39" s="24">
        <v>10</v>
      </c>
      <c r="I39" s="23">
        <v>11</v>
      </c>
      <c r="J39" s="24">
        <v>141.6</v>
      </c>
      <c r="K39" s="25">
        <f t="shared" si="1"/>
        <v>350</v>
      </c>
      <c r="L39" s="24">
        <f t="shared" si="2"/>
        <v>686.80000000000018</v>
      </c>
      <c r="M39" s="22">
        <f t="shared" si="3"/>
        <v>2265.5999999999995</v>
      </c>
    </row>
    <row r="40" spans="1:13" ht="20.25" customHeight="1" x14ac:dyDescent="0.25">
      <c r="A40" s="1390"/>
      <c r="B40" s="29">
        <v>17</v>
      </c>
      <c r="C40" s="988" t="s">
        <v>10</v>
      </c>
      <c r="D40" s="27" t="str">
        <v>28/02/26</v>
      </c>
      <c r="E40" s="26">
        <f t="shared" si="0"/>
        <v>686.80000000000018</v>
      </c>
      <c r="F40" s="24">
        <v>177.4</v>
      </c>
      <c r="G40" s="24">
        <v>10</v>
      </c>
      <c r="H40" s="24">
        <v>10</v>
      </c>
      <c r="I40" s="23">
        <v>11</v>
      </c>
      <c r="J40" s="24">
        <v>141.6</v>
      </c>
      <c r="K40" s="25">
        <f t="shared" si="1"/>
        <v>350</v>
      </c>
      <c r="L40" s="24">
        <f t="shared" si="2"/>
        <v>336.80000000000018</v>
      </c>
      <c r="M40" s="22">
        <f t="shared" si="3"/>
        <v>2407.1999999999994</v>
      </c>
    </row>
    <row r="41" spans="1:13" ht="20.25" customHeight="1" thickBot="1" x14ac:dyDescent="0.3">
      <c r="A41" s="1391"/>
      <c r="B41" s="21">
        <v>18</v>
      </c>
      <c r="C41" s="989" t="s">
        <v>9</v>
      </c>
      <c r="D41" s="19" t="str">
        <v>28/02/26</v>
      </c>
      <c r="E41" s="18">
        <f t="shared" si="0"/>
        <v>336.80000000000018</v>
      </c>
      <c r="F41" s="16">
        <v>177.4</v>
      </c>
      <c r="G41" s="16">
        <v>10</v>
      </c>
      <c r="H41" s="16">
        <v>10</v>
      </c>
      <c r="I41" s="15">
        <v>11</v>
      </c>
      <c r="J41" s="16">
        <v>141.6</v>
      </c>
      <c r="K41" s="17">
        <f t="shared" si="1"/>
        <v>350</v>
      </c>
      <c r="L41" s="16">
        <f t="shared" si="2"/>
        <v>-13.199999999999818</v>
      </c>
      <c r="M41" s="14">
        <f t="shared" si="3"/>
        <v>2548.7999999999993</v>
      </c>
    </row>
    <row r="42" spans="1:13" x14ac:dyDescent="0.25">
      <c r="D42" s="68"/>
      <c r="E42" s="68"/>
      <c r="F42" s="67">
        <f>SUM(F24:F41)</f>
        <v>3193.2000000000012</v>
      </c>
      <c r="G42" s="67">
        <f>SUM(G24:G41)</f>
        <v>180</v>
      </c>
      <c r="H42" s="67">
        <f>SUM(H24:H41)</f>
        <v>180</v>
      </c>
      <c r="I42" s="67">
        <f>SUM(I24:I41)</f>
        <v>198</v>
      </c>
      <c r="J42" s="67">
        <f>SUM(J24:J41)</f>
        <v>2548.7999999999993</v>
      </c>
    </row>
    <row r="43" spans="1:13" x14ac:dyDescent="0.25">
      <c r="D43" s="1420" t="s">
        <v>2</v>
      </c>
      <c r="E43" s="1420"/>
      <c r="F43" s="79">
        <v>0</v>
      </c>
      <c r="G43" s="79">
        <v>0</v>
      </c>
      <c r="H43" s="79">
        <v>0</v>
      </c>
      <c r="I43" s="79">
        <v>0</v>
      </c>
      <c r="J43" s="79">
        <v>0</v>
      </c>
    </row>
    <row r="44" spans="1:13" x14ac:dyDescent="0.25">
      <c r="D44" s="1421" t="s">
        <v>1</v>
      </c>
      <c r="E44" s="1421"/>
      <c r="F44" s="78">
        <f>SUM(F42-F43)</f>
        <v>3193.2000000000012</v>
      </c>
      <c r="G44" s="78">
        <f>SUM(G42-G43)</f>
        <v>180</v>
      </c>
      <c r="H44" s="78">
        <f>SUM(H42-H43)</f>
        <v>180</v>
      </c>
      <c r="I44" s="78">
        <f t="shared" ref="I44:J44" si="4">SUM(I42-I43)</f>
        <v>198</v>
      </c>
      <c r="J44" s="78">
        <f t="shared" si="4"/>
        <v>2548.7999999999993</v>
      </c>
    </row>
    <row r="46" spans="1:13" ht="15.75" x14ac:dyDescent="0.25">
      <c r="C46" s="76"/>
      <c r="D46" s="1435" t="s">
        <v>42</v>
      </c>
      <c r="E46" s="1435"/>
      <c r="F46" s="1423">
        <f>SUM(F44:J44)</f>
        <v>6300</v>
      </c>
      <c r="G46" s="1423"/>
      <c r="H46" s="1423"/>
      <c r="I46" s="485"/>
    </row>
    <row r="47" spans="1:13" ht="16.5" thickBot="1" x14ac:dyDescent="0.3">
      <c r="C47" s="76"/>
      <c r="D47" s="1435" t="s">
        <v>41</v>
      </c>
      <c r="E47" s="1435"/>
      <c r="F47" s="1436">
        <v>-13.2</v>
      </c>
      <c r="G47" s="1436"/>
      <c r="H47" s="1436"/>
      <c r="I47" s="485"/>
    </row>
    <row r="48" spans="1:13" ht="17.25" thickTop="1" thickBot="1" x14ac:dyDescent="0.3">
      <c r="C48" s="1415" t="s">
        <v>0</v>
      </c>
      <c r="D48" s="1415"/>
      <c r="E48" s="1416"/>
      <c r="F48" s="1417">
        <f>SUM(F46:I47)</f>
        <v>6286.8</v>
      </c>
      <c r="G48" s="1418"/>
      <c r="H48" s="1419"/>
      <c r="I48" s="486"/>
    </row>
    <row r="49" ht="15.75" thickTop="1" x14ac:dyDescent="0.25"/>
  </sheetData>
  <mergeCells count="31">
    <mergeCell ref="A16:B16"/>
    <mergeCell ref="A8:M8"/>
    <mergeCell ref="A11:B11"/>
    <mergeCell ref="A12:B12"/>
    <mergeCell ref="A13:B13"/>
    <mergeCell ref="A14:B14"/>
    <mergeCell ref="A18:B18"/>
    <mergeCell ref="E19:F19"/>
    <mergeCell ref="E20:F20"/>
    <mergeCell ref="A22:A23"/>
    <mergeCell ref="B22:B23"/>
    <mergeCell ref="C22:C23"/>
    <mergeCell ref="D22:D23"/>
    <mergeCell ref="E22:E23"/>
    <mergeCell ref="F22:F23"/>
    <mergeCell ref="G22:I22"/>
    <mergeCell ref="J22:J23"/>
    <mergeCell ref="K22:K23"/>
    <mergeCell ref="L22:L23"/>
    <mergeCell ref="M22:M23"/>
    <mergeCell ref="D47:E47"/>
    <mergeCell ref="F47:H47"/>
    <mergeCell ref="C48:E48"/>
    <mergeCell ref="F48:H48"/>
    <mergeCell ref="D43:E43"/>
    <mergeCell ref="D44:E44"/>
    <mergeCell ref="A38:A41"/>
    <mergeCell ref="A26:A37"/>
    <mergeCell ref="A24:A25"/>
    <mergeCell ref="D46:E46"/>
    <mergeCell ref="F46:H46"/>
  </mergeCells>
  <printOptions horizontalCentered="1"/>
  <pageMargins left="0" right="0" top="0.39370078740157483" bottom="0" header="0.31496062992125984" footer="0.31496062992125984"/>
  <pageSetup scale="6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128</vt:i4>
      </vt:variant>
      <vt:variant>
        <vt:lpstr>Named Ranges</vt:lpstr>
      </vt:variant>
      <vt:variant>
        <vt:i4>244</vt:i4>
      </vt:variant>
    </vt:vector>
  </HeadingPairs>
  <TitlesOfParts>
    <vt:vector size="372" baseType="lpstr">
      <vt:lpstr>Abang Bahtiar</vt:lpstr>
      <vt:lpstr>Abang Ikmal</vt:lpstr>
      <vt:lpstr>Abang Ismuni</vt:lpstr>
      <vt:lpstr>Abd Hamid</vt:lpstr>
      <vt:lpstr>Abg Mohd Faisal</vt:lpstr>
      <vt:lpstr>Abang Sabri</vt:lpstr>
      <vt:lpstr>Abg Dzulfirdauz</vt:lpstr>
      <vt:lpstr>Abg Yusuf</vt:lpstr>
      <vt:lpstr>Abdul Aziz b Amran</vt:lpstr>
      <vt:lpstr>Abd Aziz Azmirul</vt:lpstr>
      <vt:lpstr>Abd Aziz Azmirul - 09.03.22</vt:lpstr>
      <vt:lpstr>Abdul Rafi b Amran</vt:lpstr>
      <vt:lpstr>Abdul Rafi b Amran-29.08.25</vt:lpstr>
      <vt:lpstr>Abdul Rahman</vt:lpstr>
      <vt:lpstr>Abdul Wahid</vt:lpstr>
      <vt:lpstr>Abu Ubaidah</vt:lpstr>
      <vt:lpstr>Addrain</vt:lpstr>
      <vt:lpstr>Adib</vt:lpstr>
      <vt:lpstr>Adib-28.11.24</vt:lpstr>
      <vt:lpstr>Adiona Vee - 10.11.20</vt:lpstr>
      <vt:lpstr>Adiona Vee - 17.11.20</vt:lpstr>
      <vt:lpstr>Adiona Vee - 03.05.21</vt:lpstr>
      <vt:lpstr>Adiona Vee - 04.08.21</vt:lpstr>
      <vt:lpstr>Adiona Vee - 31.05.22</vt:lpstr>
      <vt:lpstr>Adrian Harun</vt:lpstr>
      <vt:lpstr>Adriel</vt:lpstr>
      <vt:lpstr>Ady</vt:lpstr>
      <vt:lpstr>Afizah Bt Dilah</vt:lpstr>
      <vt:lpstr>Ahamad</vt:lpstr>
      <vt:lpstr>Ahamad-22.12.23</vt:lpstr>
      <vt:lpstr>Ahmad Afiq</vt:lpstr>
      <vt:lpstr>Ahmad Afiq-14.12.24</vt:lpstr>
      <vt:lpstr>Ahmad Afiq-29.07.25</vt:lpstr>
      <vt:lpstr>Ahmad Muqris - 24.11.20</vt:lpstr>
      <vt:lpstr>Ahmad Muqris - 24.12.20</vt:lpstr>
      <vt:lpstr>Ahmad Muqris - 19.09.22</vt:lpstr>
      <vt:lpstr>Ahmad Tarmizi</vt:lpstr>
      <vt:lpstr>Ahmad Tarmizi-07.10.23</vt:lpstr>
      <vt:lpstr>Ahmad Tarmizi-08.10.25</vt:lpstr>
      <vt:lpstr>Aiman Rasydan</vt:lpstr>
      <vt:lpstr>Aizatul</vt:lpstr>
      <vt:lpstr>Aizza</vt:lpstr>
      <vt:lpstr>Akmal Khairulnizar - 02 Jul.21</vt:lpstr>
      <vt:lpstr>Akui</vt:lpstr>
      <vt:lpstr>Alberla</vt:lpstr>
      <vt:lpstr>Alberla-18.07.23</vt:lpstr>
      <vt:lpstr>Alberla-03.07.24</vt:lpstr>
      <vt:lpstr>Alberla-11.06.25</vt:lpstr>
      <vt:lpstr>Albert Edmund</vt:lpstr>
      <vt:lpstr>Albert Sia</vt:lpstr>
      <vt:lpstr>Albert Sia-31.12.25</vt:lpstr>
      <vt:lpstr>Alexander Gabriel</vt:lpstr>
      <vt:lpstr>Alexander Gabriel - 26.04.24</vt:lpstr>
      <vt:lpstr>Alexander Gabriel - 12.09.24</vt:lpstr>
      <vt:lpstr>Alexander Gabriel - 19.11.24</vt:lpstr>
      <vt:lpstr>Alexander Gabriel-25.09.25</vt:lpstr>
      <vt:lpstr>Alexson</vt:lpstr>
      <vt:lpstr>Aliff b Mohd</vt:lpstr>
      <vt:lpstr>Alister</vt:lpstr>
      <vt:lpstr>Alleson Bong</vt:lpstr>
      <vt:lpstr>Alphonsus </vt:lpstr>
      <vt:lpstr>Alrazzaaqu</vt:lpstr>
      <vt:lpstr>Alrazzaaqu-07.04.25</vt:lpstr>
      <vt:lpstr>Ami Zuriah</vt:lpstr>
      <vt:lpstr>Aminah bt Ali</vt:lpstr>
      <vt:lpstr>Amin Nasriq</vt:lpstr>
      <vt:lpstr>Aminul</vt:lpstr>
      <vt:lpstr>Aminul - 08.04.22</vt:lpstr>
      <vt:lpstr>Amit</vt:lpstr>
      <vt:lpstr>Amna</vt:lpstr>
      <vt:lpstr>Amsler ak Mady</vt:lpstr>
      <vt:lpstr>Amylin</vt:lpstr>
      <vt:lpstr>Amylin-05.11.24</vt:lpstr>
      <vt:lpstr>Anderson Joe</vt:lpstr>
      <vt:lpstr>Anderson Joe-18.02.25</vt:lpstr>
      <vt:lpstr>Andy Daglish</vt:lpstr>
      <vt:lpstr>Andy Daglish - 11.02.22</vt:lpstr>
      <vt:lpstr>Andy Wong</vt:lpstr>
      <vt:lpstr>Angela Lah</vt:lpstr>
      <vt:lpstr>Angela Lah-07.10.25a</vt:lpstr>
      <vt:lpstr>Angela Lah-07.10.25b</vt:lpstr>
      <vt:lpstr>Ang Siew Kim</vt:lpstr>
      <vt:lpstr>Ang Siew Kim-16.12.24</vt:lpstr>
      <vt:lpstr>Ang Siew Kim-24.11.25</vt:lpstr>
      <vt:lpstr>Angela Ak Langi</vt:lpstr>
      <vt:lpstr>Angela chai</vt:lpstr>
      <vt:lpstr>Angelin Fausta</vt:lpstr>
      <vt:lpstr>Annie</vt:lpstr>
      <vt:lpstr>Anthony ak mula</vt:lpstr>
      <vt:lpstr>Anthony tan</vt:lpstr>
      <vt:lpstr>Ariana Izwaniesya</vt:lpstr>
      <vt:lpstr>Arthur Ak Popie</vt:lpstr>
      <vt:lpstr>Asfia</vt:lpstr>
      <vt:lpstr>Asrani</vt:lpstr>
      <vt:lpstr>Awangku Mohd</vt:lpstr>
      <vt:lpstr>Awang Ahmad b awg moss</vt:lpstr>
      <vt:lpstr>Awang Fairuz</vt:lpstr>
      <vt:lpstr>Awang Junainie</vt:lpstr>
      <vt:lpstr>Awang Shahbudin - 15 Sept</vt:lpstr>
      <vt:lpstr>Awang Shahbudin - 26 Sept</vt:lpstr>
      <vt:lpstr>Awang Sopian</vt:lpstr>
      <vt:lpstr>Awang Sopian-13.06.24</vt:lpstr>
      <vt:lpstr>Azizur Rahim</vt:lpstr>
      <vt:lpstr>Azizur Rahim- 28.03.22</vt:lpstr>
      <vt:lpstr>Azizur Rahim- 06.08.22</vt:lpstr>
      <vt:lpstr>Azlan b Ali-04.07.24</vt:lpstr>
      <vt:lpstr>Azlan b Ali-01.07.25</vt:lpstr>
      <vt:lpstr>Azuan - 02.08.21</vt:lpstr>
      <vt:lpstr>Azuan 10.12.21</vt:lpstr>
      <vt:lpstr>Azuan-12.07.22</vt:lpstr>
      <vt:lpstr>Azuan-15.11.22</vt:lpstr>
      <vt:lpstr>Azura ak Beren</vt:lpstr>
      <vt:lpstr>Azura ak Beren-02.04.24</vt:lpstr>
      <vt:lpstr>Azura ak Beren-19.08.24</vt:lpstr>
      <vt:lpstr>Azura ak Beren-22.04.25</vt:lpstr>
      <vt:lpstr>Azura Zuraini</vt:lpstr>
      <vt:lpstr>Azroul Nizam</vt:lpstr>
      <vt:lpstr>Azwan Bin Rosli</vt:lpstr>
      <vt:lpstr>Bazira</vt:lpstr>
      <vt:lpstr>Bennet</vt:lpstr>
      <vt:lpstr>Bical</vt:lpstr>
      <vt:lpstr>Bidin</vt:lpstr>
      <vt:lpstr>Biza</vt:lpstr>
      <vt:lpstr>Bong Chong Sin</vt:lpstr>
      <vt:lpstr>Bryan Aldridge</vt:lpstr>
      <vt:lpstr>Bryan Elbine</vt:lpstr>
      <vt:lpstr>Bryan Elbine - 07.01.22</vt:lpstr>
      <vt:lpstr>Busang</vt:lpstr>
      <vt:lpstr>'Abang Bahtiar'!Print_Area</vt:lpstr>
      <vt:lpstr>'Abang Ikmal'!Print_Area</vt:lpstr>
      <vt:lpstr>'Abang Ismuni'!Print_Area</vt:lpstr>
      <vt:lpstr>'Abang Sabri'!Print_Area</vt:lpstr>
      <vt:lpstr>'Abd Aziz Azmirul - 09.03.22'!Print_Area</vt:lpstr>
      <vt:lpstr>'Abd Hamid'!Print_Area</vt:lpstr>
      <vt:lpstr>'Abdul Aziz b Amran'!Print_Area</vt:lpstr>
      <vt:lpstr>'Abdul Rafi b Amran'!Print_Area</vt:lpstr>
      <vt:lpstr>'Abdul Rafi b Amran-29.08.25'!Print_Area</vt:lpstr>
      <vt:lpstr>'Abdul Rahman'!Print_Area</vt:lpstr>
      <vt:lpstr>'Abdul Wahid'!Print_Area</vt:lpstr>
      <vt:lpstr>'Abg Dzulfirdauz'!Print_Area</vt:lpstr>
      <vt:lpstr>'Abg Mohd Faisal'!Print_Area</vt:lpstr>
      <vt:lpstr>'Abg Yusuf'!Print_Area</vt:lpstr>
      <vt:lpstr>'Abu Ubaidah'!Print_Area</vt:lpstr>
      <vt:lpstr>Addrain!Print_Area</vt:lpstr>
      <vt:lpstr>Adib!Print_Area</vt:lpstr>
      <vt:lpstr>'Adib-28.11.24'!Print_Area</vt:lpstr>
      <vt:lpstr>'Adiona Vee - 03.05.21'!Print_Area</vt:lpstr>
      <vt:lpstr>'Adiona Vee - 04.08.21'!Print_Area</vt:lpstr>
      <vt:lpstr>'Adiona Vee - 31.05.22'!Print_Area</vt:lpstr>
      <vt:lpstr>'Adrian Harun'!Print_Area</vt:lpstr>
      <vt:lpstr>Adriel!Print_Area</vt:lpstr>
      <vt:lpstr>Ady!Print_Area</vt:lpstr>
      <vt:lpstr>'Afizah Bt Dilah'!Print_Area</vt:lpstr>
      <vt:lpstr>Ahamad!Print_Area</vt:lpstr>
      <vt:lpstr>'Ahamad-22.12.23'!Print_Area</vt:lpstr>
      <vt:lpstr>'Ahmad Afiq'!Print_Area</vt:lpstr>
      <vt:lpstr>'Ahmad Afiq-14.12.24'!Print_Area</vt:lpstr>
      <vt:lpstr>'Ahmad Afiq-29.07.25'!Print_Area</vt:lpstr>
      <vt:lpstr>'Ahmad Muqris - 19.09.22'!Print_Area</vt:lpstr>
      <vt:lpstr>'Ahmad Tarmizi'!Print_Area</vt:lpstr>
      <vt:lpstr>'Ahmad Tarmizi-07.10.23'!Print_Area</vt:lpstr>
      <vt:lpstr>'Ahmad Tarmizi-08.10.25'!Print_Area</vt:lpstr>
      <vt:lpstr>'Aiman Rasydan'!Print_Area</vt:lpstr>
      <vt:lpstr>Aizatul!Print_Area</vt:lpstr>
      <vt:lpstr>Aizza!Print_Area</vt:lpstr>
      <vt:lpstr>'Akmal Khairulnizar - 02 Jul.21'!Print_Area</vt:lpstr>
      <vt:lpstr>Akui!Print_Area</vt:lpstr>
      <vt:lpstr>Alberla!Print_Area</vt:lpstr>
      <vt:lpstr>'Alberla-03.07.24'!Print_Area</vt:lpstr>
      <vt:lpstr>'Alberla-11.06.25'!Print_Area</vt:lpstr>
      <vt:lpstr>'Alberla-18.07.23'!Print_Area</vt:lpstr>
      <vt:lpstr>'Albert Edmund'!Print_Area</vt:lpstr>
      <vt:lpstr>'Albert Sia'!Print_Area</vt:lpstr>
      <vt:lpstr>'Albert Sia-31.12.25'!Print_Area</vt:lpstr>
      <vt:lpstr>'Alexander Gabriel - 12.09.24'!Print_Area</vt:lpstr>
      <vt:lpstr>'Alexander Gabriel - 19.11.24'!Print_Area</vt:lpstr>
      <vt:lpstr>'Alexander Gabriel - 26.04.24'!Print_Area</vt:lpstr>
      <vt:lpstr>'Alexander Gabriel-25.09.25'!Print_Area</vt:lpstr>
      <vt:lpstr>Alexson!Print_Area</vt:lpstr>
      <vt:lpstr>'Aliff b Mohd'!Print_Area</vt:lpstr>
      <vt:lpstr>Alister!Print_Area</vt:lpstr>
      <vt:lpstr>'Alleson Bong'!Print_Area</vt:lpstr>
      <vt:lpstr>'Alphonsus '!Print_Area</vt:lpstr>
      <vt:lpstr>Alrazzaaqu!Print_Area</vt:lpstr>
      <vt:lpstr>'Alrazzaaqu-07.04.25'!Print_Area</vt:lpstr>
      <vt:lpstr>'Ami Zuriah'!Print_Area</vt:lpstr>
      <vt:lpstr>'Amin Nasriq'!Print_Area</vt:lpstr>
      <vt:lpstr>'Aminah bt Ali'!Print_Area</vt:lpstr>
      <vt:lpstr>Aminul!Print_Area</vt:lpstr>
      <vt:lpstr>'Aminul - 08.04.22'!Print_Area</vt:lpstr>
      <vt:lpstr>Amit!Print_Area</vt:lpstr>
      <vt:lpstr>Amna!Print_Area</vt:lpstr>
      <vt:lpstr>Amylin!Print_Area</vt:lpstr>
      <vt:lpstr>'Amylin-05.11.24'!Print_Area</vt:lpstr>
      <vt:lpstr>'Anderson Joe'!Print_Area</vt:lpstr>
      <vt:lpstr>'Anderson Joe-18.02.25'!Print_Area</vt:lpstr>
      <vt:lpstr>'Andy Daglish'!Print_Area</vt:lpstr>
      <vt:lpstr>'Andy Daglish - 11.02.22'!Print_Area</vt:lpstr>
      <vt:lpstr>'Andy Wong'!Print_Area</vt:lpstr>
      <vt:lpstr>'Ang Siew Kim'!Print_Area</vt:lpstr>
      <vt:lpstr>'Ang Siew Kim-16.12.24'!Print_Area</vt:lpstr>
      <vt:lpstr>'Ang Siew Kim-24.11.25'!Print_Area</vt:lpstr>
      <vt:lpstr>'Angela Ak Langi'!Print_Area</vt:lpstr>
      <vt:lpstr>'Angela chai'!Print_Area</vt:lpstr>
      <vt:lpstr>'Angela Lah'!Print_Area</vt:lpstr>
      <vt:lpstr>'Angela Lah-07.10.25a'!Print_Area</vt:lpstr>
      <vt:lpstr>'Angela Lah-07.10.25b'!Print_Area</vt:lpstr>
      <vt:lpstr>'Angelin Fausta'!Print_Area</vt:lpstr>
      <vt:lpstr>Annie!Print_Area</vt:lpstr>
      <vt:lpstr>'Anthony ak mula'!Print_Area</vt:lpstr>
      <vt:lpstr>'Anthony tan'!Print_Area</vt:lpstr>
      <vt:lpstr>'Ariana Izwaniesya'!Print_Area</vt:lpstr>
      <vt:lpstr>'Arthur Ak Popie'!Print_Area</vt:lpstr>
      <vt:lpstr>Asfia!Print_Area</vt:lpstr>
      <vt:lpstr>Asrani!Print_Area</vt:lpstr>
      <vt:lpstr>'Awang Ahmad b awg moss'!Print_Area</vt:lpstr>
      <vt:lpstr>'Awang Fairuz'!Print_Area</vt:lpstr>
      <vt:lpstr>'Awang Junainie'!Print_Area</vt:lpstr>
      <vt:lpstr>'Awang Sopian'!Print_Area</vt:lpstr>
      <vt:lpstr>'Awang Sopian-13.06.24'!Print_Area</vt:lpstr>
      <vt:lpstr>'Awangku Mohd'!Print_Area</vt:lpstr>
      <vt:lpstr>'Azizur Rahim- 06.08.22'!Print_Area</vt:lpstr>
      <vt:lpstr>'Azizur Rahim- 28.03.22'!Print_Area</vt:lpstr>
      <vt:lpstr>'Azlan b Ali-01.07.25'!Print_Area</vt:lpstr>
      <vt:lpstr>'Azlan b Ali-04.07.24'!Print_Area</vt:lpstr>
      <vt:lpstr>'Azroul Nizam'!Print_Area</vt:lpstr>
      <vt:lpstr>'Azuan - 02.08.21'!Print_Area</vt:lpstr>
      <vt:lpstr>'Azuan 10.12.21'!Print_Area</vt:lpstr>
      <vt:lpstr>'Azuan-12.07.22'!Print_Area</vt:lpstr>
      <vt:lpstr>'Azuan-15.11.22'!Print_Area</vt:lpstr>
      <vt:lpstr>'Azura ak Beren'!Print_Area</vt:lpstr>
      <vt:lpstr>'Azura ak Beren-02.04.24'!Print_Area</vt:lpstr>
      <vt:lpstr>'Azura ak Beren-19.08.24'!Print_Area</vt:lpstr>
      <vt:lpstr>'Azura ak Beren-22.04.25'!Print_Area</vt:lpstr>
      <vt:lpstr>'Azura Zuraini'!Print_Area</vt:lpstr>
      <vt:lpstr>Bazira!Print_Area</vt:lpstr>
      <vt:lpstr>Bennet!Print_Area</vt:lpstr>
      <vt:lpstr>Bical!Print_Area</vt:lpstr>
      <vt:lpstr>Bidin!Print_Area</vt:lpstr>
      <vt:lpstr>Biza!Print_Area</vt:lpstr>
      <vt:lpstr>'Bong Chong Sin'!Print_Area</vt:lpstr>
      <vt:lpstr>'Bryan Elbine'!Print_Area</vt:lpstr>
      <vt:lpstr>'Bryan Elbine - 07.01.22'!Print_Area</vt:lpstr>
      <vt:lpstr>Busang!Print_Area</vt:lpstr>
      <vt:lpstr>'Abang Bahtiar'!Print_Titles</vt:lpstr>
      <vt:lpstr>'Abang Ikmal'!Print_Titles</vt:lpstr>
      <vt:lpstr>'Abang Ismuni'!Print_Titles</vt:lpstr>
      <vt:lpstr>'Abang Sabri'!Print_Titles</vt:lpstr>
      <vt:lpstr>'Abd Aziz Azmirul'!Print_Titles</vt:lpstr>
      <vt:lpstr>'Abd Aziz Azmirul - 09.03.22'!Print_Titles</vt:lpstr>
      <vt:lpstr>'Abd Hamid'!Print_Titles</vt:lpstr>
      <vt:lpstr>'Abdul Aziz b Amran'!Print_Titles</vt:lpstr>
      <vt:lpstr>'Abdul Rafi b Amran'!Print_Titles</vt:lpstr>
      <vt:lpstr>'Abdul Rafi b Amran-29.08.25'!Print_Titles</vt:lpstr>
      <vt:lpstr>'Abdul Rahman'!Print_Titles</vt:lpstr>
      <vt:lpstr>'Abdul Wahid'!Print_Titles</vt:lpstr>
      <vt:lpstr>'Abg Dzulfirdauz'!Print_Titles</vt:lpstr>
      <vt:lpstr>'Abg Mohd Faisal'!Print_Titles</vt:lpstr>
      <vt:lpstr>'Abg Yusuf'!Print_Titles</vt:lpstr>
      <vt:lpstr>'Abu Ubaidah'!Print_Titles</vt:lpstr>
      <vt:lpstr>Addrain!Print_Titles</vt:lpstr>
      <vt:lpstr>Adib!Print_Titles</vt:lpstr>
      <vt:lpstr>'Adib-28.11.24'!Print_Titles</vt:lpstr>
      <vt:lpstr>'Adiona Vee - 03.05.21'!Print_Titles</vt:lpstr>
      <vt:lpstr>'Adiona Vee - 04.08.21'!Print_Titles</vt:lpstr>
      <vt:lpstr>'Adiona Vee - 10.11.20'!Print_Titles</vt:lpstr>
      <vt:lpstr>'Adiona Vee - 17.11.20'!Print_Titles</vt:lpstr>
      <vt:lpstr>'Adiona Vee - 31.05.22'!Print_Titles</vt:lpstr>
      <vt:lpstr>'Adrian Harun'!Print_Titles</vt:lpstr>
      <vt:lpstr>Adriel!Print_Titles</vt:lpstr>
      <vt:lpstr>Ady!Print_Titles</vt:lpstr>
      <vt:lpstr>'Afizah Bt Dilah'!Print_Titles</vt:lpstr>
      <vt:lpstr>Ahamad!Print_Titles</vt:lpstr>
      <vt:lpstr>'Ahamad-22.12.23'!Print_Titles</vt:lpstr>
      <vt:lpstr>'Ahmad Afiq'!Print_Titles</vt:lpstr>
      <vt:lpstr>'Ahmad Afiq-14.12.24'!Print_Titles</vt:lpstr>
      <vt:lpstr>'Ahmad Afiq-29.07.25'!Print_Titles</vt:lpstr>
      <vt:lpstr>'Ahmad Muqris - 19.09.22'!Print_Titles</vt:lpstr>
      <vt:lpstr>'Ahmad Muqris - 24.11.20'!Print_Titles</vt:lpstr>
      <vt:lpstr>'Ahmad Muqris - 24.12.20'!Print_Titles</vt:lpstr>
      <vt:lpstr>'Ahmad Tarmizi'!Print_Titles</vt:lpstr>
      <vt:lpstr>'Ahmad Tarmizi-07.10.23'!Print_Titles</vt:lpstr>
      <vt:lpstr>'Ahmad Tarmizi-08.10.25'!Print_Titles</vt:lpstr>
      <vt:lpstr>'Aiman Rasydan'!Print_Titles</vt:lpstr>
      <vt:lpstr>Aizatul!Print_Titles</vt:lpstr>
      <vt:lpstr>Aizza!Print_Titles</vt:lpstr>
      <vt:lpstr>'Akmal Khairulnizar - 02 Jul.21'!Print_Titles</vt:lpstr>
      <vt:lpstr>Akui!Print_Titles</vt:lpstr>
      <vt:lpstr>Alberla!Print_Titles</vt:lpstr>
      <vt:lpstr>'Alberla-03.07.24'!Print_Titles</vt:lpstr>
      <vt:lpstr>'Alberla-11.06.25'!Print_Titles</vt:lpstr>
      <vt:lpstr>'Alberla-18.07.23'!Print_Titles</vt:lpstr>
      <vt:lpstr>'Albert Edmund'!Print_Titles</vt:lpstr>
      <vt:lpstr>'Albert Sia'!Print_Titles</vt:lpstr>
      <vt:lpstr>'Albert Sia-31.12.25'!Print_Titles</vt:lpstr>
      <vt:lpstr>'Alexander Gabriel'!Print_Titles</vt:lpstr>
      <vt:lpstr>'Alexander Gabriel - 12.09.24'!Print_Titles</vt:lpstr>
      <vt:lpstr>'Alexander Gabriel - 19.11.24'!Print_Titles</vt:lpstr>
      <vt:lpstr>'Alexander Gabriel - 26.04.24'!Print_Titles</vt:lpstr>
      <vt:lpstr>'Alexander Gabriel-25.09.25'!Print_Titles</vt:lpstr>
      <vt:lpstr>Alexson!Print_Titles</vt:lpstr>
      <vt:lpstr>'Aliff b Mohd'!Print_Titles</vt:lpstr>
      <vt:lpstr>Alister!Print_Titles</vt:lpstr>
      <vt:lpstr>'Alleson Bong'!Print_Titles</vt:lpstr>
      <vt:lpstr>'Alphonsus '!Print_Titles</vt:lpstr>
      <vt:lpstr>Alrazzaaqu!Print_Titles</vt:lpstr>
      <vt:lpstr>'Alrazzaaqu-07.04.25'!Print_Titles</vt:lpstr>
      <vt:lpstr>'Ami Zuriah'!Print_Titles</vt:lpstr>
      <vt:lpstr>'Amin Nasriq'!Print_Titles</vt:lpstr>
      <vt:lpstr>'Aminah bt Ali'!Print_Titles</vt:lpstr>
      <vt:lpstr>Aminul!Print_Titles</vt:lpstr>
      <vt:lpstr>'Aminul - 08.04.22'!Print_Titles</vt:lpstr>
      <vt:lpstr>Amit!Print_Titles</vt:lpstr>
      <vt:lpstr>Amna!Print_Titles</vt:lpstr>
      <vt:lpstr>'Amsler ak Mady'!Print_Titles</vt:lpstr>
      <vt:lpstr>Amylin!Print_Titles</vt:lpstr>
      <vt:lpstr>'Amylin-05.11.24'!Print_Titles</vt:lpstr>
      <vt:lpstr>'Anderson Joe'!Print_Titles</vt:lpstr>
      <vt:lpstr>'Anderson Joe-18.02.25'!Print_Titles</vt:lpstr>
      <vt:lpstr>'Andy Daglish'!Print_Titles</vt:lpstr>
      <vt:lpstr>'Andy Daglish - 11.02.22'!Print_Titles</vt:lpstr>
      <vt:lpstr>'Andy Wong'!Print_Titles</vt:lpstr>
      <vt:lpstr>'Ang Siew Kim'!Print_Titles</vt:lpstr>
      <vt:lpstr>'Ang Siew Kim-16.12.24'!Print_Titles</vt:lpstr>
      <vt:lpstr>'Ang Siew Kim-24.11.25'!Print_Titles</vt:lpstr>
      <vt:lpstr>'Angela Ak Langi'!Print_Titles</vt:lpstr>
      <vt:lpstr>'Angela chai'!Print_Titles</vt:lpstr>
      <vt:lpstr>'Angela Lah'!Print_Titles</vt:lpstr>
      <vt:lpstr>'Angela Lah-07.10.25a'!Print_Titles</vt:lpstr>
      <vt:lpstr>'Angela Lah-07.10.25b'!Print_Titles</vt:lpstr>
      <vt:lpstr>'Angelin Fausta'!Print_Titles</vt:lpstr>
      <vt:lpstr>Annie!Print_Titles</vt:lpstr>
      <vt:lpstr>'Anthony ak mula'!Print_Titles</vt:lpstr>
      <vt:lpstr>'Anthony tan'!Print_Titles</vt:lpstr>
      <vt:lpstr>'Ariana Izwaniesya'!Print_Titles</vt:lpstr>
      <vt:lpstr>'Arthur Ak Popie'!Print_Titles</vt:lpstr>
      <vt:lpstr>Asfia!Print_Titles</vt:lpstr>
      <vt:lpstr>Asrani!Print_Titles</vt:lpstr>
      <vt:lpstr>'Awang Ahmad b awg moss'!Print_Titles</vt:lpstr>
      <vt:lpstr>'Awang Fairuz'!Print_Titles</vt:lpstr>
      <vt:lpstr>'Awang Junainie'!Print_Titles</vt:lpstr>
      <vt:lpstr>'Awang Shahbudin - 15 Sept'!Print_Titles</vt:lpstr>
      <vt:lpstr>'Awang Shahbudin - 26 Sept'!Print_Titles</vt:lpstr>
      <vt:lpstr>'Awang Sopian'!Print_Titles</vt:lpstr>
      <vt:lpstr>'Awang Sopian-13.06.24'!Print_Titles</vt:lpstr>
      <vt:lpstr>'Awangku Mohd'!Print_Titles</vt:lpstr>
      <vt:lpstr>'Azizur Rahim'!Print_Titles</vt:lpstr>
      <vt:lpstr>'Azizur Rahim- 06.08.22'!Print_Titles</vt:lpstr>
      <vt:lpstr>'Azizur Rahim- 28.03.22'!Print_Titles</vt:lpstr>
      <vt:lpstr>'Azlan b Ali-01.07.25'!Print_Titles</vt:lpstr>
      <vt:lpstr>'Azlan b Ali-04.07.24'!Print_Titles</vt:lpstr>
      <vt:lpstr>'Azroul Nizam'!Print_Titles</vt:lpstr>
      <vt:lpstr>'Azuan - 02.08.21'!Print_Titles</vt:lpstr>
      <vt:lpstr>'Azuan 10.12.21'!Print_Titles</vt:lpstr>
      <vt:lpstr>'Azuan-12.07.22'!Print_Titles</vt:lpstr>
      <vt:lpstr>'Azuan-15.11.22'!Print_Titles</vt:lpstr>
      <vt:lpstr>'Azura ak Beren'!Print_Titles</vt:lpstr>
      <vt:lpstr>'Azura ak Beren-02.04.24'!Print_Titles</vt:lpstr>
      <vt:lpstr>'Azura ak Beren-19.08.24'!Print_Titles</vt:lpstr>
      <vt:lpstr>'Azura ak Beren-22.04.25'!Print_Titles</vt:lpstr>
      <vt:lpstr>'Azura Zuraini'!Print_Titles</vt:lpstr>
      <vt:lpstr>'Azwan Bin Rosli'!Print_Titles</vt:lpstr>
      <vt:lpstr>Bazira!Print_Titles</vt:lpstr>
      <vt:lpstr>Bennet!Print_Titles</vt:lpstr>
      <vt:lpstr>Bical!Print_Titles</vt:lpstr>
      <vt:lpstr>Bidin!Print_Titles</vt:lpstr>
      <vt:lpstr>Biza!Print_Titles</vt:lpstr>
      <vt:lpstr>'Bong Chong Sin'!Print_Titles</vt:lpstr>
      <vt:lpstr>'Bryan Aldridge'!Print_Titles</vt:lpstr>
      <vt:lpstr>'Bryan Elbine'!Print_Titles</vt:lpstr>
      <vt:lpstr>'Bryan Elbine - 07.01.22'!Print_Titles</vt:lpstr>
      <vt:lpstr>Busang!Print_Titles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ellie1978kch@outlook.com</dc:creator>
  <cp:lastModifiedBy>ellie1978kch@outlook.com</cp:lastModifiedBy>
  <cp:lastPrinted>2022-10-20T09:01:30Z</cp:lastPrinted>
  <dcterms:created xsi:type="dcterms:W3CDTF">2021-07-21T04:43:16Z</dcterms:created>
  <dcterms:modified xsi:type="dcterms:W3CDTF">2026-04-08T01:28:26Z</dcterms:modified>
</cp:coreProperties>
</file>