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ry/Dropbox/2024 Teaching Curriculum/MCC MATH 132/Excel Documents MATH 132/"/>
    </mc:Choice>
  </mc:AlternateContent>
  <xr:revisionPtr revIDLastSave="0" documentId="13_ncr:1_{D3371FE1-9E29-9440-8FF6-192173EFC1D9}" xr6:coauthVersionLast="47" xr6:coauthVersionMax="47" xr10:uidLastSave="{00000000-0000-0000-0000-000000000000}"/>
  <bookViews>
    <workbookView xWindow="2240" yWindow="500" windowWidth="25940" windowHeight="15340" firstSheet="6" activeTab="11" xr2:uid="{979FD6F6-60E2-EC47-A5CC-EF62AF7A4F83}"/>
  </bookViews>
  <sheets>
    <sheet name="Intro to Excel Math" sheetId="5" r:id="rId1"/>
    <sheet name="Simple Interest Pattern" sheetId="6" r:id="rId2"/>
    <sheet name="Simple Interest Calculator" sheetId="20" r:id="rId3"/>
    <sheet name="Simple Vs Compound Interest" sheetId="21" r:id="rId4"/>
    <sheet name="Compount Interest Future Values" sheetId="22" r:id="rId5"/>
    <sheet name="Compound Interest Present Value" sheetId="23" r:id="rId6"/>
    <sheet name="Anuities and Sinking Funds" sheetId="24" r:id="rId7"/>
    <sheet name="Amortization" sheetId="25" r:id="rId8"/>
    <sheet name="Simple Interest Loan Schedule" sheetId="27" r:id="rId9"/>
    <sheet name="Rule of 78 Illustrated" sheetId="28" r:id="rId10"/>
    <sheet name="Amortized vs Simple Interest" sheetId="29" r:id="rId11"/>
    <sheet name="Quadratic Relationship" sheetId="3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30" l="1"/>
  <c r="D26" i="30"/>
  <c r="C27" i="30"/>
  <c r="D27" i="30"/>
  <c r="D28" i="30" s="1"/>
  <c r="C28" i="30"/>
  <c r="C15" i="30"/>
  <c r="D15" i="30"/>
  <c r="D16" i="30" s="1"/>
  <c r="D17" i="30" s="1"/>
  <c r="D18" i="30" s="1"/>
  <c r="D19" i="30" s="1"/>
  <c r="D20" i="30" s="1"/>
  <c r="D21" i="30" s="1"/>
  <c r="D22" i="30" s="1"/>
  <c r="D23" i="30" s="1"/>
  <c r="D24" i="30" s="1"/>
  <c r="D25" i="30" s="1"/>
  <c r="C16" i="30"/>
  <c r="C17" i="30"/>
  <c r="C18" i="30"/>
  <c r="C19" i="30"/>
  <c r="C20" i="30"/>
  <c r="C21" i="30"/>
  <c r="C22" i="30"/>
  <c r="C23" i="30"/>
  <c r="C24" i="30"/>
  <c r="C25" i="30"/>
  <c r="G7" i="30"/>
  <c r="G8" i="30"/>
  <c r="G9" i="30"/>
  <c r="G10" i="30"/>
  <c r="G11" i="30"/>
  <c r="G12" i="30"/>
  <c r="G13" i="30"/>
  <c r="G14" i="30"/>
  <c r="G6" i="30"/>
  <c r="F6" i="30"/>
  <c r="F7" i="30"/>
  <c r="F8" i="30"/>
  <c r="F9" i="30"/>
  <c r="F10" i="30"/>
  <c r="F11" i="30"/>
  <c r="F12" i="30"/>
  <c r="F13" i="30"/>
  <c r="F14" i="30"/>
  <c r="F5" i="30"/>
  <c r="A6" i="30"/>
  <c r="A7" i="30"/>
  <c r="A8" i="30"/>
  <c r="A9" i="30"/>
  <c r="A10" i="30"/>
  <c r="A11" i="30"/>
  <c r="A12" i="30"/>
  <c r="A13" i="30"/>
  <c r="A14" i="30"/>
  <c r="A5" i="30"/>
  <c r="D4" i="30"/>
  <c r="D2" i="30"/>
  <c r="H2" i="30" s="1"/>
  <c r="I2" i="30"/>
  <c r="G8" i="27"/>
  <c r="H8" i="27"/>
  <c r="I8" i="27"/>
  <c r="G9" i="27"/>
  <c r="H9" i="27"/>
  <c r="I9" i="27" s="1"/>
  <c r="I10" i="27" s="1"/>
  <c r="I11" i="27" s="1"/>
  <c r="I12" i="27" s="1"/>
  <c r="I13" i="27" s="1"/>
  <c r="I14" i="27" s="1"/>
  <c r="I15" i="27" s="1"/>
  <c r="I16" i="27" s="1"/>
  <c r="I17" i="27" s="1"/>
  <c r="I18" i="27" s="1"/>
  <c r="I19" i="27" s="1"/>
  <c r="I20" i="27" s="1"/>
  <c r="I21" i="27" s="1"/>
  <c r="I22" i="27" s="1"/>
  <c r="I23" i="27" s="1"/>
  <c r="I24" i="27" s="1"/>
  <c r="I25" i="27" s="1"/>
  <c r="I26" i="27" s="1"/>
  <c r="I27" i="27" s="1"/>
  <c r="I28" i="27" s="1"/>
  <c r="I29" i="27" s="1"/>
  <c r="I30" i="27" s="1"/>
  <c r="I31" i="27" s="1"/>
  <c r="I32" i="27" s="1"/>
  <c r="I33" i="27" s="1"/>
  <c r="I34" i="27" s="1"/>
  <c r="I35" i="27" s="1"/>
  <c r="G10" i="27"/>
  <c r="H10" i="27"/>
  <c r="G11" i="27"/>
  <c r="H11" i="27"/>
  <c r="G12" i="27"/>
  <c r="H12" i="27"/>
  <c r="G13" i="27"/>
  <c r="H13" i="27"/>
  <c r="G14" i="27"/>
  <c r="H14" i="27"/>
  <c r="G15" i="27"/>
  <c r="H15" i="27" s="1"/>
  <c r="G16" i="27"/>
  <c r="H16" i="27"/>
  <c r="G17" i="27"/>
  <c r="H17" i="27"/>
  <c r="G18" i="27"/>
  <c r="H18" i="27"/>
  <c r="G19" i="27"/>
  <c r="H19" i="27"/>
  <c r="G20" i="27"/>
  <c r="H20" i="27"/>
  <c r="G21" i="27"/>
  <c r="H21" i="27"/>
  <c r="G22" i="27"/>
  <c r="H22" i="27"/>
  <c r="G23" i="27"/>
  <c r="H23" i="27"/>
  <c r="G24" i="27"/>
  <c r="H24" i="27"/>
  <c r="G25" i="27"/>
  <c r="H25" i="27"/>
  <c r="G26" i="27"/>
  <c r="H26" i="27"/>
  <c r="G27" i="27"/>
  <c r="H27" i="27"/>
  <c r="G28" i="27"/>
  <c r="H28" i="27"/>
  <c r="G29" i="27"/>
  <c r="H29" i="27"/>
  <c r="G30" i="27"/>
  <c r="H30" i="27"/>
  <c r="G31" i="27"/>
  <c r="H31" i="27"/>
  <c r="G32" i="27"/>
  <c r="H32" i="27"/>
  <c r="G33" i="27"/>
  <c r="H33" i="27"/>
  <c r="G34" i="27"/>
  <c r="H34" i="27" s="1"/>
  <c r="G35" i="27"/>
  <c r="H35" i="27"/>
  <c r="I6" i="27"/>
  <c r="H6" i="27"/>
  <c r="G6" i="27"/>
  <c r="D6" i="27"/>
  <c r="C6" i="27"/>
  <c r="B6" i="27"/>
  <c r="I5" i="27"/>
  <c r="D5" i="27"/>
  <c r="J6" i="27"/>
  <c r="E3" i="25"/>
  <c r="J3" i="27"/>
  <c r="I3" i="27"/>
  <c r="H3" i="27"/>
  <c r="G3" i="27"/>
  <c r="F3" i="27"/>
  <c r="D3" i="27"/>
  <c r="G4" i="24"/>
  <c r="B19" i="25"/>
  <c r="J7" i="27"/>
  <c r="B8" i="24"/>
  <c r="C7" i="24"/>
  <c r="B7" i="24" s="1"/>
  <c r="G7" i="6"/>
  <c r="G8" i="6"/>
  <c r="G9" i="6"/>
  <c r="G10" i="6"/>
  <c r="G11" i="6"/>
  <c r="G6" i="6"/>
  <c r="F7" i="6"/>
  <c r="F8" i="6"/>
  <c r="F9" i="6"/>
  <c r="F10" i="6"/>
  <c r="F11" i="6"/>
  <c r="F6" i="6"/>
  <c r="E6" i="6"/>
  <c r="E7" i="6"/>
  <c r="E8" i="6"/>
  <c r="E9" i="6"/>
  <c r="E10" i="6"/>
  <c r="E11" i="6"/>
  <c r="E5" i="6"/>
  <c r="D6" i="6"/>
  <c r="D7" i="6"/>
  <c r="D8" i="6"/>
  <c r="D9" i="6"/>
  <c r="D10" i="6"/>
  <c r="D11" i="6"/>
  <c r="D5" i="6"/>
  <c r="C7" i="6"/>
  <c r="C8" i="6"/>
  <c r="C9" i="6"/>
  <c r="C10" i="6"/>
  <c r="C11" i="6"/>
  <c r="C6" i="6"/>
  <c r="H3" i="6"/>
  <c r="I3" i="6" s="1"/>
  <c r="F2" i="30" l="1"/>
  <c r="G2" i="30"/>
  <c r="C12" i="30"/>
  <c r="C9" i="30"/>
  <c r="C14" i="30"/>
  <c r="C11" i="30"/>
  <c r="C8" i="30"/>
  <c r="C6" i="30"/>
  <c r="C5" i="30"/>
  <c r="C7" i="30"/>
  <c r="C10" i="30"/>
  <c r="C13" i="30"/>
  <c r="J8" i="27"/>
  <c r="B360" i="25"/>
  <c r="B349" i="25"/>
  <c r="B348" i="25"/>
  <c r="B337" i="25"/>
  <c r="B229" i="25"/>
  <c r="B217" i="25"/>
  <c r="B205" i="25"/>
  <c r="B193" i="25"/>
  <c r="B265" i="25"/>
  <c r="B121" i="25"/>
  <c r="B325" i="25"/>
  <c r="B313" i="25"/>
  <c r="B301" i="25"/>
  <c r="B289" i="25"/>
  <c r="B277" i="25"/>
  <c r="B253" i="25"/>
  <c r="B109" i="25"/>
  <c r="B181" i="25"/>
  <c r="B169" i="25"/>
  <c r="B157" i="25"/>
  <c r="B145" i="25"/>
  <c r="B133" i="25"/>
  <c r="B361" i="25"/>
  <c r="B241" i="25"/>
  <c r="B97" i="25"/>
  <c r="B312" i="25"/>
  <c r="B276" i="25"/>
  <c r="B168" i="25"/>
  <c r="B359" i="25"/>
  <c r="B191" i="25"/>
  <c r="B334" i="25"/>
  <c r="B322" i="25"/>
  <c r="B310" i="25"/>
  <c r="B298" i="25"/>
  <c r="B286" i="25"/>
  <c r="B274" i="25"/>
  <c r="B262" i="25"/>
  <c r="B250" i="25"/>
  <c r="B238" i="25"/>
  <c r="B226" i="25"/>
  <c r="B214" i="25"/>
  <c r="B202" i="25"/>
  <c r="B190" i="25"/>
  <c r="B178" i="25"/>
  <c r="B166" i="25"/>
  <c r="B154" i="25"/>
  <c r="B142" i="25"/>
  <c r="B130" i="25"/>
  <c r="B118" i="25"/>
  <c r="B106" i="25"/>
  <c r="B94" i="25"/>
  <c r="B324" i="25"/>
  <c r="B240" i="25"/>
  <c r="B144" i="25"/>
  <c r="B323" i="25"/>
  <c r="B239" i="25"/>
  <c r="B167" i="25"/>
  <c r="B346" i="25"/>
  <c r="B357" i="25"/>
  <c r="B345" i="25"/>
  <c r="B333" i="25"/>
  <c r="B321" i="25"/>
  <c r="B309" i="25"/>
  <c r="B297" i="25"/>
  <c r="B285" i="25"/>
  <c r="B273" i="25"/>
  <c r="B261" i="25"/>
  <c r="B249" i="25"/>
  <c r="B237" i="25"/>
  <c r="B225" i="25"/>
  <c r="B213" i="25"/>
  <c r="B201" i="25"/>
  <c r="B189" i="25"/>
  <c r="B177" i="25"/>
  <c r="B165" i="25"/>
  <c r="B153" i="25"/>
  <c r="B141" i="25"/>
  <c r="B129" i="25"/>
  <c r="B117" i="25"/>
  <c r="B105" i="25"/>
  <c r="B93" i="25"/>
  <c r="B216" i="25"/>
  <c r="B120" i="25"/>
  <c r="B347" i="25"/>
  <c r="B275" i="25"/>
  <c r="B203" i="25"/>
  <c r="B143" i="25"/>
  <c r="B356" i="25"/>
  <c r="B284" i="25"/>
  <c r="B236" i="25"/>
  <c r="B188" i="25"/>
  <c r="B176" i="25"/>
  <c r="B128" i="25"/>
  <c r="B116" i="25"/>
  <c r="B104" i="25"/>
  <c r="B92" i="25"/>
  <c r="B336" i="25"/>
  <c r="B288" i="25"/>
  <c r="B228" i="25"/>
  <c r="B180" i="25"/>
  <c r="B287" i="25"/>
  <c r="B95" i="25"/>
  <c r="B247" i="25"/>
  <c r="B91" i="25"/>
  <c r="B300" i="25"/>
  <c r="B192" i="25"/>
  <c r="B156" i="25"/>
  <c r="B311" i="25"/>
  <c r="B227" i="25"/>
  <c r="B131" i="25"/>
  <c r="B344" i="25"/>
  <c r="B90" i="25"/>
  <c r="B264" i="25"/>
  <c r="B132" i="25"/>
  <c r="B335" i="25"/>
  <c r="B251" i="25"/>
  <c r="B155" i="25"/>
  <c r="B358" i="25"/>
  <c r="B296" i="25"/>
  <c r="B89" i="25"/>
  <c r="B204" i="25"/>
  <c r="B108" i="25"/>
  <c r="B263" i="25"/>
  <c r="B179" i="25"/>
  <c r="B119" i="25"/>
  <c r="B332" i="25"/>
  <c r="B272" i="25"/>
  <c r="B224" i="25"/>
  <c r="B152" i="25"/>
  <c r="B355" i="25"/>
  <c r="B307" i="25"/>
  <c r="B259" i="25"/>
  <c r="B211" i="25"/>
  <c r="B175" i="25"/>
  <c r="B139" i="25"/>
  <c r="B127" i="25"/>
  <c r="B366" i="25"/>
  <c r="B318" i="25"/>
  <c r="B282" i="25"/>
  <c r="B246" i="25"/>
  <c r="B210" i="25"/>
  <c r="B174" i="25"/>
  <c r="B138" i="25"/>
  <c r="B126" i="25"/>
  <c r="B353" i="25"/>
  <c r="B305" i="25"/>
  <c r="B257" i="25"/>
  <c r="B209" i="25"/>
  <c r="B101" i="25"/>
  <c r="B364" i="25"/>
  <c r="B352" i="25"/>
  <c r="B340" i="25"/>
  <c r="B328" i="25"/>
  <c r="B316" i="25"/>
  <c r="B304" i="25"/>
  <c r="B292" i="25"/>
  <c r="B280" i="25"/>
  <c r="B268" i="25"/>
  <c r="B256" i="25"/>
  <c r="B244" i="25"/>
  <c r="B232" i="25"/>
  <c r="B220" i="25"/>
  <c r="B208" i="25"/>
  <c r="B196" i="25"/>
  <c r="B184" i="25"/>
  <c r="B172" i="25"/>
  <c r="B160" i="25"/>
  <c r="B148" i="25"/>
  <c r="B136" i="25"/>
  <c r="B124" i="25"/>
  <c r="B112" i="25"/>
  <c r="B100" i="25"/>
  <c r="B88" i="25"/>
  <c r="B252" i="25"/>
  <c r="B96" i="25"/>
  <c r="B299" i="25"/>
  <c r="B215" i="25"/>
  <c r="B107" i="25"/>
  <c r="B308" i="25"/>
  <c r="B248" i="25"/>
  <c r="B200" i="25"/>
  <c r="B164" i="25"/>
  <c r="B343" i="25"/>
  <c r="B319" i="25"/>
  <c r="B283" i="25"/>
  <c r="B223" i="25"/>
  <c r="B187" i="25"/>
  <c r="B151" i="25"/>
  <c r="B115" i="25"/>
  <c r="B330" i="25"/>
  <c r="B294" i="25"/>
  <c r="B258" i="25"/>
  <c r="B222" i="25"/>
  <c r="B186" i="25"/>
  <c r="B150" i="25"/>
  <c r="B114" i="25"/>
  <c r="B341" i="25"/>
  <c r="B293" i="25"/>
  <c r="B245" i="25"/>
  <c r="B197" i="25"/>
  <c r="B113" i="25"/>
  <c r="B363" i="25"/>
  <c r="B351" i="25"/>
  <c r="B339" i="25"/>
  <c r="B327" i="25"/>
  <c r="B315" i="25"/>
  <c r="B303" i="25"/>
  <c r="B291" i="25"/>
  <c r="B279" i="25"/>
  <c r="B267" i="25"/>
  <c r="B255" i="25"/>
  <c r="B243" i="25"/>
  <c r="B231" i="25"/>
  <c r="B219" i="25"/>
  <c r="B207" i="25"/>
  <c r="B195" i="25"/>
  <c r="B183" i="25"/>
  <c r="B171" i="25"/>
  <c r="B159" i="25"/>
  <c r="B147" i="25"/>
  <c r="B135" i="25"/>
  <c r="B123" i="25"/>
  <c r="B111" i="25"/>
  <c r="B99" i="25"/>
  <c r="B320" i="25"/>
  <c r="B260" i="25"/>
  <c r="B212" i="25"/>
  <c r="B140" i="25"/>
  <c r="B331" i="25"/>
  <c r="B295" i="25"/>
  <c r="B271" i="25"/>
  <c r="B235" i="25"/>
  <c r="B199" i="25"/>
  <c r="B163" i="25"/>
  <c r="B103" i="25"/>
  <c r="B354" i="25"/>
  <c r="B342" i="25"/>
  <c r="B306" i="25"/>
  <c r="B270" i="25"/>
  <c r="B234" i="25"/>
  <c r="B198" i="25"/>
  <c r="B162" i="25"/>
  <c r="B102" i="25"/>
  <c r="B365" i="25"/>
  <c r="B329" i="25"/>
  <c r="B317" i="25"/>
  <c r="B281" i="25"/>
  <c r="B269" i="25"/>
  <c r="B233" i="25"/>
  <c r="B221" i="25"/>
  <c r="B185" i="25"/>
  <c r="B173" i="25"/>
  <c r="B161" i="25"/>
  <c r="B149" i="25"/>
  <c r="B137" i="25"/>
  <c r="B125" i="25"/>
  <c r="B362" i="25"/>
  <c r="B350" i="25"/>
  <c r="B338" i="25"/>
  <c r="B326" i="25"/>
  <c r="B314" i="25"/>
  <c r="B302" i="25"/>
  <c r="B290" i="25"/>
  <c r="B278" i="25"/>
  <c r="B266" i="25"/>
  <c r="B254" i="25"/>
  <c r="B242" i="25"/>
  <c r="B230" i="25"/>
  <c r="B218" i="25"/>
  <c r="B206" i="25"/>
  <c r="B194" i="25"/>
  <c r="B182" i="25"/>
  <c r="B170" i="25"/>
  <c r="B158" i="25"/>
  <c r="B146" i="25"/>
  <c r="B134" i="25"/>
  <c r="B122" i="25"/>
  <c r="B110" i="25"/>
  <c r="B98" i="25"/>
  <c r="B87" i="25"/>
  <c r="B42" i="25"/>
  <c r="B41" i="25"/>
  <c r="B52" i="25"/>
  <c r="B66" i="25"/>
  <c r="B30" i="25"/>
  <c r="B77" i="25"/>
  <c r="B29" i="25"/>
  <c r="B76" i="25"/>
  <c r="B40" i="25"/>
  <c r="B75" i="25"/>
  <c r="B27" i="25"/>
  <c r="B74" i="25"/>
  <c r="B26" i="25"/>
  <c r="B49" i="25"/>
  <c r="B25" i="25"/>
  <c r="B72" i="25"/>
  <c r="B24" i="25"/>
  <c r="B71" i="25"/>
  <c r="B23" i="25"/>
  <c r="B58" i="25"/>
  <c r="B10" i="25"/>
  <c r="B81" i="25"/>
  <c r="B69" i="25"/>
  <c r="B57" i="25"/>
  <c r="B45" i="25"/>
  <c r="B33" i="25"/>
  <c r="B21" i="25"/>
  <c r="B53" i="25"/>
  <c r="F3" i="25"/>
  <c r="G3" i="25" s="1"/>
  <c r="B28" i="25"/>
  <c r="B63" i="25"/>
  <c r="B39" i="25"/>
  <c r="B62" i="25"/>
  <c r="B38" i="25"/>
  <c r="B85" i="25"/>
  <c r="B61" i="25"/>
  <c r="B37" i="25"/>
  <c r="B60" i="25"/>
  <c r="B12" i="25"/>
  <c r="B59" i="25"/>
  <c r="B35" i="25"/>
  <c r="B82" i="25"/>
  <c r="B46" i="25"/>
  <c r="B22" i="25"/>
  <c r="B80" i="25"/>
  <c r="B68" i="25"/>
  <c r="B56" i="25"/>
  <c r="B44" i="25"/>
  <c r="B32" i="25"/>
  <c r="B20" i="25"/>
  <c r="B9" i="25"/>
  <c r="B7" i="25"/>
  <c r="B78" i="25"/>
  <c r="B54" i="25"/>
  <c r="B18" i="25"/>
  <c r="B65" i="25"/>
  <c r="B17" i="25"/>
  <c r="B64" i="25"/>
  <c r="B16" i="25"/>
  <c r="B51" i="25"/>
  <c r="B15" i="25"/>
  <c r="B86" i="25"/>
  <c r="B50" i="25"/>
  <c r="B14" i="25"/>
  <c r="B73" i="25"/>
  <c r="B13" i="25"/>
  <c r="B84" i="25"/>
  <c r="B48" i="25"/>
  <c r="B36" i="25"/>
  <c r="B83" i="25"/>
  <c r="B47" i="25"/>
  <c r="B11" i="25"/>
  <c r="B70" i="25"/>
  <c r="B34" i="25"/>
  <c r="B79" i="25"/>
  <c r="B67" i="25"/>
  <c r="B55" i="25"/>
  <c r="B43" i="25"/>
  <c r="B31" i="25"/>
  <c r="B8" i="25"/>
  <c r="E6" i="25"/>
  <c r="C7" i="25" s="1"/>
  <c r="D4" i="24"/>
  <c r="I7" i="24" s="1"/>
  <c r="E4" i="24"/>
  <c r="F4" i="23"/>
  <c r="I4" i="22"/>
  <c r="H4" i="22"/>
  <c r="G4" i="22"/>
  <c r="F4" i="22"/>
  <c r="E4" i="22"/>
  <c r="G4" i="23"/>
  <c r="E4" i="23"/>
  <c r="D4" i="23"/>
  <c r="I4" i="23"/>
  <c r="H4" i="23"/>
  <c r="D4" i="22"/>
  <c r="F5" i="21"/>
  <c r="F6" i="21"/>
  <c r="F7" i="21"/>
  <c r="F8" i="21"/>
  <c r="F9" i="21"/>
  <c r="F10" i="21"/>
  <c r="F11" i="21"/>
  <c r="F12" i="21"/>
  <c r="F13" i="21"/>
  <c r="F14" i="21"/>
  <c r="F15" i="21"/>
  <c r="F16" i="21"/>
  <c r="F17" i="21"/>
  <c r="F18" i="21"/>
  <c r="F19" i="21"/>
  <c r="F20" i="21"/>
  <c r="F21" i="21"/>
  <c r="F22" i="21"/>
  <c r="F23" i="21"/>
  <c r="F4" i="21"/>
  <c r="E15" i="21"/>
  <c r="E16" i="21"/>
  <c r="E17" i="21"/>
  <c r="E18" i="21"/>
  <c r="E19" i="21"/>
  <c r="E20" i="21"/>
  <c r="E21" i="21"/>
  <c r="E22" i="21"/>
  <c r="E23" i="21"/>
  <c r="E5" i="21"/>
  <c r="E6" i="21"/>
  <c r="E7" i="21"/>
  <c r="E8" i="21"/>
  <c r="E9" i="21"/>
  <c r="E10" i="21"/>
  <c r="E11" i="21"/>
  <c r="E12" i="21"/>
  <c r="E13" i="21"/>
  <c r="E14" i="21"/>
  <c r="E4" i="21"/>
  <c r="D19" i="21"/>
  <c r="D20" i="21"/>
  <c r="D21" i="21"/>
  <c r="D22" i="21"/>
  <c r="D23" i="21"/>
  <c r="D11" i="21"/>
  <c r="D12" i="21"/>
  <c r="D13" i="21"/>
  <c r="D14" i="21"/>
  <c r="D15" i="21"/>
  <c r="D16" i="21"/>
  <c r="D17" i="21"/>
  <c r="D18" i="21"/>
  <c r="D5" i="21"/>
  <c r="D6" i="21"/>
  <c r="D7" i="21"/>
  <c r="D8" i="21"/>
  <c r="D9" i="21"/>
  <c r="D10" i="21"/>
  <c r="D4" i="21"/>
  <c r="E16" i="20"/>
  <c r="B16" i="20"/>
  <c r="E13" i="20"/>
  <c r="D13" i="20"/>
  <c r="E10" i="20"/>
  <c r="D10" i="20"/>
  <c r="B10" i="20"/>
  <c r="E7" i="20"/>
  <c r="D7" i="20"/>
  <c r="E4" i="20"/>
  <c r="D4" i="20"/>
  <c r="E2" i="5"/>
  <c r="D2" i="5"/>
  <c r="C2" i="5"/>
  <c r="B2" i="5"/>
  <c r="D5" i="30" l="1"/>
  <c r="J9" i="27"/>
  <c r="D7" i="25"/>
  <c r="E7" i="25" s="1"/>
  <c r="G7" i="27"/>
  <c r="H7" i="27" s="1"/>
  <c r="I7" i="27"/>
  <c r="B8" i="27"/>
  <c r="C8" i="27" s="1"/>
  <c r="B15" i="27"/>
  <c r="C15" i="27" s="1"/>
  <c r="B11" i="27"/>
  <c r="C11" i="27" s="1"/>
  <c r="B25" i="27"/>
  <c r="C25" i="27" s="1"/>
  <c r="B20" i="27"/>
  <c r="C20" i="27" s="1"/>
  <c r="B27" i="27"/>
  <c r="C27" i="27" s="1"/>
  <c r="B33" i="27"/>
  <c r="C33" i="27" s="1"/>
  <c r="B9" i="27"/>
  <c r="C9" i="27" s="1"/>
  <c r="B22" i="27"/>
  <c r="C22" i="27" s="1"/>
  <c r="B28" i="27"/>
  <c r="C28" i="27" s="1"/>
  <c r="B34" i="27"/>
  <c r="C34" i="27" s="1"/>
  <c r="B18" i="27"/>
  <c r="C18" i="27" s="1"/>
  <c r="B31" i="27"/>
  <c r="C31" i="27" s="1"/>
  <c r="B13" i="27"/>
  <c r="C13" i="27" s="1"/>
  <c r="B32" i="27"/>
  <c r="C32" i="27" s="1"/>
  <c r="B14" i="27"/>
  <c r="C14" i="27" s="1"/>
  <c r="B16" i="27"/>
  <c r="C16" i="27" s="1"/>
  <c r="B30" i="27"/>
  <c r="C30" i="27" s="1"/>
  <c r="B19" i="27"/>
  <c r="C19" i="27" s="1"/>
  <c r="B26" i="27"/>
  <c r="C26" i="27" s="1"/>
  <c r="B10" i="27"/>
  <c r="C10" i="27" s="1"/>
  <c r="B17" i="27"/>
  <c r="C17" i="27" s="1"/>
  <c r="B23" i="27"/>
  <c r="C23" i="27" s="1"/>
  <c r="B29" i="27"/>
  <c r="C29" i="27" s="1"/>
  <c r="B35" i="27"/>
  <c r="C35" i="27" s="1"/>
  <c r="B24" i="27"/>
  <c r="C24" i="27" s="1"/>
  <c r="B7" i="27"/>
  <c r="B12" i="27"/>
  <c r="C12" i="27" s="1"/>
  <c r="B21" i="27"/>
  <c r="C21" i="27" s="1"/>
  <c r="G7" i="24"/>
  <c r="H7" i="24"/>
  <c r="C8" i="25"/>
  <c r="D8" i="25" s="1"/>
  <c r="E8" i="25" s="1"/>
  <c r="C9" i="25" s="1"/>
  <c r="D9" i="25" s="1"/>
  <c r="E9" i="25" s="1"/>
  <c r="C10" i="25" s="1"/>
  <c r="D10" i="25" s="1"/>
  <c r="E10" i="25" s="1"/>
  <c r="C11" i="25" s="1"/>
  <c r="D11" i="25" s="1"/>
  <c r="E11" i="25" s="1"/>
  <c r="E7" i="24"/>
  <c r="F7" i="24"/>
  <c r="D6" i="30" l="1"/>
  <c r="J10" i="27"/>
  <c r="C12" i="25"/>
  <c r="D12" i="25" s="1"/>
  <c r="E12" i="25" s="1"/>
  <c r="C7" i="27"/>
  <c r="D7" i="27" s="1"/>
  <c r="D8" i="27" s="1"/>
  <c r="D9" i="27" s="1"/>
  <c r="D10" i="27" s="1"/>
  <c r="D11" i="27" s="1"/>
  <c r="D12" i="27" s="1"/>
  <c r="D13" i="27" s="1"/>
  <c r="D14" i="27" s="1"/>
  <c r="D15" i="27" s="1"/>
  <c r="D16" i="27" s="1"/>
  <c r="D17" i="27" s="1"/>
  <c r="D18" i="27" s="1"/>
  <c r="D19" i="27" s="1"/>
  <c r="D20" i="27" s="1"/>
  <c r="D21" i="27" s="1"/>
  <c r="D22" i="27" s="1"/>
  <c r="D23" i="27" s="1"/>
  <c r="D24" i="27" s="1"/>
  <c r="D25" i="27" s="1"/>
  <c r="D26" i="27" s="1"/>
  <c r="D27" i="27" s="1"/>
  <c r="D28" i="27" s="1"/>
  <c r="D29" i="27" s="1"/>
  <c r="D30" i="27" s="1"/>
  <c r="D31" i="27" s="1"/>
  <c r="D32" i="27" s="1"/>
  <c r="D33" i="27" s="1"/>
  <c r="D34" i="27" s="1"/>
  <c r="D35" i="27" s="1"/>
  <c r="D7" i="30" l="1"/>
  <c r="J11" i="27"/>
  <c r="C13" i="25"/>
  <c r="D13" i="25" s="1"/>
  <c r="E13" i="25" s="1"/>
  <c r="D8" i="30" l="1"/>
  <c r="J12" i="27"/>
  <c r="C14" i="25"/>
  <c r="D14" i="25" s="1"/>
  <c r="E14" i="25" s="1"/>
  <c r="D9" i="30" l="1"/>
  <c r="J13" i="27"/>
  <c r="C15" i="25"/>
  <c r="D15" i="25" s="1"/>
  <c r="E15" i="25" s="1"/>
  <c r="D10" i="30" l="1"/>
  <c r="J14" i="27"/>
  <c r="C16" i="25"/>
  <c r="D16" i="25" s="1"/>
  <c r="E16" i="25" s="1"/>
  <c r="D11" i="30" l="1"/>
  <c r="J15" i="27"/>
  <c r="C17" i="25"/>
  <c r="D17" i="25" s="1"/>
  <c r="E17" i="25"/>
  <c r="D12" i="30" l="1"/>
  <c r="J16" i="27"/>
  <c r="C18" i="25"/>
  <c r="D18" i="25" s="1"/>
  <c r="E18" i="25" s="1"/>
  <c r="D13" i="30" l="1"/>
  <c r="J17" i="27"/>
  <c r="C19" i="25"/>
  <c r="D19" i="25" s="1"/>
  <c r="E19" i="25" s="1"/>
  <c r="D14" i="30" l="1"/>
  <c r="J18" i="27"/>
  <c r="C20" i="25"/>
  <c r="D20" i="25" s="1"/>
  <c r="E20" i="25" s="1"/>
  <c r="J19" i="27" l="1"/>
  <c r="C21" i="25"/>
  <c r="D21" i="25" s="1"/>
  <c r="E21" i="25"/>
  <c r="J20" i="27" l="1"/>
  <c r="C22" i="25"/>
  <c r="D22" i="25" s="1"/>
  <c r="E22" i="25" s="1"/>
  <c r="J21" i="27" l="1"/>
  <c r="C23" i="25"/>
  <c r="D23" i="25" s="1"/>
  <c r="E23" i="25" s="1"/>
  <c r="J22" i="27" l="1"/>
  <c r="C24" i="25"/>
  <c r="D24" i="25" s="1"/>
  <c r="E24" i="25"/>
  <c r="J23" i="27" l="1"/>
  <c r="C25" i="25"/>
  <c r="D25" i="25" s="1"/>
  <c r="E25" i="25" s="1"/>
  <c r="J24" i="27" l="1"/>
  <c r="C26" i="25"/>
  <c r="D26" i="25" s="1"/>
  <c r="E26" i="25" s="1"/>
  <c r="J25" i="27" l="1"/>
  <c r="C27" i="25"/>
  <c r="D27" i="25" s="1"/>
  <c r="E27" i="25" s="1"/>
  <c r="J26" i="27" l="1"/>
  <c r="C28" i="25"/>
  <c r="D28" i="25" s="1"/>
  <c r="E28" i="25" s="1"/>
  <c r="J27" i="27" l="1"/>
  <c r="C29" i="25"/>
  <c r="D29" i="25" s="1"/>
  <c r="E29" i="25"/>
  <c r="J28" i="27" l="1"/>
  <c r="C30" i="25"/>
  <c r="D30" i="25" s="1"/>
  <c r="E30" i="25" s="1"/>
  <c r="J29" i="27" l="1"/>
  <c r="C31" i="25"/>
  <c r="D31" i="25" s="1"/>
  <c r="E31" i="25" s="1"/>
  <c r="J30" i="27" l="1"/>
  <c r="C32" i="25"/>
  <c r="D32" i="25" s="1"/>
  <c r="E32" i="25"/>
  <c r="J31" i="27" l="1"/>
  <c r="C33" i="25"/>
  <c r="D33" i="25" s="1"/>
  <c r="E33" i="25"/>
  <c r="J32" i="27" l="1"/>
  <c r="C34" i="25"/>
  <c r="D34" i="25" s="1"/>
  <c r="E34" i="25" s="1"/>
  <c r="J33" i="27" l="1"/>
  <c r="C35" i="25"/>
  <c r="D35" i="25" s="1"/>
  <c r="E35" i="25"/>
  <c r="J34" i="27" l="1"/>
  <c r="C36" i="25"/>
  <c r="D36" i="25" s="1"/>
  <c r="E36" i="25"/>
  <c r="C37" i="25" l="1"/>
  <c r="D37" i="25" s="1"/>
  <c r="E37" i="25" s="1"/>
  <c r="C38" i="25" l="1"/>
  <c r="D38" i="25" s="1"/>
  <c r="E38" i="25" s="1"/>
  <c r="C39" i="25" l="1"/>
  <c r="D39" i="25" s="1"/>
  <c r="E39" i="25"/>
  <c r="C40" i="25" l="1"/>
  <c r="D40" i="25" s="1"/>
  <c r="E40" i="25" s="1"/>
  <c r="C41" i="25" l="1"/>
  <c r="D41" i="25" s="1"/>
  <c r="E41" i="25"/>
  <c r="C42" i="25" l="1"/>
  <c r="D42" i="25" s="1"/>
  <c r="E42" i="25"/>
  <c r="C43" i="25" l="1"/>
  <c r="D43" i="25" s="1"/>
  <c r="E43" i="25"/>
  <c r="C44" i="25" l="1"/>
  <c r="D44" i="25" s="1"/>
  <c r="E44" i="25" s="1"/>
  <c r="C45" i="25" l="1"/>
  <c r="D45" i="25" s="1"/>
  <c r="E45" i="25"/>
  <c r="C46" i="25" l="1"/>
  <c r="D46" i="25" s="1"/>
  <c r="E46" i="25" s="1"/>
  <c r="C47" i="25" l="1"/>
  <c r="D47" i="25" s="1"/>
  <c r="E47" i="25"/>
  <c r="C48" i="25" l="1"/>
  <c r="D48" i="25" s="1"/>
  <c r="E48" i="25" s="1"/>
  <c r="C49" i="25" l="1"/>
  <c r="D49" i="25" s="1"/>
  <c r="E49" i="25"/>
  <c r="C50" i="25" l="1"/>
  <c r="D50" i="25" s="1"/>
  <c r="E50" i="25" s="1"/>
  <c r="C51" i="25" l="1"/>
  <c r="D51" i="25" s="1"/>
  <c r="E51" i="25"/>
  <c r="C52" i="25" l="1"/>
  <c r="D52" i="25" s="1"/>
  <c r="E52" i="25"/>
  <c r="C53" i="25" l="1"/>
  <c r="D53" i="25" s="1"/>
  <c r="E53" i="25"/>
  <c r="C54" i="25" l="1"/>
  <c r="D54" i="25" s="1"/>
  <c r="E54" i="25"/>
  <c r="C55" i="25" l="1"/>
  <c r="D55" i="25" s="1"/>
  <c r="E55" i="25" s="1"/>
  <c r="C56" i="25" l="1"/>
  <c r="D56" i="25" s="1"/>
  <c r="E56" i="25" s="1"/>
  <c r="C57" i="25" l="1"/>
  <c r="D57" i="25" s="1"/>
  <c r="E57" i="25"/>
  <c r="C58" i="25" l="1"/>
  <c r="D58" i="25" s="1"/>
  <c r="E58" i="25" s="1"/>
  <c r="C59" i="25" l="1"/>
  <c r="D59" i="25" s="1"/>
  <c r="E59" i="25" s="1"/>
  <c r="C60" i="25" l="1"/>
  <c r="D60" i="25" s="1"/>
  <c r="E60" i="25"/>
  <c r="C61" i="25" l="1"/>
  <c r="D61" i="25" s="1"/>
  <c r="E61" i="25"/>
  <c r="C62" i="25" l="1"/>
  <c r="D62" i="25" s="1"/>
  <c r="E62" i="25"/>
  <c r="C63" i="25" l="1"/>
  <c r="D63" i="25" s="1"/>
  <c r="E63" i="25"/>
  <c r="C64" i="25" l="1"/>
  <c r="D64" i="25" s="1"/>
  <c r="E64" i="25"/>
  <c r="C65" i="25" l="1"/>
  <c r="D65" i="25" s="1"/>
  <c r="E65" i="25"/>
  <c r="C66" i="25" l="1"/>
  <c r="D66" i="25" s="1"/>
  <c r="E66" i="25"/>
  <c r="C67" i="25" l="1"/>
  <c r="D67" i="25" s="1"/>
  <c r="E67" i="25"/>
  <c r="C68" i="25" l="1"/>
  <c r="D68" i="25" s="1"/>
  <c r="E68" i="25" s="1"/>
  <c r="C69" i="25" l="1"/>
  <c r="D69" i="25" s="1"/>
  <c r="E69" i="25"/>
  <c r="C70" i="25" l="1"/>
  <c r="D70" i="25" s="1"/>
  <c r="E70" i="25" s="1"/>
  <c r="C71" i="25" l="1"/>
  <c r="D71" i="25" s="1"/>
  <c r="E71" i="25" s="1"/>
  <c r="C72" i="25" l="1"/>
  <c r="D72" i="25" s="1"/>
  <c r="E72" i="25"/>
  <c r="C73" i="25" l="1"/>
  <c r="D73" i="25" s="1"/>
  <c r="E73" i="25" s="1"/>
  <c r="C74" i="25" l="1"/>
  <c r="D74" i="25" s="1"/>
  <c r="E74" i="25"/>
  <c r="C75" i="25" l="1"/>
  <c r="D75" i="25" s="1"/>
  <c r="E75" i="25"/>
  <c r="C76" i="25" l="1"/>
  <c r="D76" i="25" s="1"/>
  <c r="E76" i="25"/>
  <c r="C77" i="25" l="1"/>
  <c r="D77" i="25" s="1"/>
  <c r="E77" i="25" s="1"/>
  <c r="C78" i="25" l="1"/>
  <c r="D78" i="25" s="1"/>
  <c r="E78" i="25" s="1"/>
  <c r="C79" i="25" l="1"/>
  <c r="D79" i="25" s="1"/>
  <c r="E79" i="25"/>
  <c r="C80" i="25" l="1"/>
  <c r="D80" i="25" s="1"/>
  <c r="E80" i="25" s="1"/>
  <c r="C81" i="25" l="1"/>
  <c r="D81" i="25" s="1"/>
  <c r="E81" i="25" s="1"/>
  <c r="C82" i="25" l="1"/>
  <c r="D82" i="25" s="1"/>
  <c r="E82" i="25"/>
  <c r="C83" i="25" l="1"/>
  <c r="D83" i="25" s="1"/>
  <c r="E83" i="25" s="1"/>
  <c r="C84" i="25" l="1"/>
  <c r="D84" i="25" s="1"/>
  <c r="E84" i="25"/>
  <c r="C85" i="25" l="1"/>
  <c r="D85" i="25" s="1"/>
  <c r="E85" i="25" s="1"/>
  <c r="C86" i="25" l="1"/>
  <c r="D86" i="25" s="1"/>
  <c r="E86" i="25"/>
  <c r="C87" i="25" s="1"/>
  <c r="D87" i="25" s="1"/>
  <c r="E87" i="25" s="1"/>
  <c r="C88" i="25" s="1"/>
  <c r="D88" i="25" s="1"/>
  <c r="E88" i="25" s="1"/>
  <c r="C89" i="25" s="1"/>
  <c r="D89" i="25" s="1"/>
  <c r="E89" i="25" s="1"/>
  <c r="C90" i="25" s="1"/>
  <c r="D90" i="25" s="1"/>
  <c r="E90" i="25" s="1"/>
  <c r="C91" i="25" l="1"/>
  <c r="D91" i="25" s="1"/>
  <c r="E91" i="25"/>
  <c r="C92" i="25" l="1"/>
  <c r="D92" i="25" s="1"/>
  <c r="E92" i="25"/>
  <c r="C93" i="25" l="1"/>
  <c r="D93" i="25" s="1"/>
  <c r="E93" i="25"/>
  <c r="C94" i="25" l="1"/>
  <c r="D94" i="25" s="1"/>
  <c r="E94" i="25"/>
  <c r="C95" i="25" s="1"/>
  <c r="D95" i="25" s="1"/>
  <c r="E95" i="25" s="1"/>
  <c r="C96" i="25" l="1"/>
  <c r="D96" i="25" s="1"/>
  <c r="E96" i="25"/>
  <c r="C97" i="25" l="1"/>
  <c r="D97" i="25" s="1"/>
  <c r="E97" i="25"/>
  <c r="C98" i="25" l="1"/>
  <c r="D98" i="25" s="1"/>
  <c r="E98" i="25"/>
  <c r="C99" i="25" l="1"/>
  <c r="D99" i="25" s="1"/>
  <c r="E99" i="25"/>
  <c r="C100" i="25" l="1"/>
  <c r="D100" i="25" s="1"/>
  <c r="E100" i="25"/>
  <c r="C101" i="25" l="1"/>
  <c r="D101" i="25" s="1"/>
  <c r="E101" i="25"/>
  <c r="C102" i="25" l="1"/>
  <c r="D102" i="25" s="1"/>
  <c r="E102" i="25"/>
  <c r="C103" i="25" s="1"/>
  <c r="D103" i="25" s="1"/>
  <c r="E103" i="25" s="1"/>
  <c r="C104" i="25" l="1"/>
  <c r="D104" i="25" s="1"/>
  <c r="E104" i="25"/>
  <c r="C105" i="25" l="1"/>
  <c r="D105" i="25" s="1"/>
  <c r="E105" i="25"/>
  <c r="C106" i="25" l="1"/>
  <c r="D106" i="25" s="1"/>
  <c r="E106" i="25"/>
  <c r="C107" i="25" s="1"/>
  <c r="D107" i="25" s="1"/>
  <c r="E107" i="25" s="1"/>
  <c r="C108" i="25" l="1"/>
  <c r="D108" i="25" s="1"/>
  <c r="E108" i="25"/>
  <c r="C109" i="25" l="1"/>
  <c r="D109" i="25" s="1"/>
  <c r="E109" i="25"/>
  <c r="C110" i="25" l="1"/>
  <c r="D110" i="25" s="1"/>
  <c r="E110" i="25"/>
  <c r="C111" i="25" l="1"/>
  <c r="D111" i="25" s="1"/>
  <c r="E111" i="25"/>
  <c r="C112" i="25" l="1"/>
  <c r="D112" i="25" s="1"/>
  <c r="E112" i="25" s="1"/>
  <c r="C113" i="25" l="1"/>
  <c r="D113" i="25" s="1"/>
  <c r="E113" i="25"/>
  <c r="C114" i="25" l="1"/>
  <c r="D114" i="25" s="1"/>
  <c r="E114" i="25"/>
  <c r="C115" i="25" l="1"/>
  <c r="D115" i="25" s="1"/>
  <c r="E115" i="25"/>
  <c r="C116" i="25" l="1"/>
  <c r="D116" i="25" s="1"/>
  <c r="E116" i="25"/>
  <c r="C117" i="25" s="1"/>
  <c r="D117" i="25" s="1"/>
  <c r="E117" i="25" s="1"/>
  <c r="C118" i="25" s="1"/>
  <c r="D118" i="25" s="1"/>
  <c r="E118" i="25" s="1"/>
  <c r="C119" i="25" s="1"/>
  <c r="D119" i="25" s="1"/>
  <c r="E119" i="25" s="1"/>
  <c r="C120" i="25" l="1"/>
  <c r="D120" i="25" s="1"/>
  <c r="E120" i="25"/>
  <c r="C121" i="25" l="1"/>
  <c r="D121" i="25" s="1"/>
  <c r="E121" i="25"/>
  <c r="C122" i="25" l="1"/>
  <c r="D122" i="25" s="1"/>
  <c r="E122" i="25"/>
  <c r="C123" i="25" l="1"/>
  <c r="D123" i="25" s="1"/>
  <c r="E123" i="25"/>
  <c r="C124" i="25" l="1"/>
  <c r="D124" i="25" s="1"/>
  <c r="E124" i="25"/>
  <c r="C125" i="25" l="1"/>
  <c r="D125" i="25" s="1"/>
  <c r="E125" i="25"/>
  <c r="C126" i="25" l="1"/>
  <c r="D126" i="25" s="1"/>
  <c r="E126" i="25"/>
  <c r="C127" i="25" s="1"/>
  <c r="D127" i="25" s="1"/>
  <c r="E127" i="25" s="1"/>
  <c r="C128" i="25" l="1"/>
  <c r="D128" i="25" s="1"/>
  <c r="E128" i="25"/>
  <c r="C129" i="25" l="1"/>
  <c r="D129" i="25" s="1"/>
  <c r="E129" i="25"/>
  <c r="C130" i="25" s="1"/>
  <c r="D130" i="25" s="1"/>
  <c r="E130" i="25" s="1"/>
  <c r="C131" i="25" l="1"/>
  <c r="D131" i="25" s="1"/>
  <c r="E131" i="25"/>
  <c r="C132" i="25" l="1"/>
  <c r="D132" i="25" s="1"/>
  <c r="E132" i="25"/>
  <c r="C133" i="25" l="1"/>
  <c r="D133" i="25" s="1"/>
  <c r="E133" i="25"/>
  <c r="C134" i="25" s="1"/>
  <c r="D134" i="25" s="1"/>
  <c r="E134" i="25" s="1"/>
  <c r="C135" i="25" l="1"/>
  <c r="D135" i="25" s="1"/>
  <c r="E135" i="25"/>
  <c r="C136" i="25" l="1"/>
  <c r="D136" i="25" s="1"/>
  <c r="E136" i="25"/>
  <c r="C137" i="25" l="1"/>
  <c r="D137" i="25" s="1"/>
  <c r="E137" i="25"/>
  <c r="C138" i="25" l="1"/>
  <c r="D138" i="25" s="1"/>
  <c r="E138" i="25"/>
  <c r="C139" i="25" l="1"/>
  <c r="D139" i="25" s="1"/>
  <c r="E139" i="25"/>
  <c r="C140" i="25" l="1"/>
  <c r="D140" i="25" s="1"/>
  <c r="E140" i="25"/>
  <c r="C141" i="25" l="1"/>
  <c r="D141" i="25" s="1"/>
  <c r="E141" i="25"/>
  <c r="C142" i="25" l="1"/>
  <c r="D142" i="25" s="1"/>
  <c r="E142" i="25"/>
  <c r="C143" i="25" l="1"/>
  <c r="D143" i="25" s="1"/>
  <c r="E143" i="25"/>
  <c r="C144" i="25" l="1"/>
  <c r="D144" i="25" s="1"/>
  <c r="E144" i="25"/>
  <c r="C145" i="25" s="1"/>
  <c r="D145" i="25" s="1"/>
  <c r="E145" i="25" s="1"/>
  <c r="C146" i="25" l="1"/>
  <c r="D146" i="25" s="1"/>
  <c r="E146" i="25"/>
  <c r="C147" i="25" l="1"/>
  <c r="D147" i="25" s="1"/>
  <c r="E147" i="25"/>
  <c r="C148" i="25" s="1"/>
  <c r="D148" i="25" s="1"/>
  <c r="E148" i="25" s="1"/>
  <c r="C149" i="25" l="1"/>
  <c r="D149" i="25" s="1"/>
  <c r="E149" i="25"/>
  <c r="C150" i="25" l="1"/>
  <c r="D150" i="25" s="1"/>
  <c r="E150" i="25"/>
  <c r="C151" i="25" l="1"/>
  <c r="D151" i="25" s="1"/>
  <c r="E151" i="25"/>
  <c r="C152" i="25" s="1"/>
  <c r="D152" i="25" s="1"/>
  <c r="E152" i="25" s="1"/>
  <c r="C153" i="25" l="1"/>
  <c r="D153" i="25" s="1"/>
  <c r="E153" i="25"/>
  <c r="C154" i="25" l="1"/>
  <c r="D154" i="25" s="1"/>
  <c r="E154" i="25"/>
  <c r="C155" i="25" l="1"/>
  <c r="D155" i="25" s="1"/>
  <c r="E155" i="25"/>
  <c r="C156" i="25" l="1"/>
  <c r="D156" i="25" s="1"/>
  <c r="E156" i="25"/>
  <c r="C157" i="25" l="1"/>
  <c r="D157" i="25" s="1"/>
  <c r="E157" i="25"/>
  <c r="C158" i="25" l="1"/>
  <c r="D158" i="25" s="1"/>
  <c r="E158" i="25"/>
  <c r="C159" i="25" l="1"/>
  <c r="D159" i="25" s="1"/>
  <c r="E159" i="25"/>
  <c r="C160" i="25" l="1"/>
  <c r="D160" i="25" s="1"/>
  <c r="E160" i="25"/>
  <c r="C161" i="25" l="1"/>
  <c r="D161" i="25" s="1"/>
  <c r="E161" i="25"/>
  <c r="C162" i="25" l="1"/>
  <c r="D162" i="25" s="1"/>
  <c r="E162" i="25"/>
  <c r="C163" i="25" s="1"/>
  <c r="D163" i="25" s="1"/>
  <c r="E163" i="25" s="1"/>
  <c r="C164" i="25" l="1"/>
  <c r="D164" i="25" s="1"/>
  <c r="E164" i="25"/>
  <c r="C165" i="25" s="1"/>
  <c r="D165" i="25" s="1"/>
  <c r="E165" i="25" s="1"/>
  <c r="C166" i="25" s="1"/>
  <c r="D166" i="25" s="1"/>
  <c r="E166" i="25" s="1"/>
  <c r="C167" i="25" l="1"/>
  <c r="D167" i="25" s="1"/>
  <c r="E167" i="25"/>
  <c r="C168" i="25" l="1"/>
  <c r="D168" i="25" s="1"/>
  <c r="E168" i="25"/>
  <c r="C169" i="25" l="1"/>
  <c r="D169" i="25" s="1"/>
  <c r="E169" i="25" s="1"/>
  <c r="C170" i="25" s="1"/>
  <c r="D170" i="25" s="1"/>
  <c r="E170" i="25" s="1"/>
  <c r="C171" i="25" l="1"/>
  <c r="D171" i="25" s="1"/>
  <c r="E171" i="25" s="1"/>
  <c r="C172" i="25" l="1"/>
  <c r="D172" i="25" s="1"/>
  <c r="E172" i="25"/>
  <c r="C173" i="25" s="1"/>
  <c r="D173" i="25" s="1"/>
  <c r="E173" i="25" s="1"/>
  <c r="C174" i="25" l="1"/>
  <c r="D174" i="25" s="1"/>
  <c r="E174" i="25"/>
  <c r="C175" i="25" l="1"/>
  <c r="D175" i="25" s="1"/>
  <c r="E175" i="25" s="1"/>
  <c r="C176" i="25" l="1"/>
  <c r="D176" i="25" s="1"/>
  <c r="E176" i="25"/>
  <c r="C177" i="25" l="1"/>
  <c r="D177" i="25" s="1"/>
  <c r="E177" i="25"/>
  <c r="C178" i="25" l="1"/>
  <c r="D178" i="25" s="1"/>
  <c r="E178" i="25" s="1"/>
  <c r="C179" i="25" l="1"/>
  <c r="D179" i="25" s="1"/>
  <c r="E179" i="25"/>
  <c r="C180" i="25" l="1"/>
  <c r="D180" i="25" s="1"/>
  <c r="E180" i="25"/>
  <c r="C181" i="25" s="1"/>
  <c r="D181" i="25" s="1"/>
  <c r="E181" i="25" s="1"/>
  <c r="C182" i="25" l="1"/>
  <c r="D182" i="25" s="1"/>
  <c r="E182" i="25"/>
  <c r="C183" i="25" l="1"/>
  <c r="D183" i="25" s="1"/>
  <c r="E183" i="25" s="1"/>
  <c r="C184" i="25" s="1"/>
  <c r="D184" i="25" s="1"/>
  <c r="E184" i="25" s="1"/>
  <c r="C185" i="25" l="1"/>
  <c r="D185" i="25" s="1"/>
  <c r="E185" i="25"/>
  <c r="C186" i="25" l="1"/>
  <c r="D186" i="25" s="1"/>
  <c r="E186" i="25"/>
  <c r="C187" i="25" l="1"/>
  <c r="D187" i="25" s="1"/>
  <c r="E187" i="25" s="1"/>
  <c r="C188" i="25" s="1"/>
  <c r="D188" i="25" s="1"/>
  <c r="E188" i="25" s="1"/>
  <c r="C189" i="25" l="1"/>
  <c r="D189" i="25" s="1"/>
  <c r="E189" i="25"/>
  <c r="C190" i="25" l="1"/>
  <c r="D190" i="25" s="1"/>
  <c r="E190" i="25"/>
  <c r="C191" i="25" l="1"/>
  <c r="D191" i="25" s="1"/>
  <c r="E191" i="25"/>
  <c r="C192" i="25" l="1"/>
  <c r="D192" i="25" s="1"/>
  <c r="E192" i="25"/>
  <c r="C193" i="25" l="1"/>
  <c r="D193" i="25" s="1"/>
  <c r="E193" i="25"/>
  <c r="C194" i="25" l="1"/>
  <c r="D194" i="25" s="1"/>
  <c r="E194" i="25"/>
  <c r="C195" i="25" l="1"/>
  <c r="D195" i="25" s="1"/>
  <c r="E195" i="25"/>
  <c r="C196" i="25" l="1"/>
  <c r="D196" i="25" s="1"/>
  <c r="E196" i="25" s="1"/>
  <c r="C197" i="25" l="1"/>
  <c r="D197" i="25" s="1"/>
  <c r="E197" i="25" s="1"/>
  <c r="C198" i="25" l="1"/>
  <c r="D198" i="25" s="1"/>
  <c r="E198" i="25" s="1"/>
  <c r="C199" i="25" s="1"/>
  <c r="D199" i="25" s="1"/>
  <c r="E199" i="25" s="1"/>
  <c r="C200" i="25" l="1"/>
  <c r="D200" i="25" s="1"/>
  <c r="E200" i="25"/>
  <c r="C201" i="25" l="1"/>
  <c r="D201" i="25" s="1"/>
  <c r="E201" i="25"/>
  <c r="C202" i="25" l="1"/>
  <c r="D202" i="25" s="1"/>
  <c r="E202" i="25"/>
  <c r="C203" i="25" l="1"/>
  <c r="D203" i="25" s="1"/>
  <c r="E203" i="25"/>
  <c r="C204" i="25" l="1"/>
  <c r="D204" i="25" s="1"/>
  <c r="E204" i="25"/>
  <c r="C205" i="25" l="1"/>
  <c r="D205" i="25" s="1"/>
  <c r="E205" i="25"/>
  <c r="C206" i="25" s="1"/>
  <c r="D206" i="25" s="1"/>
  <c r="E206" i="25" s="1"/>
  <c r="C207" i="25" l="1"/>
  <c r="D207" i="25" s="1"/>
  <c r="E207" i="25" s="1"/>
  <c r="C208" i="25" s="1"/>
  <c r="D208" i="25" s="1"/>
  <c r="E208" i="25" s="1"/>
  <c r="C209" i="25" l="1"/>
  <c r="D209" i="25" s="1"/>
  <c r="E209" i="25" s="1"/>
  <c r="C210" i="25" s="1"/>
  <c r="D210" i="25" s="1"/>
  <c r="E210" i="25" s="1"/>
  <c r="C211" i="25" l="1"/>
  <c r="D211" i="25" s="1"/>
  <c r="E211" i="25" s="1"/>
  <c r="C212" i="25" l="1"/>
  <c r="D212" i="25" s="1"/>
  <c r="E212" i="25" s="1"/>
  <c r="C213" i="25" l="1"/>
  <c r="D213" i="25" s="1"/>
  <c r="E213" i="25" s="1"/>
  <c r="C214" i="25" s="1"/>
  <c r="D214" i="25" s="1"/>
  <c r="E214" i="25" s="1"/>
  <c r="C215" i="25" l="1"/>
  <c r="D215" i="25" s="1"/>
  <c r="E215" i="25"/>
  <c r="C216" i="25" l="1"/>
  <c r="D216" i="25" s="1"/>
  <c r="E216" i="25"/>
  <c r="C217" i="25" s="1"/>
  <c r="D217" i="25" s="1"/>
  <c r="E217" i="25" s="1"/>
  <c r="C218" i="25" l="1"/>
  <c r="D218" i="25" s="1"/>
  <c r="E218" i="25"/>
  <c r="C219" i="25" l="1"/>
  <c r="D219" i="25" s="1"/>
  <c r="E219" i="25"/>
  <c r="C220" i="25" s="1"/>
  <c r="D220" i="25" s="1"/>
  <c r="E220" i="25" s="1"/>
  <c r="C221" i="25" l="1"/>
  <c r="D221" i="25" s="1"/>
  <c r="E221" i="25"/>
  <c r="C222" i="25" l="1"/>
  <c r="D222" i="25" s="1"/>
  <c r="E222" i="25"/>
  <c r="C223" i="25" l="1"/>
  <c r="D223" i="25" s="1"/>
  <c r="E223" i="25" s="1"/>
  <c r="C224" i="25" s="1"/>
  <c r="D224" i="25" s="1"/>
  <c r="E224" i="25" s="1"/>
  <c r="C225" i="25" l="1"/>
  <c r="D225" i="25" s="1"/>
  <c r="E225" i="25" s="1"/>
  <c r="C226" i="25" l="1"/>
  <c r="D226" i="25" s="1"/>
  <c r="E226" i="25"/>
  <c r="C227" i="25" l="1"/>
  <c r="D227" i="25" s="1"/>
  <c r="E227" i="25"/>
  <c r="C228" i="25" l="1"/>
  <c r="D228" i="25" s="1"/>
  <c r="E228" i="25"/>
  <c r="C229" i="25" l="1"/>
  <c r="D229" i="25" s="1"/>
  <c r="E229" i="25"/>
  <c r="C230" i="25" l="1"/>
  <c r="D230" i="25" s="1"/>
  <c r="E230" i="25"/>
  <c r="C231" i="25" l="1"/>
  <c r="D231" i="25" s="1"/>
  <c r="E231" i="25"/>
  <c r="C232" i="25" l="1"/>
  <c r="D232" i="25" s="1"/>
  <c r="E232" i="25"/>
  <c r="C233" i="25" l="1"/>
  <c r="D233" i="25" s="1"/>
  <c r="E233" i="25"/>
  <c r="C234" i="25" l="1"/>
  <c r="D234" i="25" s="1"/>
  <c r="E234" i="25"/>
  <c r="C235" i="25" s="1"/>
  <c r="D235" i="25" s="1"/>
  <c r="E235" i="25" s="1"/>
  <c r="C236" i="25" l="1"/>
  <c r="D236" i="25" s="1"/>
  <c r="E236" i="25"/>
  <c r="C237" i="25" l="1"/>
  <c r="D237" i="25" s="1"/>
  <c r="E237" i="25"/>
  <c r="C238" i="25" s="1"/>
  <c r="D238" i="25" s="1"/>
  <c r="E238" i="25" s="1"/>
  <c r="C239" i="25" l="1"/>
  <c r="D239" i="25" s="1"/>
  <c r="E239" i="25" s="1"/>
  <c r="C240" i="25" l="1"/>
  <c r="D240" i="25" s="1"/>
  <c r="E240" i="25"/>
  <c r="C241" i="25" l="1"/>
  <c r="D241" i="25" s="1"/>
  <c r="E241" i="25"/>
  <c r="C242" i="25" s="1"/>
  <c r="D242" i="25" s="1"/>
  <c r="E242" i="25" s="1"/>
  <c r="C243" i="25" l="1"/>
  <c r="D243" i="25" s="1"/>
  <c r="E243" i="25"/>
  <c r="C244" i="25" l="1"/>
  <c r="D244" i="25" s="1"/>
  <c r="E244" i="25"/>
  <c r="C245" i="25" s="1"/>
  <c r="D245" i="25" s="1"/>
  <c r="E245" i="25" s="1"/>
  <c r="C246" i="25" l="1"/>
  <c r="D246" i="25" s="1"/>
  <c r="E246" i="25"/>
  <c r="C247" i="25" l="1"/>
  <c r="D247" i="25" s="1"/>
  <c r="E247" i="25"/>
  <c r="C248" i="25" l="1"/>
  <c r="D248" i="25" s="1"/>
  <c r="E248" i="25"/>
  <c r="C249" i="25" l="1"/>
  <c r="D249" i="25" s="1"/>
  <c r="E249" i="25"/>
  <c r="C250" i="25" l="1"/>
  <c r="D250" i="25" s="1"/>
  <c r="E250" i="25" s="1"/>
  <c r="C251" i="25" s="1"/>
  <c r="D251" i="25" s="1"/>
  <c r="E251" i="25" s="1"/>
  <c r="C252" i="25" l="1"/>
  <c r="D252" i="25" s="1"/>
  <c r="E252" i="25"/>
  <c r="C253" i="25" s="1"/>
  <c r="D253" i="25" s="1"/>
  <c r="E253" i="25" s="1"/>
  <c r="C254" i="25" l="1"/>
  <c r="D254" i="25" s="1"/>
  <c r="E254" i="25"/>
  <c r="C255" i="25" l="1"/>
  <c r="D255" i="25" s="1"/>
  <c r="E255" i="25"/>
  <c r="C256" i="25" l="1"/>
  <c r="D256" i="25" s="1"/>
  <c r="E256" i="25"/>
  <c r="C257" i="25" l="1"/>
  <c r="D257" i="25" s="1"/>
  <c r="E257" i="25"/>
  <c r="C258" i="25" l="1"/>
  <c r="D258" i="25" s="1"/>
  <c r="E258" i="25"/>
  <c r="C259" i="25" s="1"/>
  <c r="D259" i="25" s="1"/>
  <c r="E259" i="25" s="1"/>
  <c r="C260" i="25" s="1"/>
  <c r="D260" i="25" s="1"/>
  <c r="E260" i="25" s="1"/>
  <c r="C261" i="25" l="1"/>
  <c r="D261" i="25" s="1"/>
  <c r="E261" i="25"/>
  <c r="C262" i="25" s="1"/>
  <c r="D262" i="25" s="1"/>
  <c r="E262" i="25" s="1"/>
  <c r="C263" i="25" l="1"/>
  <c r="D263" i="25" s="1"/>
  <c r="E263" i="25"/>
  <c r="C264" i="25" l="1"/>
  <c r="D264" i="25" s="1"/>
  <c r="E264" i="25" s="1"/>
  <c r="C265" i="25" s="1"/>
  <c r="D265" i="25" s="1"/>
  <c r="E265" i="25" s="1"/>
  <c r="C266" i="25" l="1"/>
  <c r="D266" i="25" s="1"/>
  <c r="E266" i="25"/>
  <c r="C267" i="25" s="1"/>
  <c r="D267" i="25" s="1"/>
  <c r="E267" i="25" s="1"/>
  <c r="C268" i="25" l="1"/>
  <c r="D268" i="25" s="1"/>
  <c r="E268" i="25" s="1"/>
  <c r="C269" i="25" s="1"/>
  <c r="D269" i="25" s="1"/>
  <c r="E269" i="25" s="1"/>
  <c r="C270" i="25" l="1"/>
  <c r="D270" i="25" s="1"/>
  <c r="E270" i="25"/>
  <c r="C271" i="25" s="1"/>
  <c r="D271" i="25" s="1"/>
  <c r="E271" i="25" s="1"/>
  <c r="C272" i="25" s="1"/>
  <c r="D272" i="25" s="1"/>
  <c r="E272" i="25" s="1"/>
  <c r="C273" i="25" l="1"/>
  <c r="D273" i="25" s="1"/>
  <c r="E273" i="25"/>
  <c r="C274" i="25" l="1"/>
  <c r="D274" i="25" s="1"/>
  <c r="E274" i="25"/>
  <c r="C275" i="25" l="1"/>
  <c r="D275" i="25" s="1"/>
  <c r="E275" i="25"/>
  <c r="C276" i="25" l="1"/>
  <c r="D276" i="25" s="1"/>
  <c r="E276" i="25"/>
  <c r="C277" i="25" s="1"/>
  <c r="D277" i="25" s="1"/>
  <c r="E277" i="25" s="1"/>
  <c r="C278" i="25" s="1"/>
  <c r="D278" i="25" s="1"/>
  <c r="E278" i="25" s="1"/>
  <c r="C279" i="25" l="1"/>
  <c r="D279" i="25" s="1"/>
  <c r="E279" i="25"/>
  <c r="C280" i="25" l="1"/>
  <c r="D280" i="25" s="1"/>
  <c r="E280" i="25" s="1"/>
  <c r="C281" i="25" s="1"/>
  <c r="D281" i="25" s="1"/>
  <c r="E281" i="25" s="1"/>
  <c r="C282" i="25" l="1"/>
  <c r="D282" i="25" s="1"/>
  <c r="E282" i="25"/>
  <c r="C283" i="25" l="1"/>
  <c r="D283" i="25" s="1"/>
  <c r="E283" i="25"/>
  <c r="C284" i="25" s="1"/>
  <c r="D284" i="25" s="1"/>
  <c r="E284" i="25" s="1"/>
  <c r="C285" i="25" l="1"/>
  <c r="D285" i="25" s="1"/>
  <c r="E285" i="25"/>
  <c r="C286" i="25" l="1"/>
  <c r="D286" i="25" s="1"/>
  <c r="E286" i="25"/>
  <c r="C287" i="25" l="1"/>
  <c r="D287" i="25" s="1"/>
  <c r="E287" i="25"/>
  <c r="C288" i="25" l="1"/>
  <c r="D288" i="25" s="1"/>
  <c r="E288" i="25"/>
  <c r="C289" i="25" s="1"/>
  <c r="D289" i="25" s="1"/>
  <c r="E289" i="25" s="1"/>
  <c r="C290" i="25" l="1"/>
  <c r="D290" i="25" s="1"/>
  <c r="E290" i="25"/>
  <c r="C291" i="25" l="1"/>
  <c r="D291" i="25" s="1"/>
  <c r="E291" i="25"/>
  <c r="C292" i="25" l="1"/>
  <c r="D292" i="25" s="1"/>
  <c r="E292" i="25"/>
  <c r="C293" i="25" l="1"/>
  <c r="D293" i="25" s="1"/>
  <c r="E293" i="25"/>
  <c r="C294" i="25" l="1"/>
  <c r="D294" i="25" s="1"/>
  <c r="E294" i="25"/>
  <c r="C295" i="25" l="1"/>
  <c r="D295" i="25" s="1"/>
  <c r="E295" i="25"/>
  <c r="C296" i="25" s="1"/>
  <c r="D296" i="25" s="1"/>
  <c r="E296" i="25" s="1"/>
  <c r="C297" i="25" l="1"/>
  <c r="D297" i="25" s="1"/>
  <c r="E297" i="25"/>
  <c r="C298" i="25" l="1"/>
  <c r="D298" i="25" s="1"/>
  <c r="E298" i="25"/>
  <c r="C299" i="25" l="1"/>
  <c r="D299" i="25" s="1"/>
  <c r="E299" i="25"/>
  <c r="C300" i="25" l="1"/>
  <c r="D300" i="25" s="1"/>
  <c r="E300" i="25"/>
  <c r="C301" i="25" l="1"/>
  <c r="D301" i="25" s="1"/>
  <c r="E301" i="25"/>
  <c r="C302" i="25" l="1"/>
  <c r="D302" i="25" s="1"/>
  <c r="E302" i="25" s="1"/>
  <c r="C303" i="25" l="1"/>
  <c r="D303" i="25" s="1"/>
  <c r="E303" i="25"/>
  <c r="C304" i="25" l="1"/>
  <c r="D304" i="25" s="1"/>
  <c r="E304" i="25" s="1"/>
  <c r="C305" i="25" s="1"/>
  <c r="D305" i="25" s="1"/>
  <c r="E305" i="25" s="1"/>
  <c r="C306" i="25" l="1"/>
  <c r="D306" i="25" s="1"/>
  <c r="E306" i="25"/>
  <c r="C307" i="25" s="1"/>
  <c r="D307" i="25" s="1"/>
  <c r="E307" i="25" s="1"/>
  <c r="C308" i="25" l="1"/>
  <c r="D308" i="25" s="1"/>
  <c r="E308" i="25" s="1"/>
  <c r="C309" i="25" l="1"/>
  <c r="D309" i="25" s="1"/>
  <c r="E309" i="25"/>
  <c r="C310" i="25" l="1"/>
  <c r="D310" i="25" s="1"/>
  <c r="E310" i="25"/>
  <c r="C311" i="25" l="1"/>
  <c r="D311" i="25" s="1"/>
  <c r="E311" i="25"/>
  <c r="C312" i="25" l="1"/>
  <c r="D312" i="25" s="1"/>
  <c r="E312" i="25"/>
  <c r="C313" i="25" s="1"/>
  <c r="D313" i="25" s="1"/>
  <c r="E313" i="25" s="1"/>
  <c r="C314" i="25" s="1"/>
  <c r="D314" i="25" s="1"/>
  <c r="E314" i="25" s="1"/>
  <c r="C315" i="25" l="1"/>
  <c r="D315" i="25" s="1"/>
  <c r="E315" i="25"/>
  <c r="C316" i="25" l="1"/>
  <c r="D316" i="25" s="1"/>
  <c r="E316" i="25"/>
  <c r="C317" i="25" l="1"/>
  <c r="D317" i="25" s="1"/>
  <c r="E317" i="25"/>
  <c r="C318" i="25" l="1"/>
  <c r="D318" i="25" s="1"/>
  <c r="E318" i="25"/>
  <c r="C319" i="25" l="1"/>
  <c r="D319" i="25" s="1"/>
  <c r="E319" i="25"/>
  <c r="C320" i="25" l="1"/>
  <c r="D320" i="25" s="1"/>
  <c r="E320" i="25"/>
  <c r="C321" i="25" l="1"/>
  <c r="D321" i="25" s="1"/>
  <c r="E321" i="25"/>
  <c r="C322" i="25" l="1"/>
  <c r="D322" i="25" s="1"/>
  <c r="E322" i="25" s="1"/>
  <c r="C323" i="25" s="1"/>
  <c r="D323" i="25" s="1"/>
  <c r="E323" i="25" s="1"/>
  <c r="C324" i="25" l="1"/>
  <c r="D324" i="25" s="1"/>
  <c r="E324" i="25"/>
  <c r="C325" i="25" s="1"/>
  <c r="D325" i="25" s="1"/>
  <c r="E325" i="25" s="1"/>
  <c r="C326" i="25" s="1"/>
  <c r="D326" i="25" s="1"/>
  <c r="E326" i="25" s="1"/>
  <c r="C327" i="25" l="1"/>
  <c r="D327" i="25" s="1"/>
  <c r="E327" i="25"/>
  <c r="C328" i="25" l="1"/>
  <c r="D328" i="25" s="1"/>
  <c r="E328" i="25"/>
  <c r="C329" i="25" l="1"/>
  <c r="D329" i="25" s="1"/>
  <c r="E329" i="25"/>
  <c r="C330" i="25" l="1"/>
  <c r="D330" i="25" s="1"/>
  <c r="E330" i="25" s="1"/>
  <c r="C331" i="25" l="1"/>
  <c r="D331" i="25" s="1"/>
  <c r="E331" i="25" s="1"/>
  <c r="C332" i="25" s="1"/>
  <c r="D332" i="25" s="1"/>
  <c r="E332" i="25" s="1"/>
  <c r="C333" i="25" l="1"/>
  <c r="D333" i="25" s="1"/>
  <c r="E333" i="25"/>
  <c r="C334" i="25" s="1"/>
  <c r="D334" i="25" s="1"/>
  <c r="E334" i="25" s="1"/>
  <c r="C335" i="25" l="1"/>
  <c r="D335" i="25" s="1"/>
  <c r="E335" i="25"/>
  <c r="C336" i="25" l="1"/>
  <c r="D336" i="25" s="1"/>
  <c r="E336" i="25" s="1"/>
  <c r="C337" i="25" l="1"/>
  <c r="D337" i="25" s="1"/>
  <c r="E337" i="25"/>
  <c r="C338" i="25" s="1"/>
  <c r="D338" i="25" s="1"/>
  <c r="E338" i="25" s="1"/>
  <c r="C339" i="25" l="1"/>
  <c r="D339" i="25" s="1"/>
  <c r="E339" i="25"/>
  <c r="C340" i="25" l="1"/>
  <c r="D340" i="25" s="1"/>
  <c r="E340" i="25"/>
  <c r="C341" i="25" l="1"/>
  <c r="D341" i="25" s="1"/>
  <c r="E341" i="25"/>
  <c r="C342" i="25" l="1"/>
  <c r="D342" i="25" s="1"/>
  <c r="E342" i="25"/>
  <c r="C343" i="25" s="1"/>
  <c r="D343" i="25" s="1"/>
  <c r="E343" i="25" s="1"/>
  <c r="C344" i="25" s="1"/>
  <c r="D344" i="25" s="1"/>
  <c r="E344" i="25" s="1"/>
  <c r="C345" i="25" l="1"/>
  <c r="D345" i="25" s="1"/>
  <c r="E345" i="25" s="1"/>
  <c r="C346" i="25" s="1"/>
  <c r="D346" i="25" s="1"/>
  <c r="E346" i="25" s="1"/>
  <c r="C347" i="25" s="1"/>
  <c r="D347" i="25" s="1"/>
  <c r="E347" i="25" s="1"/>
  <c r="C348" i="25" l="1"/>
  <c r="D348" i="25" s="1"/>
  <c r="E348" i="25"/>
  <c r="C349" i="25" l="1"/>
  <c r="D349" i="25" s="1"/>
  <c r="E349" i="25"/>
  <c r="C350" i="25" l="1"/>
  <c r="D350" i="25" s="1"/>
  <c r="E350" i="25" s="1"/>
  <c r="C351" i="25" l="1"/>
  <c r="D351" i="25" s="1"/>
  <c r="E351" i="25"/>
  <c r="C352" i="25" s="1"/>
  <c r="D352" i="25" s="1"/>
  <c r="E352" i="25" s="1"/>
  <c r="C353" i="25" l="1"/>
  <c r="D353" i="25" s="1"/>
  <c r="E353" i="25"/>
  <c r="C354" i="25" l="1"/>
  <c r="D354" i="25" s="1"/>
  <c r="E354" i="25"/>
  <c r="C355" i="25" l="1"/>
  <c r="D355" i="25" s="1"/>
  <c r="E355" i="25"/>
  <c r="C356" i="25" s="1"/>
  <c r="D356" i="25" s="1"/>
  <c r="E356" i="25" s="1"/>
  <c r="C357" i="25" l="1"/>
  <c r="D357" i="25" s="1"/>
  <c r="E357" i="25" s="1"/>
  <c r="C358" i="25" l="1"/>
  <c r="D358" i="25" s="1"/>
  <c r="E358" i="25" s="1"/>
  <c r="C359" i="25" s="1"/>
  <c r="D359" i="25" s="1"/>
  <c r="E359" i="25" s="1"/>
  <c r="C360" i="25" l="1"/>
  <c r="D360" i="25" s="1"/>
  <c r="E360" i="25"/>
  <c r="C361" i="25" l="1"/>
  <c r="D361" i="25" s="1"/>
  <c r="E361" i="25"/>
  <c r="C362" i="25" s="1"/>
  <c r="D362" i="25" s="1"/>
  <c r="E362" i="25" s="1"/>
  <c r="C363" i="25" l="1"/>
  <c r="D363" i="25" s="1"/>
  <c r="E363" i="25"/>
  <c r="C364" i="25" s="1"/>
  <c r="D364" i="25" s="1"/>
  <c r="E364" i="25" s="1"/>
  <c r="C365" i="25" s="1"/>
  <c r="D365" i="25" s="1"/>
  <c r="E365" i="25" s="1"/>
  <c r="C366" i="25" l="1"/>
  <c r="D366" i="25" s="1"/>
  <c r="E366" i="25" s="1"/>
</calcChain>
</file>

<file path=xl/sharedStrings.xml><?xml version="1.0" encoding="utf-8"?>
<sst xmlns="http://schemas.openxmlformats.org/spreadsheetml/2006/main" count="122" uniqueCount="73">
  <si>
    <t>t</t>
  </si>
  <si>
    <t>A</t>
  </si>
  <si>
    <t>(total)</t>
  </si>
  <si>
    <t>Quantities We Are Given</t>
  </si>
  <si>
    <t>What Can We Solve For?</t>
  </si>
  <si>
    <t>Simple</t>
  </si>
  <si>
    <t>Compound 1x per year</t>
  </si>
  <si>
    <t>Compound 12x per year</t>
  </si>
  <si>
    <t>Compound 4x per year</t>
  </si>
  <si>
    <t>Compound 365x per year</t>
  </si>
  <si>
    <t>Compound 2x per year</t>
  </si>
  <si>
    <t>Years</t>
  </si>
  <si>
    <t>Interest Rate</t>
  </si>
  <si>
    <t>Time (Years)</t>
  </si>
  <si>
    <t>Number of Payments Per Year (k)</t>
  </si>
  <si>
    <t>Total Number of Periods</t>
  </si>
  <si>
    <t>Periodic Interest Rate (r/k)</t>
  </si>
  <si>
    <t>Present Value (P)</t>
  </si>
  <si>
    <t>Future Value (A)</t>
  </si>
  <si>
    <t>Interest Amount (I)</t>
  </si>
  <si>
    <t>These numbers in Row 4 are our inputs. We may not know all of them. That's ok. Put in what we know.</t>
  </si>
  <si>
    <t>Row 7 is for calculating what we need to know. These formulas use what we input in row 4.</t>
  </si>
  <si>
    <t>Regular Payment</t>
  </si>
  <si>
    <t>Total of Payments</t>
  </si>
  <si>
    <t>Payment Number</t>
  </si>
  <si>
    <t>Payment</t>
  </si>
  <si>
    <t>Monthly Payment</t>
  </si>
  <si>
    <t>Interest</t>
  </si>
  <si>
    <t>Purchase Price</t>
  </si>
  <si>
    <t>Loan Amount</t>
  </si>
  <si>
    <t>Number of Months</t>
  </si>
  <si>
    <t>Total Of All Payments</t>
  </si>
  <si>
    <t>Principal</t>
  </si>
  <si>
    <t>Balance</t>
  </si>
  <si>
    <t>Interest Payment</t>
  </si>
  <si>
    <t>Total Interest Paid</t>
  </si>
  <si>
    <t>"Rule of 78" Number</t>
  </si>
  <si>
    <t>Total to Pay Off Loan Early</t>
  </si>
  <si>
    <t>Fee for Early Repayment</t>
  </si>
  <si>
    <t>Payments/Year</t>
  </si>
  <si>
    <t>Remaining Balance</t>
  </si>
  <si>
    <t>Balance Portion</t>
  </si>
  <si>
    <t>Interest Portion</t>
  </si>
  <si>
    <t>Pmt #</t>
  </si>
  <si>
    <t>Total of All Payments</t>
  </si>
  <si>
    <t>Payment Formula</t>
  </si>
  <si>
    <t>"=E$3"</t>
  </si>
  <si>
    <t>"=E6*B$3/D$3"</t>
  </si>
  <si>
    <t>"=B7-C7"</t>
  </si>
  <si>
    <t>"=A3"</t>
  </si>
  <si>
    <t>"=E6-D7"</t>
  </si>
  <si>
    <t>% Down</t>
  </si>
  <si>
    <t>Up Front Cash</t>
  </si>
  <si>
    <t>Jan</t>
  </si>
  <si>
    <t>Feb</t>
  </si>
  <si>
    <t>Mar</t>
  </si>
  <si>
    <t>Apr</t>
  </si>
  <si>
    <t>May</t>
  </si>
  <si>
    <t>Jun</t>
  </si>
  <si>
    <t>Jul</t>
  </si>
  <si>
    <t>Aug</t>
  </si>
  <si>
    <t>Sep</t>
  </si>
  <si>
    <t>Oct</t>
  </si>
  <si>
    <t>Nov</t>
  </si>
  <si>
    <t>Dec</t>
  </si>
  <si>
    <t>Simple Interest with Uniform Interest Payments                                                                     Simple Interest (Loan) with "Rule of 78"</t>
  </si>
  <si>
    <t>Ok I'll lend you $50. You can even wait a whole year to pay it off! The interest on the loan is 78 of my favorite cookies which you will kindly buy for me.</t>
  </si>
  <si>
    <t>Payment of the cookies is spread evenly over the 12 months. Typically the original loan amount is also paid evenly over the 12 months. You get tired of paying cookies and decide to pay off the balance with your May payment. How many cookies has this cost you? Answer: 32.5 cookies in the first 5 months.</t>
  </si>
  <si>
    <t>Amortized Loan</t>
  </si>
  <si>
    <t>Simple Interest Loan with "Rule of 78"</t>
  </si>
  <si>
    <t>Simple Interest Uniform Payments</t>
  </si>
  <si>
    <t>Payment Number (x)</t>
  </si>
  <si>
    <t>Balance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</si>
</sst>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0.0%"/>
  </numFmts>
  <fonts count="8">
    <font>
      <sz val="12"/>
      <color theme="1"/>
      <name val="Calibri"/>
      <family val="2"/>
      <scheme val="minor"/>
    </font>
    <font>
      <sz val="12"/>
      <color theme="1"/>
      <name val="Times New Roman Italic"/>
    </font>
    <font>
      <sz val="9"/>
      <color theme="1"/>
      <name val="Calibri"/>
      <family val="2"/>
      <scheme val="minor"/>
    </font>
    <font>
      <sz val="12"/>
      <color theme="1"/>
      <name val="Calibri"/>
      <family val="2"/>
      <scheme val="minor"/>
    </font>
    <font>
      <i/>
      <sz val="12"/>
      <color theme="1"/>
      <name val="Calibri"/>
      <family val="2"/>
      <scheme val="minor"/>
    </font>
    <font>
      <sz val="11"/>
      <color theme="1"/>
      <name val="Calibri (Body)"/>
    </font>
    <font>
      <sz val="10"/>
      <color theme="1"/>
      <name val="Calibri"/>
      <family val="2"/>
      <scheme val="minor"/>
    </font>
    <font>
      <b/>
      <sz val="12"/>
      <color rgb="FF7030A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tint="-0.249977111117893"/>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47">
    <xf numFmtId="0" fontId="0" fillId="0" borderId="0" xfId="0"/>
    <xf numFmtId="0" fontId="0" fillId="2" borderId="0" xfId="0" applyFill="1"/>
    <xf numFmtId="0" fontId="0" fillId="3" borderId="0" xfId="0" applyFill="1"/>
    <xf numFmtId="0" fontId="1" fillId="3" borderId="0" xfId="0" applyFont="1" applyFill="1" applyAlignment="1">
      <alignment horizontal="center" vertical="center"/>
    </xf>
    <xf numFmtId="0" fontId="0" fillId="4" borderId="0" xfId="0" applyFill="1"/>
    <xf numFmtId="0" fontId="0" fillId="5" borderId="0" xfId="0" applyFill="1"/>
    <xf numFmtId="0" fontId="0" fillId="3" borderId="0" xfId="0" applyFill="1" applyAlignment="1">
      <alignment horizontal="right"/>
    </xf>
    <xf numFmtId="10" fontId="0" fillId="2" borderId="0" xfId="1" applyNumberFormat="1" applyFont="1" applyFill="1"/>
    <xf numFmtId="10" fontId="0" fillId="2" borderId="0" xfId="0" applyNumberFormat="1" applyFill="1"/>
    <xf numFmtId="9" fontId="0" fillId="2" borderId="0" xfId="0" applyNumberFormat="1" applyFill="1"/>
    <xf numFmtId="12" fontId="0" fillId="2" borderId="0" xfId="0" applyNumberFormat="1" applyFill="1"/>
    <xf numFmtId="10" fontId="0" fillId="4" borderId="0" xfId="0" applyNumberFormat="1" applyFill="1"/>
    <xf numFmtId="0" fontId="2" fillId="0" borderId="0" xfId="0" applyFont="1" applyAlignment="1">
      <alignment vertical="center" wrapText="1"/>
    </xf>
    <xf numFmtId="165" fontId="0" fillId="2" borderId="0" xfId="0" applyNumberFormat="1" applyFill="1"/>
    <xf numFmtId="2" fontId="0" fillId="4" borderId="0" xfId="0" applyNumberFormat="1" applyFill="1"/>
    <xf numFmtId="0" fontId="0" fillId="3" borderId="0" xfId="0" applyFill="1" applyAlignment="1">
      <alignment vertical="center"/>
    </xf>
    <xf numFmtId="0" fontId="0" fillId="3" borderId="0" xfId="0" applyFill="1" applyAlignment="1">
      <alignment vertical="center" wrapText="1"/>
    </xf>
    <xf numFmtId="164" fontId="0" fillId="4" borderId="0" xfId="0" applyNumberFormat="1" applyFill="1"/>
    <xf numFmtId="8" fontId="0" fillId="4" borderId="0" xfId="0" applyNumberFormat="1" applyFill="1"/>
    <xf numFmtId="3" fontId="0" fillId="2" borderId="0" xfId="0" applyNumberFormat="1" applyFill="1"/>
    <xf numFmtId="0" fontId="0" fillId="3" borderId="0" xfId="0" applyFill="1" applyAlignment="1">
      <alignment horizontal="center" vertical="center"/>
    </xf>
    <xf numFmtId="0" fontId="0" fillId="3" borderId="0" xfId="0" applyFill="1" applyAlignment="1">
      <alignment wrapText="1"/>
    </xf>
    <xf numFmtId="164" fontId="0" fillId="4" borderId="0" xfId="2" applyNumberFormat="1" applyFont="1" applyFill="1"/>
    <xf numFmtId="8" fontId="0" fillId="0" borderId="0" xfId="0" applyNumberFormat="1"/>
    <xf numFmtId="0" fontId="0" fillId="0" borderId="0" xfId="0" applyAlignment="1">
      <alignment wrapText="1"/>
    </xf>
    <xf numFmtId="164" fontId="0" fillId="2" borderId="0" xfId="0" applyNumberFormat="1" applyFill="1"/>
    <xf numFmtId="4" fontId="0" fillId="2" borderId="0" xfId="0" applyNumberFormat="1" applyFill="1"/>
    <xf numFmtId="6" fontId="0" fillId="0" borderId="0" xfId="0" applyNumberFormat="1"/>
    <xf numFmtId="10" fontId="0" fillId="0" borderId="0" xfId="1" applyNumberFormat="1" applyFont="1" applyFill="1"/>
    <xf numFmtId="0" fontId="4" fillId="3" borderId="0" xfId="0" applyFont="1" applyFill="1" applyAlignment="1">
      <alignment horizontal="center"/>
    </xf>
    <xf numFmtId="164" fontId="0" fillId="0" borderId="0" xfId="0" applyNumberFormat="1" applyAlignment="1">
      <alignment wrapText="1"/>
    </xf>
    <xf numFmtId="164" fontId="0" fillId="2" borderId="0" xfId="0" applyNumberFormat="1" applyFill="1" applyAlignment="1">
      <alignment wrapText="1"/>
    </xf>
    <xf numFmtId="164" fontId="0" fillId="0" borderId="0" xfId="0" applyNumberFormat="1"/>
    <xf numFmtId="44" fontId="0" fillId="4" borderId="0" xfId="2" applyFont="1" applyFill="1"/>
    <xf numFmtId="0" fontId="0" fillId="5" borderId="0" xfId="0" applyFill="1" applyAlignment="1">
      <alignment wrapText="1"/>
    </xf>
    <xf numFmtId="44" fontId="0" fillId="0" borderId="0" xfId="0" applyNumberFormat="1"/>
    <xf numFmtId="44" fontId="0" fillId="4" borderId="0" xfId="0" applyNumberFormat="1" applyFill="1"/>
    <xf numFmtId="0" fontId="6" fillId="3" borderId="0" xfId="0" applyFont="1" applyFill="1" applyAlignment="1">
      <alignment wrapText="1"/>
    </xf>
    <xf numFmtId="0" fontId="0" fillId="0" borderId="0" xfId="0" applyAlignment="1">
      <alignment vertical="top" wrapText="1"/>
    </xf>
    <xf numFmtId="0" fontId="0" fillId="2" borderId="0" xfId="0" applyFill="1" applyAlignment="1">
      <alignment horizontal="center"/>
    </xf>
    <xf numFmtId="0" fontId="0" fillId="3" borderId="0" xfId="0" applyFill="1" applyAlignment="1">
      <alignment horizontal="center"/>
    </xf>
    <xf numFmtId="0" fontId="5" fillId="4" borderId="0" xfId="0" applyFont="1" applyFill="1" applyAlignment="1">
      <alignment horizontal="center"/>
    </xf>
    <xf numFmtId="0" fontId="0" fillId="4" borderId="0" xfId="0" applyFill="1" applyAlignment="1">
      <alignment horizontal="center"/>
    </xf>
    <xf numFmtId="0" fontId="0" fillId="0" borderId="0" xfId="0" applyAlignment="1">
      <alignment horizontal="left"/>
    </xf>
    <xf numFmtId="0" fontId="0" fillId="0" borderId="0" xfId="0" applyAlignment="1">
      <alignment horizontal="left" vertical="top" wrapText="1"/>
    </xf>
    <xf numFmtId="0" fontId="7" fillId="0" borderId="0" xfId="0" applyFont="1" applyAlignment="1">
      <alignment horizontal="left"/>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945200"/>
      <color rgb="FF004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'Simple Vs Compound Interest'!$D$2</c:f>
              <c:strCache>
                <c:ptCount val="1"/>
                <c:pt idx="0">
                  <c:v>Simple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'Simple Vs Compound Interest'!$C$3:$C$14</c:f>
              <c:numCache>
                <c:formatCode>General</c:formatCode>
                <c:ptCount val="12"/>
                <c:pt idx="1">
                  <c:v>0</c:v>
                </c:pt>
                <c:pt idx="2">
                  <c:v>3</c:v>
                </c:pt>
                <c:pt idx="3">
                  <c:v>6</c:v>
                </c:pt>
                <c:pt idx="4">
                  <c:v>9</c:v>
                </c:pt>
                <c:pt idx="5">
                  <c:v>13</c:v>
                </c:pt>
                <c:pt idx="6">
                  <c:v>14</c:v>
                </c:pt>
                <c:pt idx="7">
                  <c:v>17</c:v>
                </c:pt>
                <c:pt idx="8">
                  <c:v>20</c:v>
                </c:pt>
                <c:pt idx="9">
                  <c:v>25</c:v>
                </c:pt>
                <c:pt idx="10">
                  <c:v>30</c:v>
                </c:pt>
                <c:pt idx="11">
                  <c:v>35</c:v>
                </c:pt>
              </c:numCache>
            </c:numRef>
          </c:xVal>
          <c:yVal>
            <c:numRef>
              <c:f>'Simple Vs Compound Interest'!$D$3:$D$14</c:f>
              <c:numCache>
                <c:formatCode>"$"#,##0.00</c:formatCode>
                <c:ptCount val="12"/>
                <c:pt idx="1">
                  <c:v>1000</c:v>
                </c:pt>
                <c:pt idx="2">
                  <c:v>1150</c:v>
                </c:pt>
                <c:pt idx="3">
                  <c:v>1300</c:v>
                </c:pt>
                <c:pt idx="4">
                  <c:v>1450</c:v>
                </c:pt>
                <c:pt idx="5">
                  <c:v>1650</c:v>
                </c:pt>
                <c:pt idx="6">
                  <c:v>1700</c:v>
                </c:pt>
                <c:pt idx="7">
                  <c:v>1850</c:v>
                </c:pt>
                <c:pt idx="8">
                  <c:v>2000</c:v>
                </c:pt>
                <c:pt idx="9">
                  <c:v>2250</c:v>
                </c:pt>
                <c:pt idx="10">
                  <c:v>2500</c:v>
                </c:pt>
                <c:pt idx="11">
                  <c:v>2750</c:v>
                </c:pt>
              </c:numCache>
            </c:numRef>
          </c:yVal>
          <c:smooth val="1"/>
          <c:extLst>
            <c:ext xmlns:c16="http://schemas.microsoft.com/office/drawing/2014/chart" uri="{C3380CC4-5D6E-409C-BE32-E72D297353CC}">
              <c16:uniqueId val="{00000000-50D7-1142-B261-C51DB58D5733}"/>
            </c:ext>
          </c:extLst>
        </c:ser>
        <c:ser>
          <c:idx val="1"/>
          <c:order val="1"/>
          <c:tx>
            <c:strRef>
              <c:f>'Simple Vs Compound Interest'!$F$2</c:f>
              <c:strCache>
                <c:ptCount val="1"/>
                <c:pt idx="0">
                  <c:v>Compound 12x per year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'Simple Vs Compound Interest'!$C$3:$C$14</c:f>
              <c:numCache>
                <c:formatCode>General</c:formatCode>
                <c:ptCount val="12"/>
                <c:pt idx="1">
                  <c:v>0</c:v>
                </c:pt>
                <c:pt idx="2">
                  <c:v>3</c:v>
                </c:pt>
                <c:pt idx="3">
                  <c:v>6</c:v>
                </c:pt>
                <c:pt idx="4">
                  <c:v>9</c:v>
                </c:pt>
                <c:pt idx="5">
                  <c:v>13</c:v>
                </c:pt>
                <c:pt idx="6">
                  <c:v>14</c:v>
                </c:pt>
                <c:pt idx="7">
                  <c:v>17</c:v>
                </c:pt>
                <c:pt idx="8">
                  <c:v>20</c:v>
                </c:pt>
                <c:pt idx="9">
                  <c:v>25</c:v>
                </c:pt>
                <c:pt idx="10">
                  <c:v>30</c:v>
                </c:pt>
                <c:pt idx="11">
                  <c:v>35</c:v>
                </c:pt>
              </c:numCache>
            </c:numRef>
          </c:xVal>
          <c:yVal>
            <c:numRef>
              <c:f>'Simple Vs Compound Interest'!$F$3:$F$14</c:f>
              <c:numCache>
                <c:formatCode>"$"#,##0.00</c:formatCode>
                <c:ptCount val="12"/>
                <c:pt idx="1">
                  <c:v>1000</c:v>
                </c:pt>
                <c:pt idx="2">
                  <c:v>1161.4722313334689</c:v>
                </c:pt>
                <c:pt idx="3">
                  <c:v>1349.0177441587473</c:v>
                </c:pt>
                <c:pt idx="4">
                  <c:v>1566.8466494165027</c:v>
                </c:pt>
                <c:pt idx="5">
                  <c:v>1912.9557963097523</c:v>
                </c:pt>
                <c:pt idx="6">
                  <c:v>2010.8262454128219</c:v>
                </c:pt>
                <c:pt idx="7">
                  <c:v>2335.5188460835316</c:v>
                </c:pt>
                <c:pt idx="8">
                  <c:v>2712.640285482008</c:v>
                </c:pt>
                <c:pt idx="9">
                  <c:v>3481.2904520315851</c:v>
                </c:pt>
                <c:pt idx="10">
                  <c:v>4467.7443140061559</c:v>
                </c:pt>
                <c:pt idx="11">
                  <c:v>5733.7184387145289</c:v>
                </c:pt>
              </c:numCache>
            </c:numRef>
          </c:yVal>
          <c:smooth val="1"/>
          <c:extLst>
            <c:ext xmlns:c16="http://schemas.microsoft.com/office/drawing/2014/chart" uri="{C3380CC4-5D6E-409C-BE32-E72D297353CC}">
              <c16:uniqueId val="{00000001-50D7-1142-B261-C51DB58D5733}"/>
            </c:ext>
          </c:extLst>
        </c:ser>
        <c:dLbls>
          <c:showLegendKey val="0"/>
          <c:showVal val="0"/>
          <c:showCatName val="0"/>
          <c:showSerName val="0"/>
          <c:showPercent val="0"/>
          <c:showBubbleSize val="0"/>
        </c:dLbls>
        <c:axId val="1213840479"/>
        <c:axId val="1224601535"/>
      </c:scatterChart>
      <c:valAx>
        <c:axId val="121384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01535"/>
        <c:crosses val="autoZero"/>
        <c:crossBetween val="midCat"/>
      </c:valAx>
      <c:valAx>
        <c:axId val="122460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Account Balance</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40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'Quadratic Relationship'!$D$3</c:f>
              <c:strCache>
                <c:ptCount val="1"/>
                <c:pt idx="0">
                  <c:v>Balance (y)</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poly"/>
            <c:order val="2"/>
            <c:dispRSqr val="0"/>
            <c:dispEq val="1"/>
            <c:trendlineLbl>
              <c:layout>
                <c:manualLayout>
                  <c:x val="-0.12876596675415572"/>
                  <c:y val="4.7226232137649461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aseline="0"/>
                      <a:t>y = -2.8x</a:t>
                    </a:r>
                    <a:r>
                      <a:rPr lang="en-US" sz="1600" baseline="30000"/>
                      <a:t>2</a:t>
                    </a:r>
                    <a:r>
                      <a:rPr lang="en-US" sz="1600" baseline="0"/>
                      <a:t> - 78.633x + 3500</a:t>
                    </a:r>
                    <a:endParaRPr lang="en-US" sz="16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'Quadratic Relationship'!$B$4:$B$14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'Quadratic Relationship'!$D$4:$D$14</c:f>
              <c:numCache>
                <c:formatCode>"$"#,##0.00</c:formatCode>
                <c:ptCount val="11"/>
                <c:pt idx="0">
                  <c:v>3500</c:v>
                </c:pt>
                <c:pt idx="1">
                  <c:v>3418.5666666666666</c:v>
                </c:pt>
                <c:pt idx="2">
                  <c:v>3331.5333333333333</c:v>
                </c:pt>
                <c:pt idx="3">
                  <c:v>3238.9</c:v>
                </c:pt>
                <c:pt idx="4">
                  <c:v>3140.666666666667</c:v>
                </c:pt>
                <c:pt idx="5">
                  <c:v>3036.8333333333335</c:v>
                </c:pt>
                <c:pt idx="6">
                  <c:v>2927.4</c:v>
                </c:pt>
                <c:pt idx="7">
                  <c:v>2812.3666666666668</c:v>
                </c:pt>
                <c:pt idx="8">
                  <c:v>2691.7333333333336</c:v>
                </c:pt>
                <c:pt idx="9">
                  <c:v>2565.5</c:v>
                </c:pt>
                <c:pt idx="10">
                  <c:v>2433.6666666666665</c:v>
                </c:pt>
              </c:numCache>
            </c:numRef>
          </c:yVal>
          <c:smooth val="1"/>
          <c:extLst>
            <c:ext xmlns:c16="http://schemas.microsoft.com/office/drawing/2014/chart" uri="{C3380CC4-5D6E-409C-BE32-E72D297353CC}">
              <c16:uniqueId val="{00000000-4494-BD47-90F4-FB5C80BE211B}"/>
            </c:ext>
          </c:extLst>
        </c:ser>
        <c:dLbls>
          <c:showLegendKey val="0"/>
          <c:showVal val="0"/>
          <c:showCatName val="0"/>
          <c:showSerName val="0"/>
          <c:showPercent val="0"/>
          <c:showBubbleSize val="0"/>
        </c:dLbls>
        <c:axId val="76019711"/>
        <c:axId val="76021423"/>
      </c:scatterChart>
      <c:valAx>
        <c:axId val="76019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1423"/>
        <c:crosses val="autoZero"/>
        <c:crossBetween val="midCat"/>
      </c:valAx>
      <c:valAx>
        <c:axId val="7602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1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5</xdr:col>
      <xdr:colOff>12700</xdr:colOff>
      <xdr:row>0</xdr:row>
      <xdr:rowOff>444500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6B717FB-AA21-FE42-2839-70244C664020}"/>
                </a:ext>
              </a:extLst>
            </xdr:cNvPr>
            <xdr:cNvSpPr txBox="1"/>
          </xdr:nvSpPr>
          <xdr:spPr>
            <a:xfrm>
              <a:off x="19050" y="19050"/>
              <a:ext cx="4121150" cy="425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left"/>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3</m:t>
                        </m:r>
                      </m:sup>
                    </m:sSup>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𝑥</m:t>
                        </m:r>
                      </m:e>
                    </m:rad>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𝑥</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A6B717FB-AA21-FE42-2839-70244C664020}"/>
                </a:ext>
              </a:extLst>
            </xdr:cNvPr>
            <xdr:cNvSpPr txBox="1"/>
          </xdr:nvSpPr>
          <xdr:spPr>
            <a:xfrm>
              <a:off x="19050" y="19050"/>
              <a:ext cx="4121150" cy="4254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a:latin typeface="Cambria Math" panose="02040503050406030204" pitchFamily="18" charset="0"/>
                </a:rPr>
                <a:t>         𝑥                        𝑥^2                       𝑥^3                      √𝑥                        1/𝑥</a:t>
              </a:r>
              <a:endParaRPr lang="en-US" sz="1100"/>
            </a:p>
          </xdr:txBody>
        </xdr:sp>
      </mc:Fallback>
    </mc:AlternateContent>
    <xdr:clientData/>
  </xdr:twoCellAnchor>
  <xdr:oneCellAnchor>
    <xdr:from>
      <xdr:col>0</xdr:col>
      <xdr:colOff>355600</xdr:colOff>
      <xdr:row>0</xdr:row>
      <xdr:rowOff>57150</xdr:rowOff>
    </xdr:from>
    <xdr:ext cx="65" cy="172227"/>
    <xdr:sp macro="" textlink="">
      <xdr:nvSpPr>
        <xdr:cNvPr id="4" name="TextBox 3">
          <a:extLst>
            <a:ext uri="{FF2B5EF4-FFF2-40B4-BE49-F238E27FC236}">
              <a16:creationId xmlns:a16="http://schemas.microsoft.com/office/drawing/2014/main" id="{6E128629-5830-E62A-45E1-305885A6E7F6}"/>
            </a:ext>
          </a:extLst>
        </xdr:cNvPr>
        <xdr:cNvSpPr txBox="1"/>
      </xdr:nvSpPr>
      <xdr:spPr>
        <a:xfrm>
          <a:off x="355600" y="57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0</xdr:col>
      <xdr:colOff>266700</xdr:colOff>
      <xdr:row>3</xdr:row>
      <xdr:rowOff>12700</xdr:rowOff>
    </xdr:from>
    <xdr:to>
      <xdr:col>7</xdr:col>
      <xdr:colOff>101600</xdr:colOff>
      <xdr:row>11</xdr:row>
      <xdr:rowOff>69850</xdr:rowOff>
    </xdr:to>
    <xdr:sp macro="" textlink="">
      <xdr:nvSpPr>
        <xdr:cNvPr id="3" name="TextBox 2">
          <a:extLst>
            <a:ext uri="{FF2B5EF4-FFF2-40B4-BE49-F238E27FC236}">
              <a16:creationId xmlns:a16="http://schemas.microsoft.com/office/drawing/2014/main" id="{F82CCB18-97DA-A8F2-E565-20E6C7351122}"/>
            </a:ext>
          </a:extLst>
        </xdr:cNvPr>
        <xdr:cNvSpPr txBox="1"/>
      </xdr:nvSpPr>
      <xdr:spPr>
        <a:xfrm>
          <a:off x="266700" y="863600"/>
          <a:ext cx="5588000" cy="168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to use this</a:t>
          </a:r>
          <a:r>
            <a:rPr lang="en-US" sz="1100" baseline="0"/>
            <a:t> Excel document: On each "sheet" there will be a blue header at the top with the goals for that sheet. Sometimes there will be a question in a text box that is to be answered. Rows 1 and 2 are reserved for goals and column headings/names. Information is organized into columns and rows.</a:t>
          </a:r>
        </a:p>
        <a:p>
          <a:r>
            <a:rPr lang="en-US" sz="1100" baseline="0">
              <a:solidFill>
                <a:srgbClr val="7030A0"/>
              </a:solidFill>
            </a:rPr>
            <a:t>Columns</a:t>
          </a:r>
          <a:r>
            <a:rPr lang="en-US" sz="1100" baseline="0"/>
            <a:t> will be used for a specific </a:t>
          </a:r>
          <a:r>
            <a:rPr lang="en-US" sz="1100" baseline="0">
              <a:solidFill>
                <a:srgbClr val="7030A0"/>
              </a:solidFill>
            </a:rPr>
            <a:t>type/category of data or calculation</a:t>
          </a:r>
          <a:r>
            <a:rPr lang="en-US" sz="1100" baseline="0"/>
            <a:t>.</a:t>
          </a:r>
        </a:p>
        <a:p>
          <a:r>
            <a:rPr lang="en-US" sz="1100" baseline="0">
              <a:solidFill>
                <a:srgbClr val="7030A0"/>
              </a:solidFill>
            </a:rPr>
            <a:t>Rows</a:t>
          </a:r>
          <a:r>
            <a:rPr lang="en-US" sz="1100" baseline="0"/>
            <a:t> will be used to track what happens in those categories, how they change, or how they stay the same, with different values of x.</a:t>
          </a:r>
        </a:p>
        <a:p>
          <a:r>
            <a:rPr lang="en-US" sz="1100" baseline="0">
              <a:solidFill>
                <a:srgbClr val="7030A0"/>
              </a:solidFill>
            </a:rPr>
            <a:t>Cells</a:t>
          </a:r>
          <a:r>
            <a:rPr lang="en-US" sz="1100" baseline="0"/>
            <a:t> will be color-coded based on if their values are to be entered or </a:t>
          </a:r>
          <a:r>
            <a:rPr lang="en-US" sz="1100" b="0" baseline="0">
              <a:solidFill>
                <a:schemeClr val="tx1"/>
              </a:solidFill>
            </a:rPr>
            <a:t>input by the user </a:t>
          </a:r>
          <a:r>
            <a:rPr lang="en-US" sz="1100" b="1" baseline="0">
              <a:solidFill>
                <a:schemeClr val="accent4">
                  <a:lumMod val="60000"/>
                  <a:lumOff val="40000"/>
                </a:schemeClr>
              </a:solidFill>
            </a:rPr>
            <a:t>(gold) </a:t>
          </a:r>
          <a:r>
            <a:rPr lang="en-US" sz="1100" baseline="0"/>
            <a:t>or are they calculations that are </a:t>
          </a:r>
          <a:r>
            <a:rPr lang="en-US" sz="1100" i="1" baseline="0"/>
            <a:t>not meant to be altered </a:t>
          </a:r>
          <a:r>
            <a:rPr lang="en-US" sz="1100" baseline="0"/>
            <a:t>once typed in </a:t>
          </a:r>
          <a:r>
            <a:rPr lang="en-US" sz="1100" baseline="0">
              <a:solidFill>
                <a:schemeClr val="accent5"/>
              </a:solidFill>
            </a:rPr>
            <a:t>(blue)</a:t>
          </a:r>
          <a:r>
            <a:rPr lang="en-US" sz="1100" baseline="0">
              <a:solidFill>
                <a:schemeClr val="tx1"/>
              </a:solidFill>
            </a:rPr>
            <a:t>.</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55125</xdr:colOff>
      <xdr:row>3</xdr:row>
      <xdr:rowOff>28892</xdr:rowOff>
    </xdr:from>
    <xdr:to>
      <xdr:col>0</xdr:col>
      <xdr:colOff>397933</xdr:colOff>
      <xdr:row>14</xdr:row>
      <xdr:rowOff>8467</xdr:rowOff>
    </xdr:to>
    <xdr:grpSp>
      <xdr:nvGrpSpPr>
        <xdr:cNvPr id="10" name="Group 9">
          <a:extLst>
            <a:ext uri="{FF2B5EF4-FFF2-40B4-BE49-F238E27FC236}">
              <a16:creationId xmlns:a16="http://schemas.microsoft.com/office/drawing/2014/main" id="{43803D7D-0F04-7E53-F354-ED6B2E8FCBBB}"/>
            </a:ext>
          </a:extLst>
        </xdr:cNvPr>
        <xdr:cNvGrpSpPr/>
      </xdr:nvGrpSpPr>
      <xdr:grpSpPr>
        <a:xfrm>
          <a:off x="55125" y="638492"/>
          <a:ext cx="342808" cy="2214775"/>
          <a:chOff x="55125" y="841692"/>
          <a:chExt cx="342808" cy="2214775"/>
        </a:xfrm>
      </xdr:grpSpPr>
      <xdr:pic>
        <xdr:nvPicPr>
          <xdr:cNvPr id="2" name="Picture 1" descr="OREO Cookie Balls">
            <a:extLst>
              <a:ext uri="{FF2B5EF4-FFF2-40B4-BE49-F238E27FC236}">
                <a16:creationId xmlns:a16="http://schemas.microsoft.com/office/drawing/2014/main" id="{73D60D1A-7D77-8DBF-1FC0-79D0B0A7E2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OREO Cookie Balls">
            <a:extLst>
              <a:ext uri="{FF2B5EF4-FFF2-40B4-BE49-F238E27FC236}">
                <a16:creationId xmlns:a16="http://schemas.microsoft.com/office/drawing/2014/main" id="{39616A76-0A7D-7843-A9DD-4023234A6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OREO Cookie Balls">
            <a:extLst>
              <a:ext uri="{FF2B5EF4-FFF2-40B4-BE49-F238E27FC236}">
                <a16:creationId xmlns:a16="http://schemas.microsoft.com/office/drawing/2014/main" id="{98FFAA94-5B58-4B43-B66E-C333561E43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OREO Cookie Balls">
            <a:extLst>
              <a:ext uri="{FF2B5EF4-FFF2-40B4-BE49-F238E27FC236}">
                <a16:creationId xmlns:a16="http://schemas.microsoft.com/office/drawing/2014/main" id="{E7BCF095-9B83-484F-8F6D-7162D946DE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OREO Cookie Balls">
            <a:extLst>
              <a:ext uri="{FF2B5EF4-FFF2-40B4-BE49-F238E27FC236}">
                <a16:creationId xmlns:a16="http://schemas.microsoft.com/office/drawing/2014/main" id="{5FD4168B-77BF-8245-82AE-89080086FA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descr="OREO Cookie Balls">
            <a:extLst>
              <a:ext uri="{FF2B5EF4-FFF2-40B4-BE49-F238E27FC236}">
                <a16:creationId xmlns:a16="http://schemas.microsoft.com/office/drawing/2014/main" id="{5DE977AA-4D7B-3243-AFD5-1BC121D91E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descr="OREO Cookie Balls">
            <a:extLst>
              <a:ext uri="{FF2B5EF4-FFF2-40B4-BE49-F238E27FC236}">
                <a16:creationId xmlns:a16="http://schemas.microsoft.com/office/drawing/2014/main" id="{C0DC7D9A-1090-534C-B793-8495D38EA8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Rectangle 8">
            <a:extLst>
              <a:ext uri="{FF2B5EF4-FFF2-40B4-BE49-F238E27FC236}">
                <a16:creationId xmlns:a16="http://schemas.microsoft.com/office/drawing/2014/main" id="{D50E0048-5E11-F178-F203-A4B0320DEF77}"/>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67733</xdr:colOff>
      <xdr:row>3</xdr:row>
      <xdr:rowOff>25400</xdr:rowOff>
    </xdr:from>
    <xdr:to>
      <xdr:col>2</xdr:col>
      <xdr:colOff>4141</xdr:colOff>
      <xdr:row>14</xdr:row>
      <xdr:rowOff>4975</xdr:rowOff>
    </xdr:to>
    <xdr:grpSp>
      <xdr:nvGrpSpPr>
        <xdr:cNvPr id="11" name="Group 10">
          <a:extLst>
            <a:ext uri="{FF2B5EF4-FFF2-40B4-BE49-F238E27FC236}">
              <a16:creationId xmlns:a16="http://schemas.microsoft.com/office/drawing/2014/main" id="{F16FCF6A-ACBE-5D43-B21D-48804E8BE50C}"/>
            </a:ext>
          </a:extLst>
        </xdr:cNvPr>
        <xdr:cNvGrpSpPr/>
      </xdr:nvGrpSpPr>
      <xdr:grpSpPr>
        <a:xfrm>
          <a:off x="474133" y="635000"/>
          <a:ext cx="342808" cy="2214775"/>
          <a:chOff x="55125" y="841692"/>
          <a:chExt cx="342808" cy="2214775"/>
        </a:xfrm>
      </xdr:grpSpPr>
      <xdr:pic>
        <xdr:nvPicPr>
          <xdr:cNvPr id="12" name="Picture 11" descr="OREO Cookie Balls">
            <a:extLst>
              <a:ext uri="{FF2B5EF4-FFF2-40B4-BE49-F238E27FC236}">
                <a16:creationId xmlns:a16="http://schemas.microsoft.com/office/drawing/2014/main" id="{5F5D17C3-DDB1-E34C-19BC-091FF5A50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descr="OREO Cookie Balls">
            <a:extLst>
              <a:ext uri="{FF2B5EF4-FFF2-40B4-BE49-F238E27FC236}">
                <a16:creationId xmlns:a16="http://schemas.microsoft.com/office/drawing/2014/main" id="{658C033B-EB02-3CC9-29A5-8AF7249C53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descr="OREO Cookie Balls">
            <a:extLst>
              <a:ext uri="{FF2B5EF4-FFF2-40B4-BE49-F238E27FC236}">
                <a16:creationId xmlns:a16="http://schemas.microsoft.com/office/drawing/2014/main" id="{7F1431A1-428B-EA37-2852-1612AEA1C7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OREO Cookie Balls">
            <a:extLst>
              <a:ext uri="{FF2B5EF4-FFF2-40B4-BE49-F238E27FC236}">
                <a16:creationId xmlns:a16="http://schemas.microsoft.com/office/drawing/2014/main" id="{E1AEAB55-5D12-110B-0807-C89CBD42AA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descr="OREO Cookie Balls">
            <a:extLst>
              <a:ext uri="{FF2B5EF4-FFF2-40B4-BE49-F238E27FC236}">
                <a16:creationId xmlns:a16="http://schemas.microsoft.com/office/drawing/2014/main" id="{00757579-31B3-0D8C-E451-5E56D5453C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descr="OREO Cookie Balls">
            <a:extLst>
              <a:ext uri="{FF2B5EF4-FFF2-40B4-BE49-F238E27FC236}">
                <a16:creationId xmlns:a16="http://schemas.microsoft.com/office/drawing/2014/main" id="{A2B73AB4-AC75-1B27-51F2-01573DED5A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Picture 17" descr="OREO Cookie Balls">
            <a:extLst>
              <a:ext uri="{FF2B5EF4-FFF2-40B4-BE49-F238E27FC236}">
                <a16:creationId xmlns:a16="http://schemas.microsoft.com/office/drawing/2014/main" id="{4367E659-D0DD-D07D-F55F-BE8EE70E88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6180C96E-B74C-FD4A-9F91-490A14DFBC6E}"/>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76200</xdr:colOff>
      <xdr:row>3</xdr:row>
      <xdr:rowOff>25400</xdr:rowOff>
    </xdr:from>
    <xdr:to>
      <xdr:col>3</xdr:col>
      <xdr:colOff>12608</xdr:colOff>
      <xdr:row>14</xdr:row>
      <xdr:rowOff>4975</xdr:rowOff>
    </xdr:to>
    <xdr:grpSp>
      <xdr:nvGrpSpPr>
        <xdr:cNvPr id="20" name="Group 19">
          <a:extLst>
            <a:ext uri="{FF2B5EF4-FFF2-40B4-BE49-F238E27FC236}">
              <a16:creationId xmlns:a16="http://schemas.microsoft.com/office/drawing/2014/main" id="{4FDAFB19-756E-7F4E-A7BF-ED21A45F2945}"/>
            </a:ext>
          </a:extLst>
        </xdr:cNvPr>
        <xdr:cNvGrpSpPr/>
      </xdr:nvGrpSpPr>
      <xdr:grpSpPr>
        <a:xfrm>
          <a:off x="889000" y="635000"/>
          <a:ext cx="342808" cy="2214775"/>
          <a:chOff x="55125" y="841692"/>
          <a:chExt cx="342808" cy="2214775"/>
        </a:xfrm>
      </xdr:grpSpPr>
      <xdr:pic>
        <xdr:nvPicPr>
          <xdr:cNvPr id="21" name="Picture 20" descr="OREO Cookie Balls">
            <a:extLst>
              <a:ext uri="{FF2B5EF4-FFF2-40B4-BE49-F238E27FC236}">
                <a16:creationId xmlns:a16="http://schemas.microsoft.com/office/drawing/2014/main" id="{FB35CA64-1D99-A74C-231A-6FC31E99F3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descr="OREO Cookie Balls">
            <a:extLst>
              <a:ext uri="{FF2B5EF4-FFF2-40B4-BE49-F238E27FC236}">
                <a16:creationId xmlns:a16="http://schemas.microsoft.com/office/drawing/2014/main" id="{472E2587-A274-A68A-B814-456CC844F5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descr="OREO Cookie Balls">
            <a:extLst>
              <a:ext uri="{FF2B5EF4-FFF2-40B4-BE49-F238E27FC236}">
                <a16:creationId xmlns:a16="http://schemas.microsoft.com/office/drawing/2014/main" id="{900ACA9B-8337-7A64-FD8D-416866A7CF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descr="OREO Cookie Balls">
            <a:extLst>
              <a:ext uri="{FF2B5EF4-FFF2-40B4-BE49-F238E27FC236}">
                <a16:creationId xmlns:a16="http://schemas.microsoft.com/office/drawing/2014/main" id="{CB5FA10B-4F59-39BE-EA32-CBA7078215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 name="Picture 24" descr="OREO Cookie Balls">
            <a:extLst>
              <a:ext uri="{FF2B5EF4-FFF2-40B4-BE49-F238E27FC236}">
                <a16:creationId xmlns:a16="http://schemas.microsoft.com/office/drawing/2014/main" id="{5F0CAF20-8980-E086-F5F7-5938050A9C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Picture 25" descr="OREO Cookie Balls">
            <a:extLst>
              <a:ext uri="{FF2B5EF4-FFF2-40B4-BE49-F238E27FC236}">
                <a16:creationId xmlns:a16="http://schemas.microsoft.com/office/drawing/2014/main" id="{973B15EB-AC6D-B643-FBA8-C997C4D37B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7" name="Picture 26" descr="OREO Cookie Balls">
            <a:extLst>
              <a:ext uri="{FF2B5EF4-FFF2-40B4-BE49-F238E27FC236}">
                <a16:creationId xmlns:a16="http://schemas.microsoft.com/office/drawing/2014/main" id="{26F9D23E-CFCD-FBDE-DEE9-183EE97C86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Rectangle 27">
            <a:extLst>
              <a:ext uri="{FF2B5EF4-FFF2-40B4-BE49-F238E27FC236}">
                <a16:creationId xmlns:a16="http://schemas.microsoft.com/office/drawing/2014/main" id="{49666322-3327-F73C-A78D-2CAC04DA0044}"/>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76200</xdr:colOff>
      <xdr:row>3</xdr:row>
      <xdr:rowOff>25400</xdr:rowOff>
    </xdr:from>
    <xdr:to>
      <xdr:col>4</xdr:col>
      <xdr:colOff>12608</xdr:colOff>
      <xdr:row>14</xdr:row>
      <xdr:rowOff>4975</xdr:rowOff>
    </xdr:to>
    <xdr:grpSp>
      <xdr:nvGrpSpPr>
        <xdr:cNvPr id="29" name="Group 28">
          <a:extLst>
            <a:ext uri="{FF2B5EF4-FFF2-40B4-BE49-F238E27FC236}">
              <a16:creationId xmlns:a16="http://schemas.microsoft.com/office/drawing/2014/main" id="{A2145718-BA18-D84E-8F6C-59764E8D7B72}"/>
            </a:ext>
          </a:extLst>
        </xdr:cNvPr>
        <xdr:cNvGrpSpPr/>
      </xdr:nvGrpSpPr>
      <xdr:grpSpPr>
        <a:xfrm>
          <a:off x="1295400" y="635000"/>
          <a:ext cx="342808" cy="2214775"/>
          <a:chOff x="55125" y="841692"/>
          <a:chExt cx="342808" cy="2214775"/>
        </a:xfrm>
      </xdr:grpSpPr>
      <xdr:pic>
        <xdr:nvPicPr>
          <xdr:cNvPr id="30" name="Picture 29" descr="OREO Cookie Balls">
            <a:extLst>
              <a:ext uri="{FF2B5EF4-FFF2-40B4-BE49-F238E27FC236}">
                <a16:creationId xmlns:a16="http://schemas.microsoft.com/office/drawing/2014/main" id="{D45C5455-CC8A-2AC5-8089-D9E45D59AA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descr="OREO Cookie Balls">
            <a:extLst>
              <a:ext uri="{FF2B5EF4-FFF2-40B4-BE49-F238E27FC236}">
                <a16:creationId xmlns:a16="http://schemas.microsoft.com/office/drawing/2014/main" id="{D276DCD0-8F75-1878-E4BB-2509D06167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descr="OREO Cookie Balls">
            <a:extLst>
              <a:ext uri="{FF2B5EF4-FFF2-40B4-BE49-F238E27FC236}">
                <a16:creationId xmlns:a16="http://schemas.microsoft.com/office/drawing/2014/main" id="{436AC208-74F4-DCA9-B2CF-4D8BE8F551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32" descr="OREO Cookie Balls">
            <a:extLst>
              <a:ext uri="{FF2B5EF4-FFF2-40B4-BE49-F238E27FC236}">
                <a16:creationId xmlns:a16="http://schemas.microsoft.com/office/drawing/2014/main" id="{BBA97F83-38F4-D4B6-4462-5AFEA8186F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33" descr="OREO Cookie Balls">
            <a:extLst>
              <a:ext uri="{FF2B5EF4-FFF2-40B4-BE49-F238E27FC236}">
                <a16:creationId xmlns:a16="http://schemas.microsoft.com/office/drawing/2014/main" id="{5F265E10-9C6C-275B-2182-D20E5E1B07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34" descr="OREO Cookie Balls">
            <a:extLst>
              <a:ext uri="{FF2B5EF4-FFF2-40B4-BE49-F238E27FC236}">
                <a16:creationId xmlns:a16="http://schemas.microsoft.com/office/drawing/2014/main" id="{5213E21F-6776-E5D4-BB5C-7035FCDA73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Picture 35" descr="OREO Cookie Balls">
            <a:extLst>
              <a:ext uri="{FF2B5EF4-FFF2-40B4-BE49-F238E27FC236}">
                <a16:creationId xmlns:a16="http://schemas.microsoft.com/office/drawing/2014/main" id="{25070223-F52B-1B39-008B-FCBB557BCF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Rectangle 36">
            <a:extLst>
              <a:ext uri="{FF2B5EF4-FFF2-40B4-BE49-F238E27FC236}">
                <a16:creationId xmlns:a16="http://schemas.microsoft.com/office/drawing/2014/main" id="{938C9863-0107-965B-8A70-5217B4D776EC}"/>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84667</xdr:colOff>
      <xdr:row>3</xdr:row>
      <xdr:rowOff>16933</xdr:rowOff>
    </xdr:from>
    <xdr:to>
      <xdr:col>5</xdr:col>
      <xdr:colOff>21075</xdr:colOff>
      <xdr:row>13</xdr:row>
      <xdr:rowOff>199708</xdr:rowOff>
    </xdr:to>
    <xdr:grpSp>
      <xdr:nvGrpSpPr>
        <xdr:cNvPr id="38" name="Group 37">
          <a:extLst>
            <a:ext uri="{FF2B5EF4-FFF2-40B4-BE49-F238E27FC236}">
              <a16:creationId xmlns:a16="http://schemas.microsoft.com/office/drawing/2014/main" id="{1787CD94-9C72-1E4D-B319-233692FD90AC}"/>
            </a:ext>
          </a:extLst>
        </xdr:cNvPr>
        <xdr:cNvGrpSpPr/>
      </xdr:nvGrpSpPr>
      <xdr:grpSpPr>
        <a:xfrm>
          <a:off x="1710267" y="626533"/>
          <a:ext cx="342808" cy="2214775"/>
          <a:chOff x="55125" y="841692"/>
          <a:chExt cx="342808" cy="2214775"/>
        </a:xfrm>
      </xdr:grpSpPr>
      <xdr:pic>
        <xdr:nvPicPr>
          <xdr:cNvPr id="39" name="Picture 38" descr="OREO Cookie Balls">
            <a:extLst>
              <a:ext uri="{FF2B5EF4-FFF2-40B4-BE49-F238E27FC236}">
                <a16:creationId xmlns:a16="http://schemas.microsoft.com/office/drawing/2014/main" id="{00514207-9F62-26E9-F8E9-8DCC0512EE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39" descr="OREO Cookie Balls">
            <a:extLst>
              <a:ext uri="{FF2B5EF4-FFF2-40B4-BE49-F238E27FC236}">
                <a16:creationId xmlns:a16="http://schemas.microsoft.com/office/drawing/2014/main" id="{2FDD014F-C694-4045-EBB5-5001AA56AA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40" descr="OREO Cookie Balls">
            <a:extLst>
              <a:ext uri="{FF2B5EF4-FFF2-40B4-BE49-F238E27FC236}">
                <a16:creationId xmlns:a16="http://schemas.microsoft.com/office/drawing/2014/main" id="{4C6A9A45-B51A-6CDC-388F-817046D8DB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41" descr="OREO Cookie Balls">
            <a:extLst>
              <a:ext uri="{FF2B5EF4-FFF2-40B4-BE49-F238E27FC236}">
                <a16:creationId xmlns:a16="http://schemas.microsoft.com/office/drawing/2014/main" id="{CA0F4F48-CD8C-B67A-78A3-8686FB35A5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42" descr="OREO Cookie Balls">
            <a:extLst>
              <a:ext uri="{FF2B5EF4-FFF2-40B4-BE49-F238E27FC236}">
                <a16:creationId xmlns:a16="http://schemas.microsoft.com/office/drawing/2014/main" id="{8504E10D-BC7D-26E1-0C64-8AC73E7C5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Picture 43" descr="OREO Cookie Balls">
            <a:extLst>
              <a:ext uri="{FF2B5EF4-FFF2-40B4-BE49-F238E27FC236}">
                <a16:creationId xmlns:a16="http://schemas.microsoft.com/office/drawing/2014/main" id="{E0267D35-124C-EF21-41DB-5CE3F4FC77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Picture 44" descr="OREO Cookie Balls">
            <a:extLst>
              <a:ext uri="{FF2B5EF4-FFF2-40B4-BE49-F238E27FC236}">
                <a16:creationId xmlns:a16="http://schemas.microsoft.com/office/drawing/2014/main" id="{C81A9C39-B5D1-6B4C-67E7-F345A3E43F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6" name="Rectangle 45">
            <a:extLst>
              <a:ext uri="{FF2B5EF4-FFF2-40B4-BE49-F238E27FC236}">
                <a16:creationId xmlns:a16="http://schemas.microsoft.com/office/drawing/2014/main" id="{9A1CDC98-A57E-E8B3-56B8-974815C2DEAD}"/>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76200</xdr:colOff>
      <xdr:row>3</xdr:row>
      <xdr:rowOff>25400</xdr:rowOff>
    </xdr:from>
    <xdr:to>
      <xdr:col>6</xdr:col>
      <xdr:colOff>12608</xdr:colOff>
      <xdr:row>14</xdr:row>
      <xdr:rowOff>4975</xdr:rowOff>
    </xdr:to>
    <xdr:grpSp>
      <xdr:nvGrpSpPr>
        <xdr:cNvPr id="47" name="Group 46">
          <a:extLst>
            <a:ext uri="{FF2B5EF4-FFF2-40B4-BE49-F238E27FC236}">
              <a16:creationId xmlns:a16="http://schemas.microsoft.com/office/drawing/2014/main" id="{D0B07CC8-F1F1-BC4D-80BF-55EBF49527AE}"/>
            </a:ext>
          </a:extLst>
        </xdr:cNvPr>
        <xdr:cNvGrpSpPr/>
      </xdr:nvGrpSpPr>
      <xdr:grpSpPr>
        <a:xfrm>
          <a:off x="2108200" y="635000"/>
          <a:ext cx="342808" cy="2214775"/>
          <a:chOff x="55125" y="841692"/>
          <a:chExt cx="342808" cy="2214775"/>
        </a:xfrm>
      </xdr:grpSpPr>
      <xdr:pic>
        <xdr:nvPicPr>
          <xdr:cNvPr id="48" name="Picture 47" descr="OREO Cookie Balls">
            <a:extLst>
              <a:ext uri="{FF2B5EF4-FFF2-40B4-BE49-F238E27FC236}">
                <a16:creationId xmlns:a16="http://schemas.microsoft.com/office/drawing/2014/main" id="{0AAC15B0-EB84-1FB3-3FEB-88EDEA225A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48" descr="OREO Cookie Balls">
            <a:extLst>
              <a:ext uri="{FF2B5EF4-FFF2-40B4-BE49-F238E27FC236}">
                <a16:creationId xmlns:a16="http://schemas.microsoft.com/office/drawing/2014/main" id="{F7116FEA-AE45-F789-9F65-C2C3C1D01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49" descr="OREO Cookie Balls">
            <a:extLst>
              <a:ext uri="{FF2B5EF4-FFF2-40B4-BE49-F238E27FC236}">
                <a16:creationId xmlns:a16="http://schemas.microsoft.com/office/drawing/2014/main" id="{5EFBAE44-EA43-9E56-8E4E-9B93220ACE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50" descr="OREO Cookie Balls">
            <a:extLst>
              <a:ext uri="{FF2B5EF4-FFF2-40B4-BE49-F238E27FC236}">
                <a16:creationId xmlns:a16="http://schemas.microsoft.com/office/drawing/2014/main" id="{A5E64A13-4B7C-EF8C-723F-DD28480D84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51" descr="OREO Cookie Balls">
            <a:extLst>
              <a:ext uri="{FF2B5EF4-FFF2-40B4-BE49-F238E27FC236}">
                <a16:creationId xmlns:a16="http://schemas.microsoft.com/office/drawing/2014/main" id="{374196D6-0EA3-5F8A-85D2-FA9F8BCCB2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52" descr="OREO Cookie Balls">
            <a:extLst>
              <a:ext uri="{FF2B5EF4-FFF2-40B4-BE49-F238E27FC236}">
                <a16:creationId xmlns:a16="http://schemas.microsoft.com/office/drawing/2014/main" id="{C51C0E38-FCCC-AEDA-5528-91DCFA42E6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53" descr="OREO Cookie Balls">
            <a:extLst>
              <a:ext uri="{FF2B5EF4-FFF2-40B4-BE49-F238E27FC236}">
                <a16:creationId xmlns:a16="http://schemas.microsoft.com/office/drawing/2014/main" id="{4EAAA457-26CD-68F6-C585-2A696A9F07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5" name="Rectangle 54">
            <a:extLst>
              <a:ext uri="{FF2B5EF4-FFF2-40B4-BE49-F238E27FC236}">
                <a16:creationId xmlns:a16="http://schemas.microsoft.com/office/drawing/2014/main" id="{1A99A260-7B47-9A3F-5322-6D1783D4E0D0}"/>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67733</xdr:colOff>
      <xdr:row>3</xdr:row>
      <xdr:rowOff>33866</xdr:rowOff>
    </xdr:from>
    <xdr:to>
      <xdr:col>7</xdr:col>
      <xdr:colOff>4141</xdr:colOff>
      <xdr:row>14</xdr:row>
      <xdr:rowOff>13441</xdr:rowOff>
    </xdr:to>
    <xdr:grpSp>
      <xdr:nvGrpSpPr>
        <xdr:cNvPr id="56" name="Group 55">
          <a:extLst>
            <a:ext uri="{FF2B5EF4-FFF2-40B4-BE49-F238E27FC236}">
              <a16:creationId xmlns:a16="http://schemas.microsoft.com/office/drawing/2014/main" id="{AF9C8A9E-A6FF-2844-A679-E99371D2724F}"/>
            </a:ext>
          </a:extLst>
        </xdr:cNvPr>
        <xdr:cNvGrpSpPr/>
      </xdr:nvGrpSpPr>
      <xdr:grpSpPr>
        <a:xfrm>
          <a:off x="2506133" y="643466"/>
          <a:ext cx="342808" cy="2214775"/>
          <a:chOff x="55125" y="841692"/>
          <a:chExt cx="342808" cy="2214775"/>
        </a:xfrm>
      </xdr:grpSpPr>
      <xdr:pic>
        <xdr:nvPicPr>
          <xdr:cNvPr id="57" name="Picture 56" descr="OREO Cookie Balls">
            <a:extLst>
              <a:ext uri="{FF2B5EF4-FFF2-40B4-BE49-F238E27FC236}">
                <a16:creationId xmlns:a16="http://schemas.microsoft.com/office/drawing/2014/main" id="{F52C4EF5-DFD3-3816-05B2-B42D3A56EC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8" name="Picture 57" descr="OREO Cookie Balls">
            <a:extLst>
              <a:ext uri="{FF2B5EF4-FFF2-40B4-BE49-F238E27FC236}">
                <a16:creationId xmlns:a16="http://schemas.microsoft.com/office/drawing/2014/main" id="{C72268E4-9C73-7D74-94FA-D78CC3EA79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9" name="Picture 58" descr="OREO Cookie Balls">
            <a:extLst>
              <a:ext uri="{FF2B5EF4-FFF2-40B4-BE49-F238E27FC236}">
                <a16:creationId xmlns:a16="http://schemas.microsoft.com/office/drawing/2014/main" id="{1D3A7D86-C800-A0A6-9747-92A7B8D554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0" name="Picture 59" descr="OREO Cookie Balls">
            <a:extLst>
              <a:ext uri="{FF2B5EF4-FFF2-40B4-BE49-F238E27FC236}">
                <a16:creationId xmlns:a16="http://schemas.microsoft.com/office/drawing/2014/main" id="{3E4CF9A8-FD59-308B-7B02-501D2D1E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 name="Picture 60" descr="OREO Cookie Balls">
            <a:extLst>
              <a:ext uri="{FF2B5EF4-FFF2-40B4-BE49-F238E27FC236}">
                <a16:creationId xmlns:a16="http://schemas.microsoft.com/office/drawing/2014/main" id="{A9C6D02D-4714-C6B0-1A3A-7C2779629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 name="Picture 61" descr="OREO Cookie Balls">
            <a:extLst>
              <a:ext uri="{FF2B5EF4-FFF2-40B4-BE49-F238E27FC236}">
                <a16:creationId xmlns:a16="http://schemas.microsoft.com/office/drawing/2014/main" id="{21FBC467-325D-AD37-4AB9-FC8DC09F04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3" name="Picture 62" descr="OREO Cookie Balls">
            <a:extLst>
              <a:ext uri="{FF2B5EF4-FFF2-40B4-BE49-F238E27FC236}">
                <a16:creationId xmlns:a16="http://schemas.microsoft.com/office/drawing/2014/main" id="{D667C9A1-2B08-A252-9599-B5472D989F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4" name="Rectangle 63">
            <a:extLst>
              <a:ext uri="{FF2B5EF4-FFF2-40B4-BE49-F238E27FC236}">
                <a16:creationId xmlns:a16="http://schemas.microsoft.com/office/drawing/2014/main" id="{7027AE5A-3075-D642-E37F-D7232896163C}"/>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67733</xdr:colOff>
      <xdr:row>3</xdr:row>
      <xdr:rowOff>33866</xdr:rowOff>
    </xdr:from>
    <xdr:to>
      <xdr:col>8</xdr:col>
      <xdr:colOff>4141</xdr:colOff>
      <xdr:row>14</xdr:row>
      <xdr:rowOff>13441</xdr:rowOff>
    </xdr:to>
    <xdr:grpSp>
      <xdr:nvGrpSpPr>
        <xdr:cNvPr id="65" name="Group 64">
          <a:extLst>
            <a:ext uri="{FF2B5EF4-FFF2-40B4-BE49-F238E27FC236}">
              <a16:creationId xmlns:a16="http://schemas.microsoft.com/office/drawing/2014/main" id="{D4B3261D-B239-0643-953B-6B3E1BF04BE4}"/>
            </a:ext>
          </a:extLst>
        </xdr:cNvPr>
        <xdr:cNvGrpSpPr/>
      </xdr:nvGrpSpPr>
      <xdr:grpSpPr>
        <a:xfrm>
          <a:off x="2912533" y="643466"/>
          <a:ext cx="342808" cy="2214775"/>
          <a:chOff x="55125" y="841692"/>
          <a:chExt cx="342808" cy="2214775"/>
        </a:xfrm>
      </xdr:grpSpPr>
      <xdr:pic>
        <xdr:nvPicPr>
          <xdr:cNvPr id="66" name="Picture 65" descr="OREO Cookie Balls">
            <a:extLst>
              <a:ext uri="{FF2B5EF4-FFF2-40B4-BE49-F238E27FC236}">
                <a16:creationId xmlns:a16="http://schemas.microsoft.com/office/drawing/2014/main" id="{14973BAC-909F-4D7D-E749-556A797327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 name="Picture 66" descr="OREO Cookie Balls">
            <a:extLst>
              <a:ext uri="{FF2B5EF4-FFF2-40B4-BE49-F238E27FC236}">
                <a16:creationId xmlns:a16="http://schemas.microsoft.com/office/drawing/2014/main" id="{24D8B73C-B7FA-DB11-1015-7672A3D2EA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 name="Picture 67" descr="OREO Cookie Balls">
            <a:extLst>
              <a:ext uri="{FF2B5EF4-FFF2-40B4-BE49-F238E27FC236}">
                <a16:creationId xmlns:a16="http://schemas.microsoft.com/office/drawing/2014/main" id="{4BDF8724-E90E-6A4C-A2F6-F8601292E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 name="Picture 68" descr="OREO Cookie Balls">
            <a:extLst>
              <a:ext uri="{FF2B5EF4-FFF2-40B4-BE49-F238E27FC236}">
                <a16:creationId xmlns:a16="http://schemas.microsoft.com/office/drawing/2014/main" id="{E7093327-2A61-2490-9896-47E6332D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0" name="Picture 69" descr="OREO Cookie Balls">
            <a:extLst>
              <a:ext uri="{FF2B5EF4-FFF2-40B4-BE49-F238E27FC236}">
                <a16:creationId xmlns:a16="http://schemas.microsoft.com/office/drawing/2014/main" id="{3B65EAB1-CBD9-8B32-6A32-8734CDD336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 name="Picture 70" descr="OREO Cookie Balls">
            <a:extLst>
              <a:ext uri="{FF2B5EF4-FFF2-40B4-BE49-F238E27FC236}">
                <a16:creationId xmlns:a16="http://schemas.microsoft.com/office/drawing/2014/main" id="{96DB3BAF-FC5B-CC8D-8D1E-EEF21FFCB0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2" name="Picture 71" descr="OREO Cookie Balls">
            <a:extLst>
              <a:ext uri="{FF2B5EF4-FFF2-40B4-BE49-F238E27FC236}">
                <a16:creationId xmlns:a16="http://schemas.microsoft.com/office/drawing/2014/main" id="{AB42E1C7-35EF-CB3C-09DD-9545A70B64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3" name="Rectangle 72">
            <a:extLst>
              <a:ext uri="{FF2B5EF4-FFF2-40B4-BE49-F238E27FC236}">
                <a16:creationId xmlns:a16="http://schemas.microsoft.com/office/drawing/2014/main" id="{97588871-0ADB-7072-7B16-750198745D36}"/>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67733</xdr:colOff>
      <xdr:row>3</xdr:row>
      <xdr:rowOff>33866</xdr:rowOff>
    </xdr:from>
    <xdr:to>
      <xdr:col>9</xdr:col>
      <xdr:colOff>4141</xdr:colOff>
      <xdr:row>14</xdr:row>
      <xdr:rowOff>13441</xdr:rowOff>
    </xdr:to>
    <xdr:grpSp>
      <xdr:nvGrpSpPr>
        <xdr:cNvPr id="74" name="Group 73">
          <a:extLst>
            <a:ext uri="{FF2B5EF4-FFF2-40B4-BE49-F238E27FC236}">
              <a16:creationId xmlns:a16="http://schemas.microsoft.com/office/drawing/2014/main" id="{3DF30E5A-9DAE-164C-934A-5E4DC5075C66}"/>
            </a:ext>
          </a:extLst>
        </xdr:cNvPr>
        <xdr:cNvGrpSpPr/>
      </xdr:nvGrpSpPr>
      <xdr:grpSpPr>
        <a:xfrm>
          <a:off x="3318933" y="643466"/>
          <a:ext cx="342808" cy="2214775"/>
          <a:chOff x="55125" y="841692"/>
          <a:chExt cx="342808" cy="2214775"/>
        </a:xfrm>
      </xdr:grpSpPr>
      <xdr:pic>
        <xdr:nvPicPr>
          <xdr:cNvPr id="75" name="Picture 74" descr="OREO Cookie Balls">
            <a:extLst>
              <a:ext uri="{FF2B5EF4-FFF2-40B4-BE49-F238E27FC236}">
                <a16:creationId xmlns:a16="http://schemas.microsoft.com/office/drawing/2014/main" id="{4DF741A1-E064-2CC8-86D4-0D4C94CD5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6" name="Picture 75" descr="OREO Cookie Balls">
            <a:extLst>
              <a:ext uri="{FF2B5EF4-FFF2-40B4-BE49-F238E27FC236}">
                <a16:creationId xmlns:a16="http://schemas.microsoft.com/office/drawing/2014/main" id="{718B376D-DF6D-A968-3E1E-DF63876769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7" name="Picture 76" descr="OREO Cookie Balls">
            <a:extLst>
              <a:ext uri="{FF2B5EF4-FFF2-40B4-BE49-F238E27FC236}">
                <a16:creationId xmlns:a16="http://schemas.microsoft.com/office/drawing/2014/main" id="{2ED42480-288B-82C0-0135-16C6864126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8" name="Picture 77" descr="OREO Cookie Balls">
            <a:extLst>
              <a:ext uri="{FF2B5EF4-FFF2-40B4-BE49-F238E27FC236}">
                <a16:creationId xmlns:a16="http://schemas.microsoft.com/office/drawing/2014/main" id="{D16EED10-6B00-2E93-1136-9A1E273B9D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9" name="Picture 78" descr="OREO Cookie Balls">
            <a:extLst>
              <a:ext uri="{FF2B5EF4-FFF2-40B4-BE49-F238E27FC236}">
                <a16:creationId xmlns:a16="http://schemas.microsoft.com/office/drawing/2014/main" id="{E0D2C688-9EAC-8DB9-0BB5-6402A574FD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0" name="Picture 79" descr="OREO Cookie Balls">
            <a:extLst>
              <a:ext uri="{FF2B5EF4-FFF2-40B4-BE49-F238E27FC236}">
                <a16:creationId xmlns:a16="http://schemas.microsoft.com/office/drawing/2014/main" id="{F18296FA-E386-409E-EACD-99E6DBC56E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1" name="Picture 80" descr="OREO Cookie Balls">
            <a:extLst>
              <a:ext uri="{FF2B5EF4-FFF2-40B4-BE49-F238E27FC236}">
                <a16:creationId xmlns:a16="http://schemas.microsoft.com/office/drawing/2014/main" id="{B5D01DA9-017D-8A20-B207-8B95852373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2" name="Rectangle 81">
            <a:extLst>
              <a:ext uri="{FF2B5EF4-FFF2-40B4-BE49-F238E27FC236}">
                <a16:creationId xmlns:a16="http://schemas.microsoft.com/office/drawing/2014/main" id="{27292FEB-E757-0EDA-4605-1CD587225788}"/>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76200</xdr:colOff>
      <xdr:row>3</xdr:row>
      <xdr:rowOff>25400</xdr:rowOff>
    </xdr:from>
    <xdr:to>
      <xdr:col>10</xdr:col>
      <xdr:colOff>12608</xdr:colOff>
      <xdr:row>14</xdr:row>
      <xdr:rowOff>4975</xdr:rowOff>
    </xdr:to>
    <xdr:grpSp>
      <xdr:nvGrpSpPr>
        <xdr:cNvPr id="83" name="Group 82">
          <a:extLst>
            <a:ext uri="{FF2B5EF4-FFF2-40B4-BE49-F238E27FC236}">
              <a16:creationId xmlns:a16="http://schemas.microsoft.com/office/drawing/2014/main" id="{1C3D64A1-3406-1A44-B0BF-007B255F3363}"/>
            </a:ext>
          </a:extLst>
        </xdr:cNvPr>
        <xdr:cNvGrpSpPr/>
      </xdr:nvGrpSpPr>
      <xdr:grpSpPr>
        <a:xfrm>
          <a:off x="3733800" y="635000"/>
          <a:ext cx="342808" cy="2214775"/>
          <a:chOff x="55125" y="841692"/>
          <a:chExt cx="342808" cy="2214775"/>
        </a:xfrm>
      </xdr:grpSpPr>
      <xdr:pic>
        <xdr:nvPicPr>
          <xdr:cNvPr id="84" name="Picture 83" descr="OREO Cookie Balls">
            <a:extLst>
              <a:ext uri="{FF2B5EF4-FFF2-40B4-BE49-F238E27FC236}">
                <a16:creationId xmlns:a16="http://schemas.microsoft.com/office/drawing/2014/main" id="{C5068894-F668-DE97-DB9D-C1050C02C7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5" name="Picture 84" descr="OREO Cookie Balls">
            <a:extLst>
              <a:ext uri="{FF2B5EF4-FFF2-40B4-BE49-F238E27FC236}">
                <a16:creationId xmlns:a16="http://schemas.microsoft.com/office/drawing/2014/main" id="{6E607DBF-229E-2CD5-83F8-E56C1282D7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6" name="Picture 85" descr="OREO Cookie Balls">
            <a:extLst>
              <a:ext uri="{FF2B5EF4-FFF2-40B4-BE49-F238E27FC236}">
                <a16:creationId xmlns:a16="http://schemas.microsoft.com/office/drawing/2014/main" id="{72152096-730B-1C4A-AD78-593C8AD442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7" name="Picture 86" descr="OREO Cookie Balls">
            <a:extLst>
              <a:ext uri="{FF2B5EF4-FFF2-40B4-BE49-F238E27FC236}">
                <a16:creationId xmlns:a16="http://schemas.microsoft.com/office/drawing/2014/main" id="{B8DA7D9F-0BBA-73D2-248C-64A910BD07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8" name="Picture 87" descr="OREO Cookie Balls">
            <a:extLst>
              <a:ext uri="{FF2B5EF4-FFF2-40B4-BE49-F238E27FC236}">
                <a16:creationId xmlns:a16="http://schemas.microsoft.com/office/drawing/2014/main" id="{9FBF6151-40F2-3913-7DDA-415D5398BF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9" name="Picture 88" descr="OREO Cookie Balls">
            <a:extLst>
              <a:ext uri="{FF2B5EF4-FFF2-40B4-BE49-F238E27FC236}">
                <a16:creationId xmlns:a16="http://schemas.microsoft.com/office/drawing/2014/main" id="{E21DA8DE-2870-0903-59EB-FDD1670CA3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0" name="Picture 89" descr="OREO Cookie Balls">
            <a:extLst>
              <a:ext uri="{FF2B5EF4-FFF2-40B4-BE49-F238E27FC236}">
                <a16:creationId xmlns:a16="http://schemas.microsoft.com/office/drawing/2014/main" id="{82A44BA8-DAC6-7267-A372-2E942068F3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1" name="Rectangle 90">
            <a:extLst>
              <a:ext uri="{FF2B5EF4-FFF2-40B4-BE49-F238E27FC236}">
                <a16:creationId xmlns:a16="http://schemas.microsoft.com/office/drawing/2014/main" id="{4B973A56-2873-B1C5-F519-DD1E7E05E24D}"/>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67733</xdr:colOff>
      <xdr:row>3</xdr:row>
      <xdr:rowOff>16933</xdr:rowOff>
    </xdr:from>
    <xdr:to>
      <xdr:col>11</xdr:col>
      <xdr:colOff>4141</xdr:colOff>
      <xdr:row>13</xdr:row>
      <xdr:rowOff>199708</xdr:rowOff>
    </xdr:to>
    <xdr:grpSp>
      <xdr:nvGrpSpPr>
        <xdr:cNvPr id="92" name="Group 91">
          <a:extLst>
            <a:ext uri="{FF2B5EF4-FFF2-40B4-BE49-F238E27FC236}">
              <a16:creationId xmlns:a16="http://schemas.microsoft.com/office/drawing/2014/main" id="{545FCBF7-333C-844C-9453-E82D4A79BB16}"/>
            </a:ext>
          </a:extLst>
        </xdr:cNvPr>
        <xdr:cNvGrpSpPr/>
      </xdr:nvGrpSpPr>
      <xdr:grpSpPr>
        <a:xfrm>
          <a:off x="4131733" y="626533"/>
          <a:ext cx="342808" cy="2214775"/>
          <a:chOff x="55125" y="841692"/>
          <a:chExt cx="342808" cy="2214775"/>
        </a:xfrm>
      </xdr:grpSpPr>
      <xdr:pic>
        <xdr:nvPicPr>
          <xdr:cNvPr id="93" name="Picture 92" descr="OREO Cookie Balls">
            <a:extLst>
              <a:ext uri="{FF2B5EF4-FFF2-40B4-BE49-F238E27FC236}">
                <a16:creationId xmlns:a16="http://schemas.microsoft.com/office/drawing/2014/main" id="{4D8FB6BE-B018-67EA-998E-0ADC78936B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4" name="Picture 93" descr="OREO Cookie Balls">
            <a:extLst>
              <a:ext uri="{FF2B5EF4-FFF2-40B4-BE49-F238E27FC236}">
                <a16:creationId xmlns:a16="http://schemas.microsoft.com/office/drawing/2014/main" id="{5407805B-D50E-E511-675D-AA8049D26D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5" name="Picture 94" descr="OREO Cookie Balls">
            <a:extLst>
              <a:ext uri="{FF2B5EF4-FFF2-40B4-BE49-F238E27FC236}">
                <a16:creationId xmlns:a16="http://schemas.microsoft.com/office/drawing/2014/main" id="{0619A8EC-7FB8-0A69-D1B8-98EFD8FC1E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6" name="Picture 95" descr="OREO Cookie Balls">
            <a:extLst>
              <a:ext uri="{FF2B5EF4-FFF2-40B4-BE49-F238E27FC236}">
                <a16:creationId xmlns:a16="http://schemas.microsoft.com/office/drawing/2014/main" id="{8AEA8F1C-9554-5136-2957-68B8EC2597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7" name="Picture 96" descr="OREO Cookie Balls">
            <a:extLst>
              <a:ext uri="{FF2B5EF4-FFF2-40B4-BE49-F238E27FC236}">
                <a16:creationId xmlns:a16="http://schemas.microsoft.com/office/drawing/2014/main" id="{0F6C349B-5BC5-9900-C4C6-B7AA483816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8" name="Picture 97" descr="OREO Cookie Balls">
            <a:extLst>
              <a:ext uri="{FF2B5EF4-FFF2-40B4-BE49-F238E27FC236}">
                <a16:creationId xmlns:a16="http://schemas.microsoft.com/office/drawing/2014/main" id="{C2A898E3-7316-BDB1-7A9B-E446CB433C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9" name="Picture 98" descr="OREO Cookie Balls">
            <a:extLst>
              <a:ext uri="{FF2B5EF4-FFF2-40B4-BE49-F238E27FC236}">
                <a16:creationId xmlns:a16="http://schemas.microsoft.com/office/drawing/2014/main" id="{B5F321CA-24E2-F044-885E-CBC60E53EA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 name="Rectangle 99">
            <a:extLst>
              <a:ext uri="{FF2B5EF4-FFF2-40B4-BE49-F238E27FC236}">
                <a16:creationId xmlns:a16="http://schemas.microsoft.com/office/drawing/2014/main" id="{8492664A-6E08-D573-0393-798625856A70}"/>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67734</xdr:colOff>
      <xdr:row>3</xdr:row>
      <xdr:rowOff>8467</xdr:rowOff>
    </xdr:from>
    <xdr:to>
      <xdr:col>12</xdr:col>
      <xdr:colOff>4142</xdr:colOff>
      <xdr:row>13</xdr:row>
      <xdr:rowOff>191242</xdr:rowOff>
    </xdr:to>
    <xdr:grpSp>
      <xdr:nvGrpSpPr>
        <xdr:cNvPr id="101" name="Group 100">
          <a:extLst>
            <a:ext uri="{FF2B5EF4-FFF2-40B4-BE49-F238E27FC236}">
              <a16:creationId xmlns:a16="http://schemas.microsoft.com/office/drawing/2014/main" id="{0F9A6417-BE39-4F46-9F9E-09BDC6876847}"/>
            </a:ext>
          </a:extLst>
        </xdr:cNvPr>
        <xdr:cNvGrpSpPr/>
      </xdr:nvGrpSpPr>
      <xdr:grpSpPr>
        <a:xfrm>
          <a:off x="4538134" y="618067"/>
          <a:ext cx="342808" cy="2214775"/>
          <a:chOff x="55125" y="841692"/>
          <a:chExt cx="342808" cy="2214775"/>
        </a:xfrm>
      </xdr:grpSpPr>
      <xdr:pic>
        <xdr:nvPicPr>
          <xdr:cNvPr id="102" name="Picture 101" descr="OREO Cookie Balls">
            <a:extLst>
              <a:ext uri="{FF2B5EF4-FFF2-40B4-BE49-F238E27FC236}">
                <a16:creationId xmlns:a16="http://schemas.microsoft.com/office/drawing/2014/main" id="{34E768DC-0FEC-86B1-3E2E-A83366B697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25" y="841692"/>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3" name="Picture 102" descr="OREO Cookie Balls">
            <a:extLst>
              <a:ext uri="{FF2B5EF4-FFF2-40B4-BE49-F238E27FC236}">
                <a16:creationId xmlns:a16="http://schemas.microsoft.com/office/drawing/2014/main" id="{2CCEE23D-342E-D37D-6EA7-8634410DA5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1514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4" name="Picture 103" descr="OREO Cookie Balls">
            <a:extLst>
              <a:ext uri="{FF2B5EF4-FFF2-40B4-BE49-F238E27FC236}">
                <a16:creationId xmlns:a16="http://schemas.microsoft.com/office/drawing/2014/main" id="{7FAC39C7-2A9B-7E45-763A-75F08EA922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14647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5" name="Picture 104" descr="OREO Cookie Balls">
            <a:extLst>
              <a:ext uri="{FF2B5EF4-FFF2-40B4-BE49-F238E27FC236}">
                <a16:creationId xmlns:a16="http://schemas.microsoft.com/office/drawing/2014/main" id="{ABA1E633-F1BD-1401-161E-160F2234D6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33" y="177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6" name="Picture 105" descr="OREO Cookie Balls">
            <a:extLst>
              <a:ext uri="{FF2B5EF4-FFF2-40B4-BE49-F238E27FC236}">
                <a16:creationId xmlns:a16="http://schemas.microsoft.com/office/drawing/2014/main" id="{AC9A3A29-5E32-0F82-412C-75EA4E21E1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6" y="209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7" name="Picture 106" descr="OREO Cookie Balls">
            <a:extLst>
              <a:ext uri="{FF2B5EF4-FFF2-40B4-BE49-F238E27FC236}">
                <a16:creationId xmlns:a16="http://schemas.microsoft.com/office/drawing/2014/main" id="{32822EAC-426F-E06C-0080-25EA961F30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3960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8" name="Picture 107" descr="OREO Cookie Balls">
            <a:extLst>
              <a:ext uri="{FF2B5EF4-FFF2-40B4-BE49-F238E27FC236}">
                <a16:creationId xmlns:a16="http://schemas.microsoft.com/office/drawing/2014/main" id="{7E9CBA08-5FD2-831D-BA65-81FC199B59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267" y="2709334"/>
            <a:ext cx="267528" cy="30765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 name="Rectangle 108">
            <a:extLst>
              <a:ext uri="{FF2B5EF4-FFF2-40B4-BE49-F238E27FC236}">
                <a16:creationId xmlns:a16="http://schemas.microsoft.com/office/drawing/2014/main" id="{ADB587C6-B398-5883-3E8B-A624B0AA0CEC}"/>
              </a:ext>
            </a:extLst>
          </xdr:cNvPr>
          <xdr:cNvSpPr/>
        </xdr:nvSpPr>
        <xdr:spPr>
          <a:xfrm>
            <a:off x="76200" y="2861733"/>
            <a:ext cx="321733" cy="194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50800</xdr:colOff>
      <xdr:row>3</xdr:row>
      <xdr:rowOff>8467</xdr:rowOff>
    </xdr:from>
    <xdr:to>
      <xdr:col>13</xdr:col>
      <xdr:colOff>318328</xdr:colOff>
      <xdr:row>4</xdr:row>
      <xdr:rowOff>112925</xdr:rowOff>
    </xdr:to>
    <xdr:pic>
      <xdr:nvPicPr>
        <xdr:cNvPr id="110" name="Picture 109" descr="OREO Cookie Balls">
          <a:extLst>
            <a:ext uri="{FF2B5EF4-FFF2-40B4-BE49-F238E27FC236}">
              <a16:creationId xmlns:a16="http://schemas.microsoft.com/office/drawing/2014/main" id="{5A9C6615-D08F-7C45-8F87-52D49F5E27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821267"/>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50800</xdr:colOff>
      <xdr:row>4</xdr:row>
      <xdr:rowOff>101600</xdr:rowOff>
    </xdr:from>
    <xdr:to>
      <xdr:col>13</xdr:col>
      <xdr:colOff>318328</xdr:colOff>
      <xdr:row>6</xdr:row>
      <xdr:rowOff>2858</xdr:rowOff>
    </xdr:to>
    <xdr:pic>
      <xdr:nvPicPr>
        <xdr:cNvPr id="111" name="Picture 110" descr="OREO Cookie Balls">
          <a:extLst>
            <a:ext uri="{FF2B5EF4-FFF2-40B4-BE49-F238E27FC236}">
              <a16:creationId xmlns:a16="http://schemas.microsoft.com/office/drawing/2014/main" id="{BAB8E227-A7CD-0845-A626-095E1E22B6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11176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50800</xdr:colOff>
      <xdr:row>6</xdr:row>
      <xdr:rowOff>0</xdr:rowOff>
    </xdr:from>
    <xdr:to>
      <xdr:col>13</xdr:col>
      <xdr:colOff>318328</xdr:colOff>
      <xdr:row>7</xdr:row>
      <xdr:rowOff>104458</xdr:rowOff>
    </xdr:to>
    <xdr:pic>
      <xdr:nvPicPr>
        <xdr:cNvPr id="112" name="Picture 111" descr="OREO Cookie Balls">
          <a:extLst>
            <a:ext uri="{FF2B5EF4-FFF2-40B4-BE49-F238E27FC236}">
              <a16:creationId xmlns:a16="http://schemas.microsoft.com/office/drawing/2014/main" id="{6DF27AE0-8497-ED43-9CA4-BC208F7687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14224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7</xdr:row>
      <xdr:rowOff>101600</xdr:rowOff>
    </xdr:from>
    <xdr:to>
      <xdr:col>13</xdr:col>
      <xdr:colOff>326795</xdr:colOff>
      <xdr:row>9</xdr:row>
      <xdr:rowOff>2858</xdr:rowOff>
    </xdr:to>
    <xdr:pic>
      <xdr:nvPicPr>
        <xdr:cNvPr id="113" name="Picture 112" descr="OREO Cookie Balls">
          <a:extLst>
            <a:ext uri="{FF2B5EF4-FFF2-40B4-BE49-F238E27FC236}">
              <a16:creationId xmlns:a16="http://schemas.microsoft.com/office/drawing/2014/main" id="{58FB42BF-BBE2-4F4E-B0EF-94D90A9325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17272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9</xdr:row>
      <xdr:rowOff>0</xdr:rowOff>
    </xdr:from>
    <xdr:to>
      <xdr:col>13</xdr:col>
      <xdr:colOff>326795</xdr:colOff>
      <xdr:row>10</xdr:row>
      <xdr:rowOff>104458</xdr:rowOff>
    </xdr:to>
    <xdr:pic>
      <xdr:nvPicPr>
        <xdr:cNvPr id="114" name="Picture 113" descr="OREO Cookie Balls">
          <a:extLst>
            <a:ext uri="{FF2B5EF4-FFF2-40B4-BE49-F238E27FC236}">
              <a16:creationId xmlns:a16="http://schemas.microsoft.com/office/drawing/2014/main" id="{2EBC7450-0496-AD45-9FFD-A5E6C42B20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20320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10</xdr:row>
      <xdr:rowOff>110067</xdr:rowOff>
    </xdr:from>
    <xdr:to>
      <xdr:col>13</xdr:col>
      <xdr:colOff>326795</xdr:colOff>
      <xdr:row>12</xdr:row>
      <xdr:rowOff>11325</xdr:rowOff>
    </xdr:to>
    <xdr:pic>
      <xdr:nvPicPr>
        <xdr:cNvPr id="115" name="Picture 114" descr="OREO Cookie Balls">
          <a:extLst>
            <a:ext uri="{FF2B5EF4-FFF2-40B4-BE49-F238E27FC236}">
              <a16:creationId xmlns:a16="http://schemas.microsoft.com/office/drawing/2014/main" id="{6C292C73-0B60-9A4A-BC4E-C64C6B632D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2345267"/>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12</xdr:row>
      <xdr:rowOff>16934</xdr:rowOff>
    </xdr:from>
    <xdr:to>
      <xdr:col>13</xdr:col>
      <xdr:colOff>326795</xdr:colOff>
      <xdr:row>13</xdr:row>
      <xdr:rowOff>121392</xdr:rowOff>
    </xdr:to>
    <xdr:pic>
      <xdr:nvPicPr>
        <xdr:cNvPr id="116" name="Picture 115" descr="OREO Cookie Balls">
          <a:extLst>
            <a:ext uri="{FF2B5EF4-FFF2-40B4-BE49-F238E27FC236}">
              <a16:creationId xmlns:a16="http://schemas.microsoft.com/office/drawing/2014/main" id="{ECB60C6A-583A-224F-A445-00BF46BA9D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2658534"/>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13</xdr:row>
      <xdr:rowOff>118534</xdr:rowOff>
    </xdr:from>
    <xdr:to>
      <xdr:col>13</xdr:col>
      <xdr:colOff>326795</xdr:colOff>
      <xdr:row>15</xdr:row>
      <xdr:rowOff>19792</xdr:rowOff>
    </xdr:to>
    <xdr:pic>
      <xdr:nvPicPr>
        <xdr:cNvPr id="117" name="Picture 116" descr="OREO Cookie Balls">
          <a:extLst>
            <a:ext uri="{FF2B5EF4-FFF2-40B4-BE49-F238E27FC236}">
              <a16:creationId xmlns:a16="http://schemas.microsoft.com/office/drawing/2014/main" id="{20ED9FAA-E616-C744-AAF2-170484913E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2963334"/>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15</xdr:row>
      <xdr:rowOff>8467</xdr:rowOff>
    </xdr:from>
    <xdr:to>
      <xdr:col>13</xdr:col>
      <xdr:colOff>326795</xdr:colOff>
      <xdr:row>16</xdr:row>
      <xdr:rowOff>112925</xdr:rowOff>
    </xdr:to>
    <xdr:pic>
      <xdr:nvPicPr>
        <xdr:cNvPr id="118" name="Picture 117" descr="OREO Cookie Balls">
          <a:extLst>
            <a:ext uri="{FF2B5EF4-FFF2-40B4-BE49-F238E27FC236}">
              <a16:creationId xmlns:a16="http://schemas.microsoft.com/office/drawing/2014/main" id="{A49F5B89-C131-4649-8B40-04B35C249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3259667"/>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67733</xdr:colOff>
      <xdr:row>16</xdr:row>
      <xdr:rowOff>101600</xdr:rowOff>
    </xdr:from>
    <xdr:to>
      <xdr:col>13</xdr:col>
      <xdr:colOff>335261</xdr:colOff>
      <xdr:row>18</xdr:row>
      <xdr:rowOff>2858</xdr:rowOff>
    </xdr:to>
    <xdr:pic>
      <xdr:nvPicPr>
        <xdr:cNvPr id="119" name="Picture 118" descr="OREO Cookie Balls">
          <a:extLst>
            <a:ext uri="{FF2B5EF4-FFF2-40B4-BE49-F238E27FC236}">
              <a16:creationId xmlns:a16="http://schemas.microsoft.com/office/drawing/2014/main" id="{003FE545-0B33-3B4F-B96C-88C2E8E980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0933" y="35560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67734</xdr:colOff>
      <xdr:row>18</xdr:row>
      <xdr:rowOff>0</xdr:rowOff>
    </xdr:from>
    <xdr:to>
      <xdr:col>13</xdr:col>
      <xdr:colOff>335262</xdr:colOff>
      <xdr:row>19</xdr:row>
      <xdr:rowOff>104458</xdr:rowOff>
    </xdr:to>
    <xdr:pic>
      <xdr:nvPicPr>
        <xdr:cNvPr id="120" name="Picture 119" descr="OREO Cookie Balls">
          <a:extLst>
            <a:ext uri="{FF2B5EF4-FFF2-40B4-BE49-F238E27FC236}">
              <a16:creationId xmlns:a16="http://schemas.microsoft.com/office/drawing/2014/main" id="{88236186-F441-5D47-A745-4B166BD82B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0934" y="38608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59267</xdr:colOff>
      <xdr:row>19</xdr:row>
      <xdr:rowOff>101600</xdr:rowOff>
    </xdr:from>
    <xdr:to>
      <xdr:col>13</xdr:col>
      <xdr:colOff>326795</xdr:colOff>
      <xdr:row>21</xdr:row>
      <xdr:rowOff>2858</xdr:rowOff>
    </xdr:to>
    <xdr:pic>
      <xdr:nvPicPr>
        <xdr:cNvPr id="121" name="Picture 120" descr="OREO Cookie Balls">
          <a:extLst>
            <a:ext uri="{FF2B5EF4-FFF2-40B4-BE49-F238E27FC236}">
              <a16:creationId xmlns:a16="http://schemas.microsoft.com/office/drawing/2014/main" id="{1DB63404-55B0-664D-BC1E-D0E42BAAAA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2467" y="41656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42333</xdr:colOff>
      <xdr:row>3</xdr:row>
      <xdr:rowOff>16934</xdr:rowOff>
    </xdr:from>
    <xdr:to>
      <xdr:col>14</xdr:col>
      <xdr:colOff>335261</xdr:colOff>
      <xdr:row>19</xdr:row>
      <xdr:rowOff>95991</xdr:rowOff>
    </xdr:to>
    <xdr:grpSp>
      <xdr:nvGrpSpPr>
        <xdr:cNvPr id="133" name="Group 132">
          <a:extLst>
            <a:ext uri="{FF2B5EF4-FFF2-40B4-BE49-F238E27FC236}">
              <a16:creationId xmlns:a16="http://schemas.microsoft.com/office/drawing/2014/main" id="{9B3D63EE-3A7C-C291-B6E4-CA0FC900CFB9}"/>
            </a:ext>
          </a:extLst>
        </xdr:cNvPr>
        <xdr:cNvGrpSpPr/>
      </xdr:nvGrpSpPr>
      <xdr:grpSpPr>
        <a:xfrm>
          <a:off x="5731933" y="626534"/>
          <a:ext cx="292928" cy="3330257"/>
          <a:chOff x="5731933" y="626534"/>
          <a:chExt cx="292928" cy="3330257"/>
        </a:xfrm>
      </xdr:grpSpPr>
      <xdr:pic>
        <xdr:nvPicPr>
          <xdr:cNvPr id="122" name="Picture 121" descr="OREO Cookie Balls">
            <a:extLst>
              <a:ext uri="{FF2B5EF4-FFF2-40B4-BE49-F238E27FC236}">
                <a16:creationId xmlns:a16="http://schemas.microsoft.com/office/drawing/2014/main" id="{4AF9A824-CC29-3440-A272-05513DEEA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3" name="Picture 122" descr="OREO Cookie Balls">
            <a:extLst>
              <a:ext uri="{FF2B5EF4-FFF2-40B4-BE49-F238E27FC236}">
                <a16:creationId xmlns:a16="http://schemas.microsoft.com/office/drawing/2014/main" id="{4DDDC93F-CBDE-D44A-9220-C3B0724107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4" name="Picture 123" descr="OREO Cookie Balls">
            <a:extLst>
              <a:ext uri="{FF2B5EF4-FFF2-40B4-BE49-F238E27FC236}">
                <a16:creationId xmlns:a16="http://schemas.microsoft.com/office/drawing/2014/main" id="{E7E536FF-ECCA-1647-916B-1291CF0DE9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5" name="Picture 124" descr="OREO Cookie Balls">
            <a:extLst>
              <a:ext uri="{FF2B5EF4-FFF2-40B4-BE49-F238E27FC236}">
                <a16:creationId xmlns:a16="http://schemas.microsoft.com/office/drawing/2014/main" id="{F8A9DC0A-951C-C342-BD40-37B19D4871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6" name="Picture 125" descr="OREO Cookie Balls">
            <a:extLst>
              <a:ext uri="{FF2B5EF4-FFF2-40B4-BE49-F238E27FC236}">
                <a16:creationId xmlns:a16="http://schemas.microsoft.com/office/drawing/2014/main" id="{0E4085D5-B93F-5548-9A5F-C500242C7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7" name="Picture 126" descr="OREO Cookie Balls">
            <a:extLst>
              <a:ext uri="{FF2B5EF4-FFF2-40B4-BE49-F238E27FC236}">
                <a16:creationId xmlns:a16="http://schemas.microsoft.com/office/drawing/2014/main" id="{3F09C04F-6D60-4A4E-B9F6-3642B96AFE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8" name="Picture 127" descr="OREO Cookie Balls">
            <a:extLst>
              <a:ext uri="{FF2B5EF4-FFF2-40B4-BE49-F238E27FC236}">
                <a16:creationId xmlns:a16="http://schemas.microsoft.com/office/drawing/2014/main" id="{379A3098-9C23-2F46-BC90-2A45CF861C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4468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9" name="Picture 128" descr="OREO Cookie Balls">
            <a:extLst>
              <a:ext uri="{FF2B5EF4-FFF2-40B4-BE49-F238E27FC236}">
                <a16:creationId xmlns:a16="http://schemas.microsoft.com/office/drawing/2014/main" id="{357E51A0-1088-5642-9FF8-36628A60F7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751666"/>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0" name="Picture 129" descr="OREO Cookie Balls">
            <a:extLst>
              <a:ext uri="{FF2B5EF4-FFF2-40B4-BE49-F238E27FC236}">
                <a16:creationId xmlns:a16="http://schemas.microsoft.com/office/drawing/2014/main" id="{414DF69D-E285-4E4C-AE0E-513939E356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304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1" name="Picture 130" descr="OREO Cookie Balls">
            <a:extLst>
              <a:ext uri="{FF2B5EF4-FFF2-40B4-BE49-F238E27FC236}">
                <a16:creationId xmlns:a16="http://schemas.microsoft.com/office/drawing/2014/main" id="{978148FD-CECE-D14E-A26E-FB20DB4892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3344333"/>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2" name="Picture 131" descr="OREO Cookie Balls">
            <a:extLst>
              <a:ext uri="{FF2B5EF4-FFF2-40B4-BE49-F238E27FC236}">
                <a16:creationId xmlns:a16="http://schemas.microsoft.com/office/drawing/2014/main" id="{022A8463-578C-104D-868B-099C084A2F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31933" y="3649133"/>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15</xdr:col>
      <xdr:colOff>59267</xdr:colOff>
      <xdr:row>3</xdr:row>
      <xdr:rowOff>16933</xdr:rowOff>
    </xdr:from>
    <xdr:to>
      <xdr:col>15</xdr:col>
      <xdr:colOff>343728</xdr:colOff>
      <xdr:row>17</xdr:row>
      <xdr:rowOff>197590</xdr:rowOff>
    </xdr:to>
    <xdr:grpSp>
      <xdr:nvGrpSpPr>
        <xdr:cNvPr id="134" name="Group 133">
          <a:extLst>
            <a:ext uri="{FF2B5EF4-FFF2-40B4-BE49-F238E27FC236}">
              <a16:creationId xmlns:a16="http://schemas.microsoft.com/office/drawing/2014/main" id="{A6907721-F23A-0A4C-9C89-6BB1E29B9EAD}"/>
            </a:ext>
          </a:extLst>
        </xdr:cNvPr>
        <xdr:cNvGrpSpPr/>
      </xdr:nvGrpSpPr>
      <xdr:grpSpPr>
        <a:xfrm>
          <a:off x="6155267" y="626533"/>
          <a:ext cx="284461" cy="3025457"/>
          <a:chOff x="5740400" y="626534"/>
          <a:chExt cx="284461" cy="3025457"/>
        </a:xfrm>
      </xdr:grpSpPr>
      <xdr:pic>
        <xdr:nvPicPr>
          <xdr:cNvPr id="135" name="Picture 134" descr="OREO Cookie Balls">
            <a:extLst>
              <a:ext uri="{FF2B5EF4-FFF2-40B4-BE49-F238E27FC236}">
                <a16:creationId xmlns:a16="http://schemas.microsoft.com/office/drawing/2014/main" id="{E3CFFFDA-7524-67B9-E8E3-55AAD09A89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6" name="Picture 135" descr="OREO Cookie Balls">
            <a:extLst>
              <a:ext uri="{FF2B5EF4-FFF2-40B4-BE49-F238E27FC236}">
                <a16:creationId xmlns:a16="http://schemas.microsoft.com/office/drawing/2014/main" id="{7A625765-DAC9-6CD7-EB8D-FB34460297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7" name="Picture 136" descr="OREO Cookie Balls">
            <a:extLst>
              <a:ext uri="{FF2B5EF4-FFF2-40B4-BE49-F238E27FC236}">
                <a16:creationId xmlns:a16="http://schemas.microsoft.com/office/drawing/2014/main" id="{9D778C02-D896-C5E8-229D-2FD97BD127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8" name="Picture 137" descr="OREO Cookie Balls">
            <a:extLst>
              <a:ext uri="{FF2B5EF4-FFF2-40B4-BE49-F238E27FC236}">
                <a16:creationId xmlns:a16="http://schemas.microsoft.com/office/drawing/2014/main" id="{A6DC2025-C53C-8590-2CBA-4FDC023FF0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9" name="Picture 138" descr="OREO Cookie Balls">
            <a:extLst>
              <a:ext uri="{FF2B5EF4-FFF2-40B4-BE49-F238E27FC236}">
                <a16:creationId xmlns:a16="http://schemas.microsoft.com/office/drawing/2014/main" id="{C5BBD020-6C2F-CAA8-90F2-729FD7E33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0" name="Picture 139" descr="OREO Cookie Balls">
            <a:extLst>
              <a:ext uri="{FF2B5EF4-FFF2-40B4-BE49-F238E27FC236}">
                <a16:creationId xmlns:a16="http://schemas.microsoft.com/office/drawing/2014/main" id="{ED00B6CA-DA1F-CD4B-B191-A03C848F9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1" name="Picture 140" descr="OREO Cookie Balls">
            <a:extLst>
              <a:ext uri="{FF2B5EF4-FFF2-40B4-BE49-F238E27FC236}">
                <a16:creationId xmlns:a16="http://schemas.microsoft.com/office/drawing/2014/main" id="{40F40500-A71E-AEBC-BF0C-70071B063D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4468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2" name="Picture 141" descr="OREO Cookie Balls">
            <a:extLst>
              <a:ext uri="{FF2B5EF4-FFF2-40B4-BE49-F238E27FC236}">
                <a16:creationId xmlns:a16="http://schemas.microsoft.com/office/drawing/2014/main" id="{46008329-B1E5-9B73-4844-81D9B2EDC4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751666"/>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3" name="Picture 142" descr="OREO Cookie Balls">
            <a:extLst>
              <a:ext uri="{FF2B5EF4-FFF2-40B4-BE49-F238E27FC236}">
                <a16:creationId xmlns:a16="http://schemas.microsoft.com/office/drawing/2014/main" id="{76CADAA6-E793-84D6-8DD8-69E4536864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304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4" name="Picture 143" descr="OREO Cookie Balls">
            <a:extLst>
              <a:ext uri="{FF2B5EF4-FFF2-40B4-BE49-F238E27FC236}">
                <a16:creationId xmlns:a16="http://schemas.microsoft.com/office/drawing/2014/main" id="{F3EB7590-3A21-95FD-050A-8847D7F22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3344333"/>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16</xdr:col>
      <xdr:colOff>59267</xdr:colOff>
      <xdr:row>3</xdr:row>
      <xdr:rowOff>8467</xdr:rowOff>
    </xdr:from>
    <xdr:to>
      <xdr:col>16</xdr:col>
      <xdr:colOff>343728</xdr:colOff>
      <xdr:row>16</xdr:row>
      <xdr:rowOff>95991</xdr:rowOff>
    </xdr:to>
    <xdr:grpSp>
      <xdr:nvGrpSpPr>
        <xdr:cNvPr id="146" name="Group 145">
          <a:extLst>
            <a:ext uri="{FF2B5EF4-FFF2-40B4-BE49-F238E27FC236}">
              <a16:creationId xmlns:a16="http://schemas.microsoft.com/office/drawing/2014/main" id="{F7FE3F03-4325-7043-B920-D29CDCFB1E89}"/>
            </a:ext>
          </a:extLst>
        </xdr:cNvPr>
        <xdr:cNvGrpSpPr/>
      </xdr:nvGrpSpPr>
      <xdr:grpSpPr>
        <a:xfrm>
          <a:off x="6561667" y="618067"/>
          <a:ext cx="284461" cy="2729124"/>
          <a:chOff x="5740400" y="626534"/>
          <a:chExt cx="284461" cy="2729124"/>
        </a:xfrm>
      </xdr:grpSpPr>
      <xdr:pic>
        <xdr:nvPicPr>
          <xdr:cNvPr id="147" name="Picture 146" descr="OREO Cookie Balls">
            <a:extLst>
              <a:ext uri="{FF2B5EF4-FFF2-40B4-BE49-F238E27FC236}">
                <a16:creationId xmlns:a16="http://schemas.microsoft.com/office/drawing/2014/main" id="{C0129537-1395-41F5-90DA-B05A780899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8" name="Picture 147" descr="OREO Cookie Balls">
            <a:extLst>
              <a:ext uri="{FF2B5EF4-FFF2-40B4-BE49-F238E27FC236}">
                <a16:creationId xmlns:a16="http://schemas.microsoft.com/office/drawing/2014/main" id="{C6B7FEC0-7765-7C18-A92E-5504EB7157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9" name="Picture 148" descr="OREO Cookie Balls">
            <a:extLst>
              <a:ext uri="{FF2B5EF4-FFF2-40B4-BE49-F238E27FC236}">
                <a16:creationId xmlns:a16="http://schemas.microsoft.com/office/drawing/2014/main" id="{6695C2F9-F27C-5344-D3B4-3B4E505F17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0" name="Picture 149" descr="OREO Cookie Balls">
            <a:extLst>
              <a:ext uri="{FF2B5EF4-FFF2-40B4-BE49-F238E27FC236}">
                <a16:creationId xmlns:a16="http://schemas.microsoft.com/office/drawing/2014/main" id="{CA821940-AEDE-D435-C38A-12E705EE00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1" name="Picture 150" descr="OREO Cookie Balls">
            <a:extLst>
              <a:ext uri="{FF2B5EF4-FFF2-40B4-BE49-F238E27FC236}">
                <a16:creationId xmlns:a16="http://schemas.microsoft.com/office/drawing/2014/main" id="{ED9E2116-9F3A-B074-792B-8C4BD4B520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2" name="Picture 151" descr="OREO Cookie Balls">
            <a:extLst>
              <a:ext uri="{FF2B5EF4-FFF2-40B4-BE49-F238E27FC236}">
                <a16:creationId xmlns:a16="http://schemas.microsoft.com/office/drawing/2014/main" id="{89F8D82E-8529-7E12-2600-DC99F1DA88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3" name="Picture 152" descr="OREO Cookie Balls">
            <a:extLst>
              <a:ext uri="{FF2B5EF4-FFF2-40B4-BE49-F238E27FC236}">
                <a16:creationId xmlns:a16="http://schemas.microsoft.com/office/drawing/2014/main" id="{EB8B0C28-9AA5-F589-AF59-9C011BFF43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4468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4" name="Picture 153" descr="OREO Cookie Balls">
            <a:extLst>
              <a:ext uri="{FF2B5EF4-FFF2-40B4-BE49-F238E27FC236}">
                <a16:creationId xmlns:a16="http://schemas.microsoft.com/office/drawing/2014/main" id="{6C2A49A4-18D8-A54B-F062-7578B2A647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751666"/>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5" name="Picture 154" descr="OREO Cookie Balls">
            <a:extLst>
              <a:ext uri="{FF2B5EF4-FFF2-40B4-BE49-F238E27FC236}">
                <a16:creationId xmlns:a16="http://schemas.microsoft.com/office/drawing/2014/main" id="{6AB8235A-63B9-7C6B-D4D6-E6BA510B07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30480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59267</xdr:colOff>
      <xdr:row>3</xdr:row>
      <xdr:rowOff>8467</xdr:rowOff>
    </xdr:from>
    <xdr:to>
      <xdr:col>17</xdr:col>
      <xdr:colOff>343728</xdr:colOff>
      <xdr:row>15</xdr:row>
      <xdr:rowOff>2857</xdr:rowOff>
    </xdr:to>
    <xdr:grpSp>
      <xdr:nvGrpSpPr>
        <xdr:cNvPr id="158" name="Group 157">
          <a:extLst>
            <a:ext uri="{FF2B5EF4-FFF2-40B4-BE49-F238E27FC236}">
              <a16:creationId xmlns:a16="http://schemas.microsoft.com/office/drawing/2014/main" id="{854F1C5C-1D8B-8842-A90E-B4DAEC41B4DA}"/>
            </a:ext>
          </a:extLst>
        </xdr:cNvPr>
        <xdr:cNvGrpSpPr/>
      </xdr:nvGrpSpPr>
      <xdr:grpSpPr>
        <a:xfrm>
          <a:off x="6968067" y="618067"/>
          <a:ext cx="284461" cy="2432790"/>
          <a:chOff x="5740400" y="626534"/>
          <a:chExt cx="284461" cy="2432790"/>
        </a:xfrm>
      </xdr:grpSpPr>
      <xdr:pic>
        <xdr:nvPicPr>
          <xdr:cNvPr id="159" name="Picture 158" descr="OREO Cookie Balls">
            <a:extLst>
              <a:ext uri="{FF2B5EF4-FFF2-40B4-BE49-F238E27FC236}">
                <a16:creationId xmlns:a16="http://schemas.microsoft.com/office/drawing/2014/main" id="{22C2BA0E-D3C8-96E8-8B83-31A6A5EF40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0" name="Picture 159" descr="OREO Cookie Balls">
            <a:extLst>
              <a:ext uri="{FF2B5EF4-FFF2-40B4-BE49-F238E27FC236}">
                <a16:creationId xmlns:a16="http://schemas.microsoft.com/office/drawing/2014/main" id="{16BC6532-E000-4282-DEB7-61AE854903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1" name="Picture 160" descr="OREO Cookie Balls">
            <a:extLst>
              <a:ext uri="{FF2B5EF4-FFF2-40B4-BE49-F238E27FC236}">
                <a16:creationId xmlns:a16="http://schemas.microsoft.com/office/drawing/2014/main" id="{EE33F7D8-544B-20B5-A6BC-8E32B0EC4D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2" name="Picture 161" descr="OREO Cookie Balls">
            <a:extLst>
              <a:ext uri="{FF2B5EF4-FFF2-40B4-BE49-F238E27FC236}">
                <a16:creationId xmlns:a16="http://schemas.microsoft.com/office/drawing/2014/main" id="{AB59B465-3FE0-528C-BA8D-E192727E58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3" name="Picture 162" descr="OREO Cookie Balls">
            <a:extLst>
              <a:ext uri="{FF2B5EF4-FFF2-40B4-BE49-F238E27FC236}">
                <a16:creationId xmlns:a16="http://schemas.microsoft.com/office/drawing/2014/main" id="{91EA5890-3CCF-6B32-4918-AAA8CACF02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4" name="Picture 163" descr="OREO Cookie Balls">
            <a:extLst>
              <a:ext uri="{FF2B5EF4-FFF2-40B4-BE49-F238E27FC236}">
                <a16:creationId xmlns:a16="http://schemas.microsoft.com/office/drawing/2014/main" id="{27F4D7B9-28CE-42CB-0B1E-28E6BE4E10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5" name="Picture 164" descr="OREO Cookie Balls">
            <a:extLst>
              <a:ext uri="{FF2B5EF4-FFF2-40B4-BE49-F238E27FC236}">
                <a16:creationId xmlns:a16="http://schemas.microsoft.com/office/drawing/2014/main" id="{4A25A66C-3669-F4C3-D52E-F7F5CB76DF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446867"/>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6" name="Picture 165" descr="OREO Cookie Balls">
            <a:extLst>
              <a:ext uri="{FF2B5EF4-FFF2-40B4-BE49-F238E27FC236}">
                <a16:creationId xmlns:a16="http://schemas.microsoft.com/office/drawing/2014/main" id="{E34D0089-1930-952D-B17C-6431A6C523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751666"/>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18</xdr:col>
      <xdr:colOff>50800</xdr:colOff>
      <xdr:row>3</xdr:row>
      <xdr:rowOff>0</xdr:rowOff>
    </xdr:from>
    <xdr:to>
      <xdr:col>18</xdr:col>
      <xdr:colOff>335261</xdr:colOff>
      <xdr:row>13</xdr:row>
      <xdr:rowOff>95991</xdr:rowOff>
    </xdr:to>
    <xdr:grpSp>
      <xdr:nvGrpSpPr>
        <xdr:cNvPr id="170" name="Group 169">
          <a:extLst>
            <a:ext uri="{FF2B5EF4-FFF2-40B4-BE49-F238E27FC236}">
              <a16:creationId xmlns:a16="http://schemas.microsoft.com/office/drawing/2014/main" id="{48E567E0-F99D-5547-BDF6-1BF251FCBC16}"/>
            </a:ext>
          </a:extLst>
        </xdr:cNvPr>
        <xdr:cNvGrpSpPr/>
      </xdr:nvGrpSpPr>
      <xdr:grpSpPr>
        <a:xfrm>
          <a:off x="7366000" y="609600"/>
          <a:ext cx="284461" cy="2127991"/>
          <a:chOff x="5740400" y="626534"/>
          <a:chExt cx="284461" cy="2127991"/>
        </a:xfrm>
      </xdr:grpSpPr>
      <xdr:pic>
        <xdr:nvPicPr>
          <xdr:cNvPr id="171" name="Picture 170" descr="OREO Cookie Balls">
            <a:extLst>
              <a:ext uri="{FF2B5EF4-FFF2-40B4-BE49-F238E27FC236}">
                <a16:creationId xmlns:a16="http://schemas.microsoft.com/office/drawing/2014/main" id="{C8574DAD-1343-73C8-439A-4EA0BB3DA0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2" name="Picture 171" descr="OREO Cookie Balls">
            <a:extLst>
              <a:ext uri="{FF2B5EF4-FFF2-40B4-BE49-F238E27FC236}">
                <a16:creationId xmlns:a16="http://schemas.microsoft.com/office/drawing/2014/main" id="{0D034321-DB2A-A43B-F2CB-FB727E014C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3" name="Picture 172" descr="OREO Cookie Balls">
            <a:extLst>
              <a:ext uri="{FF2B5EF4-FFF2-40B4-BE49-F238E27FC236}">
                <a16:creationId xmlns:a16="http://schemas.microsoft.com/office/drawing/2014/main" id="{C5E03B88-5E42-177C-0871-6F19F57FD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4" name="Picture 173" descr="OREO Cookie Balls">
            <a:extLst>
              <a:ext uri="{FF2B5EF4-FFF2-40B4-BE49-F238E27FC236}">
                <a16:creationId xmlns:a16="http://schemas.microsoft.com/office/drawing/2014/main" id="{DA532564-0AE6-3EA9-C912-DE8290ADCE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5" name="Picture 174" descr="OREO Cookie Balls">
            <a:extLst>
              <a:ext uri="{FF2B5EF4-FFF2-40B4-BE49-F238E27FC236}">
                <a16:creationId xmlns:a16="http://schemas.microsoft.com/office/drawing/2014/main" id="{6FA8B0A5-FC9A-CFFA-F695-9AC423144D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6" name="Picture 175" descr="OREO Cookie Balls">
            <a:extLst>
              <a:ext uri="{FF2B5EF4-FFF2-40B4-BE49-F238E27FC236}">
                <a16:creationId xmlns:a16="http://schemas.microsoft.com/office/drawing/2014/main" id="{D14D8F3C-0E5A-F9CF-E1A6-4D20BA284F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7" name="Picture 176" descr="OREO Cookie Balls">
            <a:extLst>
              <a:ext uri="{FF2B5EF4-FFF2-40B4-BE49-F238E27FC236}">
                <a16:creationId xmlns:a16="http://schemas.microsoft.com/office/drawing/2014/main" id="{D4ADAA3A-B8B2-2725-5E03-A4CD0EC4F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2446867"/>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19</xdr:col>
      <xdr:colOff>59267</xdr:colOff>
      <xdr:row>3</xdr:row>
      <xdr:rowOff>0</xdr:rowOff>
    </xdr:from>
    <xdr:to>
      <xdr:col>19</xdr:col>
      <xdr:colOff>343728</xdr:colOff>
      <xdr:row>11</xdr:row>
      <xdr:rowOff>189124</xdr:rowOff>
    </xdr:to>
    <xdr:grpSp>
      <xdr:nvGrpSpPr>
        <xdr:cNvPr id="182" name="Group 181">
          <a:extLst>
            <a:ext uri="{FF2B5EF4-FFF2-40B4-BE49-F238E27FC236}">
              <a16:creationId xmlns:a16="http://schemas.microsoft.com/office/drawing/2014/main" id="{51B454AD-E9C5-E543-956D-8A52D8004BE3}"/>
            </a:ext>
          </a:extLst>
        </xdr:cNvPr>
        <xdr:cNvGrpSpPr/>
      </xdr:nvGrpSpPr>
      <xdr:grpSpPr>
        <a:xfrm>
          <a:off x="7780867" y="609600"/>
          <a:ext cx="284461" cy="1814724"/>
          <a:chOff x="5740400" y="626534"/>
          <a:chExt cx="284461" cy="1814724"/>
        </a:xfrm>
      </xdr:grpSpPr>
      <xdr:pic>
        <xdr:nvPicPr>
          <xdr:cNvPr id="183" name="Picture 182" descr="OREO Cookie Balls">
            <a:extLst>
              <a:ext uri="{FF2B5EF4-FFF2-40B4-BE49-F238E27FC236}">
                <a16:creationId xmlns:a16="http://schemas.microsoft.com/office/drawing/2014/main" id="{69A680EC-5600-CFB0-9F8D-0F74270508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4" name="Picture 183" descr="OREO Cookie Balls">
            <a:extLst>
              <a:ext uri="{FF2B5EF4-FFF2-40B4-BE49-F238E27FC236}">
                <a16:creationId xmlns:a16="http://schemas.microsoft.com/office/drawing/2014/main" id="{4AFA24F1-2E0E-EC6C-63F6-74CC6C0A0F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5" name="Picture 184" descr="OREO Cookie Balls">
            <a:extLst>
              <a:ext uri="{FF2B5EF4-FFF2-40B4-BE49-F238E27FC236}">
                <a16:creationId xmlns:a16="http://schemas.microsoft.com/office/drawing/2014/main" id="{4C0D218F-A4FD-849B-AC4D-148F163366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6" name="Picture 185" descr="OREO Cookie Balls">
            <a:extLst>
              <a:ext uri="{FF2B5EF4-FFF2-40B4-BE49-F238E27FC236}">
                <a16:creationId xmlns:a16="http://schemas.microsoft.com/office/drawing/2014/main" id="{9F9F6EAA-FC8B-2283-3CCD-F43CA0963E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7" name="Picture 186" descr="OREO Cookie Balls">
            <a:extLst>
              <a:ext uri="{FF2B5EF4-FFF2-40B4-BE49-F238E27FC236}">
                <a16:creationId xmlns:a16="http://schemas.microsoft.com/office/drawing/2014/main" id="{DB99F26B-1F86-23C9-C1B5-DF6403F2DD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8" name="Picture 187" descr="OREO Cookie Balls">
            <a:extLst>
              <a:ext uri="{FF2B5EF4-FFF2-40B4-BE49-F238E27FC236}">
                <a16:creationId xmlns:a16="http://schemas.microsoft.com/office/drawing/2014/main" id="{51CFBEB1-67B8-7893-F0EB-D3EBC3FAB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6" y="21336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20</xdr:col>
      <xdr:colOff>50800</xdr:colOff>
      <xdr:row>3</xdr:row>
      <xdr:rowOff>8466</xdr:rowOff>
    </xdr:from>
    <xdr:to>
      <xdr:col>20</xdr:col>
      <xdr:colOff>335261</xdr:colOff>
      <xdr:row>10</xdr:row>
      <xdr:rowOff>95990</xdr:rowOff>
    </xdr:to>
    <xdr:grpSp>
      <xdr:nvGrpSpPr>
        <xdr:cNvPr id="194" name="Group 193">
          <a:extLst>
            <a:ext uri="{FF2B5EF4-FFF2-40B4-BE49-F238E27FC236}">
              <a16:creationId xmlns:a16="http://schemas.microsoft.com/office/drawing/2014/main" id="{6402D10B-D776-9F4E-AEAE-3ADD9CD9B0E4}"/>
            </a:ext>
          </a:extLst>
        </xdr:cNvPr>
        <xdr:cNvGrpSpPr/>
      </xdr:nvGrpSpPr>
      <xdr:grpSpPr>
        <a:xfrm>
          <a:off x="8178800" y="618066"/>
          <a:ext cx="284461" cy="1509924"/>
          <a:chOff x="5740400" y="626534"/>
          <a:chExt cx="284461" cy="1509924"/>
        </a:xfrm>
      </xdr:grpSpPr>
      <xdr:pic>
        <xdr:nvPicPr>
          <xdr:cNvPr id="195" name="Picture 194" descr="OREO Cookie Balls">
            <a:extLst>
              <a:ext uri="{FF2B5EF4-FFF2-40B4-BE49-F238E27FC236}">
                <a16:creationId xmlns:a16="http://schemas.microsoft.com/office/drawing/2014/main" id="{6A285A7F-6CB1-4DE9-1BEB-CEA7327C3F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6" name="Picture 195" descr="OREO Cookie Balls">
            <a:extLst>
              <a:ext uri="{FF2B5EF4-FFF2-40B4-BE49-F238E27FC236}">
                <a16:creationId xmlns:a16="http://schemas.microsoft.com/office/drawing/2014/main" id="{EC61A5E1-7EC9-D04C-0B5B-A6D7EC869B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7" name="Picture 196" descr="OREO Cookie Balls">
            <a:extLst>
              <a:ext uri="{FF2B5EF4-FFF2-40B4-BE49-F238E27FC236}">
                <a16:creationId xmlns:a16="http://schemas.microsoft.com/office/drawing/2014/main" id="{BF708BB3-D77C-229A-89CF-2B4BD136D5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8" name="Picture 197" descr="OREO Cookie Balls">
            <a:extLst>
              <a:ext uri="{FF2B5EF4-FFF2-40B4-BE49-F238E27FC236}">
                <a16:creationId xmlns:a16="http://schemas.microsoft.com/office/drawing/2014/main" id="{DCCBD558-1105-C745-CED2-A2FE324B56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9" name="Picture 198" descr="OREO Cookie Balls">
            <a:extLst>
              <a:ext uri="{FF2B5EF4-FFF2-40B4-BE49-F238E27FC236}">
                <a16:creationId xmlns:a16="http://schemas.microsoft.com/office/drawing/2014/main" id="{D256FEAE-A2CB-2771-429E-FB67DD9B11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18288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21</xdr:col>
      <xdr:colOff>59266</xdr:colOff>
      <xdr:row>3</xdr:row>
      <xdr:rowOff>8467</xdr:rowOff>
    </xdr:from>
    <xdr:to>
      <xdr:col>21</xdr:col>
      <xdr:colOff>343727</xdr:colOff>
      <xdr:row>8</xdr:row>
      <xdr:rowOff>197591</xdr:rowOff>
    </xdr:to>
    <xdr:grpSp>
      <xdr:nvGrpSpPr>
        <xdr:cNvPr id="206" name="Group 205">
          <a:extLst>
            <a:ext uri="{FF2B5EF4-FFF2-40B4-BE49-F238E27FC236}">
              <a16:creationId xmlns:a16="http://schemas.microsoft.com/office/drawing/2014/main" id="{FFAC2E74-07AE-A443-BFBA-CEA90FA6F986}"/>
            </a:ext>
          </a:extLst>
        </xdr:cNvPr>
        <xdr:cNvGrpSpPr/>
      </xdr:nvGrpSpPr>
      <xdr:grpSpPr>
        <a:xfrm>
          <a:off x="8593666" y="618067"/>
          <a:ext cx="284461" cy="1205124"/>
          <a:chOff x="5740400" y="626534"/>
          <a:chExt cx="284461" cy="1205124"/>
        </a:xfrm>
      </xdr:grpSpPr>
      <xdr:pic>
        <xdr:nvPicPr>
          <xdr:cNvPr id="207" name="Picture 206" descr="OREO Cookie Balls">
            <a:extLst>
              <a:ext uri="{FF2B5EF4-FFF2-40B4-BE49-F238E27FC236}">
                <a16:creationId xmlns:a16="http://schemas.microsoft.com/office/drawing/2014/main" id="{807CF37B-FF20-F7EC-EF3F-8D79559B3C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8" name="Picture 207" descr="OREO Cookie Balls">
            <a:extLst>
              <a:ext uri="{FF2B5EF4-FFF2-40B4-BE49-F238E27FC236}">
                <a16:creationId xmlns:a16="http://schemas.microsoft.com/office/drawing/2014/main" id="{FDE6F4AF-6376-32F2-9E54-9B039DDF26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9" name="Picture 208" descr="OREO Cookie Balls">
            <a:extLst>
              <a:ext uri="{FF2B5EF4-FFF2-40B4-BE49-F238E27FC236}">
                <a16:creationId xmlns:a16="http://schemas.microsoft.com/office/drawing/2014/main" id="{9AF12D80-2936-1C10-7BB4-EDDCE70854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0" name="Picture 209" descr="OREO Cookie Balls">
            <a:extLst>
              <a:ext uri="{FF2B5EF4-FFF2-40B4-BE49-F238E27FC236}">
                <a16:creationId xmlns:a16="http://schemas.microsoft.com/office/drawing/2014/main" id="{01989189-C2E7-AF3B-F7EB-91333095AA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5240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22</xdr:col>
      <xdr:colOff>67733</xdr:colOff>
      <xdr:row>2</xdr:row>
      <xdr:rowOff>194734</xdr:rowOff>
    </xdr:from>
    <xdr:to>
      <xdr:col>22</xdr:col>
      <xdr:colOff>352194</xdr:colOff>
      <xdr:row>7</xdr:row>
      <xdr:rowOff>79058</xdr:rowOff>
    </xdr:to>
    <xdr:grpSp>
      <xdr:nvGrpSpPr>
        <xdr:cNvPr id="212" name="Group 211">
          <a:extLst>
            <a:ext uri="{FF2B5EF4-FFF2-40B4-BE49-F238E27FC236}">
              <a16:creationId xmlns:a16="http://schemas.microsoft.com/office/drawing/2014/main" id="{6DC463D4-0968-C24F-AB6D-07580034883E}"/>
            </a:ext>
          </a:extLst>
        </xdr:cNvPr>
        <xdr:cNvGrpSpPr/>
      </xdr:nvGrpSpPr>
      <xdr:grpSpPr>
        <a:xfrm>
          <a:off x="9008533" y="601134"/>
          <a:ext cx="284461" cy="900324"/>
          <a:chOff x="5740400" y="626534"/>
          <a:chExt cx="284461" cy="900324"/>
        </a:xfrm>
      </xdr:grpSpPr>
      <xdr:pic>
        <xdr:nvPicPr>
          <xdr:cNvPr id="213" name="Picture 212" descr="OREO Cookie Balls">
            <a:extLst>
              <a:ext uri="{FF2B5EF4-FFF2-40B4-BE49-F238E27FC236}">
                <a16:creationId xmlns:a16="http://schemas.microsoft.com/office/drawing/2014/main" id="{5B1AC88B-A8C5-D1ED-9775-5CC682E55D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4" name="Picture 213" descr="OREO Cookie Balls">
            <a:extLst>
              <a:ext uri="{FF2B5EF4-FFF2-40B4-BE49-F238E27FC236}">
                <a16:creationId xmlns:a16="http://schemas.microsoft.com/office/drawing/2014/main" id="{5F338790-D7E8-6A96-02DA-AFD55CF1C0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5" name="Picture 214" descr="OREO Cookie Balls">
            <a:extLst>
              <a:ext uri="{FF2B5EF4-FFF2-40B4-BE49-F238E27FC236}">
                <a16:creationId xmlns:a16="http://schemas.microsoft.com/office/drawing/2014/main" id="{6EF8962B-05AC-8F83-D33C-6E14742612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0400" y="12192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23</xdr:col>
      <xdr:colOff>76200</xdr:colOff>
      <xdr:row>3</xdr:row>
      <xdr:rowOff>0</xdr:rowOff>
    </xdr:from>
    <xdr:to>
      <xdr:col>23</xdr:col>
      <xdr:colOff>352194</xdr:colOff>
      <xdr:row>5</xdr:row>
      <xdr:rowOff>189124</xdr:rowOff>
    </xdr:to>
    <xdr:grpSp>
      <xdr:nvGrpSpPr>
        <xdr:cNvPr id="218" name="Group 217">
          <a:extLst>
            <a:ext uri="{FF2B5EF4-FFF2-40B4-BE49-F238E27FC236}">
              <a16:creationId xmlns:a16="http://schemas.microsoft.com/office/drawing/2014/main" id="{79B3F033-6C31-E04E-BABF-CB64C5286774}"/>
            </a:ext>
          </a:extLst>
        </xdr:cNvPr>
        <xdr:cNvGrpSpPr/>
      </xdr:nvGrpSpPr>
      <xdr:grpSpPr>
        <a:xfrm>
          <a:off x="9423400" y="609600"/>
          <a:ext cx="275994" cy="595524"/>
          <a:chOff x="5748867" y="626534"/>
          <a:chExt cx="275994" cy="595524"/>
        </a:xfrm>
      </xdr:grpSpPr>
      <xdr:pic>
        <xdr:nvPicPr>
          <xdr:cNvPr id="219" name="Picture 218" descr="OREO Cookie Balls">
            <a:extLst>
              <a:ext uri="{FF2B5EF4-FFF2-40B4-BE49-F238E27FC236}">
                <a16:creationId xmlns:a16="http://schemas.microsoft.com/office/drawing/2014/main" id="{643C0E6F-7AB2-6175-5919-E5DC2D6328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7333" y="626534"/>
            <a:ext cx="267528" cy="30765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0" name="Picture 219" descr="OREO Cookie Balls">
            <a:extLst>
              <a:ext uri="{FF2B5EF4-FFF2-40B4-BE49-F238E27FC236}">
                <a16:creationId xmlns:a16="http://schemas.microsoft.com/office/drawing/2014/main" id="{8FD59FA8-31C8-D8E2-2F6B-0C3D486B7A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8867" y="914400"/>
            <a:ext cx="267528" cy="30765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24</xdr:col>
      <xdr:colOff>76199</xdr:colOff>
      <xdr:row>3</xdr:row>
      <xdr:rowOff>0</xdr:rowOff>
    </xdr:from>
    <xdr:to>
      <xdr:col>24</xdr:col>
      <xdr:colOff>343727</xdr:colOff>
      <xdr:row>4</xdr:row>
      <xdr:rowOff>104458</xdr:rowOff>
    </xdr:to>
    <xdr:pic>
      <xdr:nvPicPr>
        <xdr:cNvPr id="223" name="Picture 222" descr="OREO Cookie Balls">
          <a:extLst>
            <a:ext uri="{FF2B5EF4-FFF2-40B4-BE49-F238E27FC236}">
              <a16:creationId xmlns:a16="http://schemas.microsoft.com/office/drawing/2014/main" id="{894CC1CF-D45E-8973-9AEB-BE42A541D3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799" y="609600"/>
          <a:ext cx="267528" cy="307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397933</xdr:colOff>
      <xdr:row>2</xdr:row>
      <xdr:rowOff>1</xdr:rowOff>
    </xdr:from>
    <xdr:to>
      <xdr:col>5</xdr:col>
      <xdr:colOff>21075</xdr:colOff>
      <xdr:row>13</xdr:row>
      <xdr:rowOff>161609</xdr:rowOff>
    </xdr:to>
    <xdr:cxnSp macro="">
      <xdr:nvCxnSpPr>
        <xdr:cNvPr id="226" name="Straight Connector 225">
          <a:extLst>
            <a:ext uri="{FF2B5EF4-FFF2-40B4-BE49-F238E27FC236}">
              <a16:creationId xmlns:a16="http://schemas.microsoft.com/office/drawing/2014/main" id="{54617786-4DE0-154D-2463-8CC401B6AF91}"/>
            </a:ext>
          </a:extLst>
        </xdr:cNvPr>
        <xdr:cNvCxnSpPr/>
      </xdr:nvCxnSpPr>
      <xdr:spPr>
        <a:xfrm>
          <a:off x="2023533" y="406401"/>
          <a:ext cx="29542" cy="2396808"/>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389467</xdr:colOff>
      <xdr:row>2</xdr:row>
      <xdr:rowOff>0</xdr:rowOff>
    </xdr:from>
    <xdr:to>
      <xdr:col>18</xdr:col>
      <xdr:colOff>12609</xdr:colOff>
      <xdr:row>13</xdr:row>
      <xdr:rowOff>161608</xdr:rowOff>
    </xdr:to>
    <xdr:cxnSp macro="">
      <xdr:nvCxnSpPr>
        <xdr:cNvPr id="229" name="Straight Connector 228">
          <a:extLst>
            <a:ext uri="{FF2B5EF4-FFF2-40B4-BE49-F238E27FC236}">
              <a16:creationId xmlns:a16="http://schemas.microsoft.com/office/drawing/2014/main" id="{CA1C105F-B7C0-A54E-B5A3-D20040FE54D1}"/>
            </a:ext>
          </a:extLst>
        </xdr:cNvPr>
        <xdr:cNvCxnSpPr/>
      </xdr:nvCxnSpPr>
      <xdr:spPr>
        <a:xfrm>
          <a:off x="7298267" y="406400"/>
          <a:ext cx="29542" cy="2396808"/>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372533</xdr:colOff>
      <xdr:row>12</xdr:row>
      <xdr:rowOff>8464</xdr:rowOff>
    </xdr:from>
    <xdr:to>
      <xdr:col>24</xdr:col>
      <xdr:colOff>338666</xdr:colOff>
      <xdr:row>19</xdr:row>
      <xdr:rowOff>118531</xdr:rowOff>
    </xdr:to>
    <xdr:sp macro="" textlink="">
      <xdr:nvSpPr>
        <xdr:cNvPr id="145" name="TextBox 144">
          <a:extLst>
            <a:ext uri="{FF2B5EF4-FFF2-40B4-BE49-F238E27FC236}">
              <a16:creationId xmlns:a16="http://schemas.microsoft.com/office/drawing/2014/main" id="{58BA1573-1B92-D680-B06E-0A10F98CECD3}"/>
            </a:ext>
          </a:extLst>
        </xdr:cNvPr>
        <xdr:cNvSpPr txBox="1"/>
      </xdr:nvSpPr>
      <xdr:spPr>
        <a:xfrm>
          <a:off x="7687733" y="2446864"/>
          <a:ext cx="2404533" cy="1532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Payment of the cookies is based on the "Rule of 78"... 12/78 the first month, then 11 the second month, 10 the third, and so on... Again you decide to pay off the original $50 in May. How many cookies has this cost you? Answer: 50 cookies in the first 5 months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38101</xdr:colOff>
      <xdr:row>2</xdr:row>
      <xdr:rowOff>107950</xdr:rowOff>
    </xdr:from>
    <xdr:to>
      <xdr:col>4</xdr:col>
      <xdr:colOff>82550</xdr:colOff>
      <xdr:row>9</xdr:row>
      <xdr:rowOff>37156</xdr:rowOff>
    </xdr:to>
    <xdr:pic>
      <xdr:nvPicPr>
        <xdr:cNvPr id="2" name="Picture 1">
          <a:extLst>
            <a:ext uri="{FF2B5EF4-FFF2-40B4-BE49-F238E27FC236}">
              <a16:creationId xmlns:a16="http://schemas.microsoft.com/office/drawing/2014/main" id="{D4D6588E-311E-EBE1-A73D-8E078037AAC5}"/>
            </a:ext>
          </a:extLst>
        </xdr:cNvPr>
        <xdr:cNvPicPr>
          <a:picLocks noChangeAspect="1"/>
        </xdr:cNvPicPr>
      </xdr:nvPicPr>
      <xdr:blipFill>
        <a:blip xmlns:r="http://schemas.openxmlformats.org/officeDocument/2006/relationships" r:embed="rId1"/>
        <a:stretch>
          <a:fillRect/>
        </a:stretch>
      </xdr:blipFill>
      <xdr:spPr>
        <a:xfrm>
          <a:off x="38101" y="514350"/>
          <a:ext cx="3346449" cy="1351606"/>
        </a:xfrm>
        <a:prstGeom prst="rect">
          <a:avLst/>
        </a:prstGeom>
      </xdr:spPr>
    </xdr:pic>
    <xdr:clientData/>
  </xdr:twoCellAnchor>
  <xdr:twoCellAnchor editAs="oneCell">
    <xdr:from>
      <xdr:col>5</xdr:col>
      <xdr:colOff>196850</xdr:colOff>
      <xdr:row>10</xdr:row>
      <xdr:rowOff>6350</xdr:rowOff>
    </xdr:from>
    <xdr:to>
      <xdr:col>8</xdr:col>
      <xdr:colOff>49530</xdr:colOff>
      <xdr:row>15</xdr:row>
      <xdr:rowOff>146050</xdr:rowOff>
    </xdr:to>
    <xdr:pic>
      <xdr:nvPicPr>
        <xdr:cNvPr id="3" name="Picture 2">
          <a:extLst>
            <a:ext uri="{FF2B5EF4-FFF2-40B4-BE49-F238E27FC236}">
              <a16:creationId xmlns:a16="http://schemas.microsoft.com/office/drawing/2014/main" id="{7694038F-1BDA-BD79-1828-738889476F22}"/>
            </a:ext>
          </a:extLst>
        </xdr:cNvPr>
        <xdr:cNvPicPr>
          <a:picLocks noChangeAspect="1"/>
        </xdr:cNvPicPr>
      </xdr:nvPicPr>
      <xdr:blipFill>
        <a:blip xmlns:r="http://schemas.openxmlformats.org/officeDocument/2006/relationships" r:embed="rId2"/>
        <a:stretch>
          <a:fillRect/>
        </a:stretch>
      </xdr:blipFill>
      <xdr:spPr>
        <a:xfrm>
          <a:off x="4324350" y="2038350"/>
          <a:ext cx="2329180" cy="1155700"/>
        </a:xfrm>
        <a:prstGeom prst="rect">
          <a:avLst/>
        </a:prstGeom>
      </xdr:spPr>
    </xdr:pic>
    <xdr:clientData/>
  </xdr:twoCellAnchor>
  <xdr:twoCellAnchor editAs="oneCell">
    <xdr:from>
      <xdr:col>4</xdr:col>
      <xdr:colOff>488950</xdr:colOff>
      <xdr:row>1</xdr:row>
      <xdr:rowOff>38100</xdr:rowOff>
    </xdr:from>
    <xdr:to>
      <xdr:col>8</xdr:col>
      <xdr:colOff>25400</xdr:colOff>
      <xdr:row>8</xdr:row>
      <xdr:rowOff>185906</xdr:rowOff>
    </xdr:to>
    <xdr:pic>
      <xdr:nvPicPr>
        <xdr:cNvPr id="4" name="Picture 3">
          <a:extLst>
            <a:ext uri="{FF2B5EF4-FFF2-40B4-BE49-F238E27FC236}">
              <a16:creationId xmlns:a16="http://schemas.microsoft.com/office/drawing/2014/main" id="{4B625AF0-8EFA-1084-89B7-D303248C50A6}"/>
            </a:ext>
          </a:extLst>
        </xdr:cNvPr>
        <xdr:cNvPicPr>
          <a:picLocks noChangeAspect="1"/>
        </xdr:cNvPicPr>
      </xdr:nvPicPr>
      <xdr:blipFill>
        <a:blip xmlns:r="http://schemas.openxmlformats.org/officeDocument/2006/relationships" r:embed="rId3"/>
        <a:stretch>
          <a:fillRect/>
        </a:stretch>
      </xdr:blipFill>
      <xdr:spPr>
        <a:xfrm>
          <a:off x="3790950" y="241300"/>
          <a:ext cx="2838450" cy="1570206"/>
        </a:xfrm>
        <a:prstGeom prst="rect">
          <a:avLst/>
        </a:prstGeom>
      </xdr:spPr>
    </xdr:pic>
    <xdr:clientData/>
  </xdr:twoCellAnchor>
  <xdr:twoCellAnchor editAs="oneCell">
    <xdr:from>
      <xdr:col>0</xdr:col>
      <xdr:colOff>19050</xdr:colOff>
      <xdr:row>1</xdr:row>
      <xdr:rowOff>6351</xdr:rowOff>
    </xdr:from>
    <xdr:to>
      <xdr:col>3</xdr:col>
      <xdr:colOff>31750</xdr:colOff>
      <xdr:row>2</xdr:row>
      <xdr:rowOff>106112</xdr:rowOff>
    </xdr:to>
    <xdr:pic>
      <xdr:nvPicPr>
        <xdr:cNvPr id="5" name="Picture 4">
          <a:extLst>
            <a:ext uri="{FF2B5EF4-FFF2-40B4-BE49-F238E27FC236}">
              <a16:creationId xmlns:a16="http://schemas.microsoft.com/office/drawing/2014/main" id="{B72B13E8-F285-BC71-A22B-47F09A8A2B6F}"/>
            </a:ext>
          </a:extLst>
        </xdr:cNvPr>
        <xdr:cNvPicPr>
          <a:picLocks noChangeAspect="1"/>
        </xdr:cNvPicPr>
      </xdr:nvPicPr>
      <xdr:blipFill>
        <a:blip xmlns:r="http://schemas.openxmlformats.org/officeDocument/2006/relationships" r:embed="rId4"/>
        <a:stretch>
          <a:fillRect/>
        </a:stretch>
      </xdr:blipFill>
      <xdr:spPr>
        <a:xfrm>
          <a:off x="19050" y="209551"/>
          <a:ext cx="2489200" cy="302961"/>
        </a:xfrm>
        <a:prstGeom prst="rect">
          <a:avLst/>
        </a:prstGeom>
      </xdr:spPr>
    </xdr:pic>
    <xdr:clientData/>
  </xdr:twoCellAnchor>
  <xdr:twoCellAnchor>
    <xdr:from>
      <xdr:col>0</xdr:col>
      <xdr:colOff>146050</xdr:colOff>
      <xdr:row>9</xdr:row>
      <xdr:rowOff>107950</xdr:rowOff>
    </xdr:from>
    <xdr:to>
      <xdr:col>5</xdr:col>
      <xdr:colOff>6350</xdr:colOff>
      <xdr:row>13</xdr:row>
      <xdr:rowOff>82550</xdr:rowOff>
    </xdr:to>
    <xdr:sp macro="" textlink="">
      <xdr:nvSpPr>
        <xdr:cNvPr id="6" name="TextBox 5">
          <a:extLst>
            <a:ext uri="{FF2B5EF4-FFF2-40B4-BE49-F238E27FC236}">
              <a16:creationId xmlns:a16="http://schemas.microsoft.com/office/drawing/2014/main" id="{8347D6EF-752B-497A-F341-AFB24D95A712}"/>
            </a:ext>
          </a:extLst>
        </xdr:cNvPr>
        <xdr:cNvSpPr txBox="1"/>
      </xdr:nvSpPr>
      <xdr:spPr>
        <a:xfrm>
          <a:off x="146050" y="1936750"/>
          <a:ext cx="39878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 of these involves the same loan</a:t>
          </a:r>
          <a:r>
            <a:rPr lang="en-US" sz="1100" baseline="0"/>
            <a:t> amount, same interest rate, over the same amount of time. What are the differences in the first 5 payments between these 3 types of loans? Write a few statements about pros and cons for each loan type.</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0</xdr:col>
      <xdr:colOff>263525</xdr:colOff>
      <xdr:row>2</xdr:row>
      <xdr:rowOff>158750</xdr:rowOff>
    </xdr:from>
    <xdr:ext cx="195310" cy="17222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9D216DFF-1A3D-39C9-1718-230230DA2834}"/>
                </a:ext>
              </a:extLst>
            </xdr:cNvPr>
            <xdr:cNvSpPr txBox="1"/>
          </xdr:nvSpPr>
          <xdr:spPr>
            <a:xfrm>
              <a:off x="263525" y="121285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oMath>
                </m:oMathPara>
              </a14:m>
              <a:endParaRPr lang="en-US" sz="1100"/>
            </a:p>
          </xdr:txBody>
        </xdr:sp>
      </mc:Choice>
      <mc:Fallback>
        <xdr:sp macro="" textlink="">
          <xdr:nvSpPr>
            <xdr:cNvPr id="2" name="TextBox 1">
              <a:extLst>
                <a:ext uri="{FF2B5EF4-FFF2-40B4-BE49-F238E27FC236}">
                  <a16:creationId xmlns:a16="http://schemas.microsoft.com/office/drawing/2014/main" id="{9D216DFF-1A3D-39C9-1718-230230DA2834}"/>
                </a:ext>
              </a:extLst>
            </xdr:cNvPr>
            <xdr:cNvSpPr txBox="1"/>
          </xdr:nvSpPr>
          <xdr:spPr>
            <a:xfrm>
              <a:off x="263525" y="1212850"/>
              <a:ext cx="1953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𝑥</a:t>
              </a:r>
              <a:endParaRPr lang="en-US" sz="1100"/>
            </a:p>
          </xdr:txBody>
        </xdr:sp>
      </mc:Fallback>
    </mc:AlternateContent>
    <xdr:clientData/>
  </xdr:oneCellAnchor>
  <xdr:oneCellAnchor>
    <xdr:from>
      <xdr:col>5</xdr:col>
      <xdr:colOff>282575</xdr:colOff>
      <xdr:row>2</xdr:row>
      <xdr:rowOff>146050</xdr:rowOff>
    </xdr:from>
    <xdr:ext cx="197298"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44B1AB70-6C07-A77A-760E-2575C2D40E1B}"/>
                </a:ext>
              </a:extLst>
            </xdr:cNvPr>
            <xdr:cNvSpPr txBox="1"/>
          </xdr:nvSpPr>
          <xdr:spPr>
            <a:xfrm>
              <a:off x="3838575" y="1200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oMath>
                </m:oMathPara>
              </a14:m>
              <a:endParaRPr lang="en-US" sz="1100"/>
            </a:p>
          </xdr:txBody>
        </xdr:sp>
      </mc:Choice>
      <mc:Fallback>
        <xdr:sp macro="" textlink="">
          <xdr:nvSpPr>
            <xdr:cNvPr id="3" name="TextBox 2">
              <a:extLst>
                <a:ext uri="{FF2B5EF4-FFF2-40B4-BE49-F238E27FC236}">
                  <a16:creationId xmlns:a16="http://schemas.microsoft.com/office/drawing/2014/main" id="{44B1AB70-6C07-A77A-760E-2575C2D40E1B}"/>
                </a:ext>
              </a:extLst>
            </xdr:cNvPr>
            <xdr:cNvSpPr txBox="1"/>
          </xdr:nvSpPr>
          <xdr:spPr>
            <a:xfrm>
              <a:off x="3838575" y="1200150"/>
              <a:ext cx="1972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oneCellAnchor>
    <xdr:from>
      <xdr:col>6</xdr:col>
      <xdr:colOff>225425</xdr:colOff>
      <xdr:row>2</xdr:row>
      <xdr:rowOff>139700</xdr:rowOff>
    </xdr:from>
    <xdr:ext cx="398442" cy="172227"/>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1464B68A-F432-38AD-9E0A-8C04EED2D4F7}"/>
                </a:ext>
              </a:extLst>
            </xdr:cNvPr>
            <xdr:cNvSpPr txBox="1"/>
          </xdr:nvSpPr>
          <xdr:spPr>
            <a:xfrm>
              <a:off x="4606925" y="1193800"/>
              <a:ext cx="3984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dr:sp macro="" textlink="">
          <xdr:nvSpPr>
            <xdr:cNvPr id="4" name="TextBox 3">
              <a:extLst>
                <a:ext uri="{FF2B5EF4-FFF2-40B4-BE49-F238E27FC236}">
                  <a16:creationId xmlns:a16="http://schemas.microsoft.com/office/drawing/2014/main" id="{1464B68A-F432-38AD-9E0A-8C04EED2D4F7}"/>
                </a:ext>
              </a:extLst>
            </xdr:cNvPr>
            <xdr:cNvSpPr txBox="1"/>
          </xdr:nvSpPr>
          <xdr:spPr>
            <a:xfrm>
              <a:off x="4606925" y="1193800"/>
              <a:ext cx="3984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(∆𝑦)</a:t>
              </a:r>
              <a:endParaRPr lang="en-US" sz="1100"/>
            </a:p>
          </xdr:txBody>
        </xdr:sp>
      </mc:Fallback>
    </mc:AlternateContent>
    <xdr:clientData/>
  </xdr:oneCellAnchor>
  <xdr:twoCellAnchor>
    <xdr:from>
      <xdr:col>0</xdr:col>
      <xdr:colOff>12700</xdr:colOff>
      <xdr:row>0</xdr:row>
      <xdr:rowOff>6350</xdr:rowOff>
    </xdr:from>
    <xdr:to>
      <xdr:col>8</xdr:col>
      <xdr:colOff>819150</xdr:colOff>
      <xdr:row>2</xdr:row>
      <xdr:rowOff>12700</xdr:rowOff>
    </xdr:to>
    <xdr:sp macro="" textlink="">
      <xdr:nvSpPr>
        <xdr:cNvPr id="6" name="TextBox 5">
          <a:extLst>
            <a:ext uri="{FF2B5EF4-FFF2-40B4-BE49-F238E27FC236}">
              <a16:creationId xmlns:a16="http://schemas.microsoft.com/office/drawing/2014/main" id="{9A357E9E-CAEE-2151-3560-0DBE8BC5A255}"/>
            </a:ext>
          </a:extLst>
        </xdr:cNvPr>
        <xdr:cNvSpPr txBox="1"/>
      </xdr:nvSpPr>
      <xdr:spPr>
        <a:xfrm>
          <a:off x="12700" y="6350"/>
          <a:ext cx="6838950" cy="8572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a:t>
          </a:r>
          <a:r>
            <a:rPr lang="en-US" sz="1100" baseline="0"/>
            <a:t> Goal: Today we will discover the pattern of a loan balance over time when the interest payments follow the "Rule of 78". The variable x is time (in months) and y is the loan balance (in $).</a:t>
          </a:r>
        </a:p>
        <a:p>
          <a:r>
            <a:rPr lang="en-US" sz="1100" baseline="0"/>
            <a:t>Assume the data in columns B, C, and D are given to us in the problem. What is the pattern? Linear? Quadratic? Other polynomial? Or something else? Then use the model to find the balance at payment #16.</a:t>
          </a:r>
          <a:endParaRPr lang="en-US" sz="1100"/>
        </a:p>
      </xdr:txBody>
    </xdr:sp>
    <xdr:clientData/>
  </xdr:twoCellAnchor>
  <xdr:twoCellAnchor>
    <xdr:from>
      <xdr:col>5</xdr:col>
      <xdr:colOff>47625</xdr:colOff>
      <xdr:row>2</xdr:row>
      <xdr:rowOff>158750</xdr:rowOff>
    </xdr:from>
    <xdr:to>
      <xdr:col>10</xdr:col>
      <xdr:colOff>492125</xdr:colOff>
      <xdr:row>15</xdr:row>
      <xdr:rowOff>31750</xdr:rowOff>
    </xdr:to>
    <xdr:graphicFrame macro="">
      <xdr:nvGraphicFramePr>
        <xdr:cNvPr id="11" name="Chart 10">
          <a:extLst>
            <a:ext uri="{FF2B5EF4-FFF2-40B4-BE49-F238E27FC236}">
              <a16:creationId xmlns:a16="http://schemas.microsoft.com/office/drawing/2014/main" id="{6B79CFFA-E6C4-093F-055B-B3FDC73D0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12700</xdr:rowOff>
    </xdr:from>
    <xdr:to>
      <xdr:col>9</xdr:col>
      <xdr:colOff>0</xdr:colOff>
      <xdr:row>0</xdr:row>
      <xdr:rowOff>476250</xdr:rowOff>
    </xdr:to>
    <xdr:sp macro="" textlink="">
      <xdr:nvSpPr>
        <xdr:cNvPr id="2" name="TextBox 1">
          <a:extLst>
            <a:ext uri="{FF2B5EF4-FFF2-40B4-BE49-F238E27FC236}">
              <a16:creationId xmlns:a16="http://schemas.microsoft.com/office/drawing/2014/main" id="{491818A8-99BB-EFBF-5B61-F18FED4B948D}"/>
            </a:ext>
          </a:extLst>
        </xdr:cNvPr>
        <xdr:cNvSpPr txBox="1"/>
      </xdr:nvSpPr>
      <xdr:spPr>
        <a:xfrm>
          <a:off x="6350" y="12700"/>
          <a:ext cx="648335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Patterns Between Two Numbers-</a:t>
          </a:r>
          <a:r>
            <a:rPr lang="en-US" sz="1100" baseline="0"/>
            <a:t> Time Value of Money - Simple Interest - When interest is calculated up front, observe the pattern of what happens to $100 over time when interest rate is known.</a:t>
          </a:r>
          <a:endParaRPr lang="en-US" sz="1100"/>
        </a:p>
      </xdr:txBody>
    </xdr:sp>
    <xdr:clientData/>
  </xdr:twoCellAnchor>
  <xdr:oneCellAnchor>
    <xdr:from>
      <xdr:col>0</xdr:col>
      <xdr:colOff>241300</xdr:colOff>
      <xdr:row>1</xdr:row>
      <xdr:rowOff>38101</xdr:rowOff>
    </xdr:from>
    <xdr:ext cx="209549" cy="18175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1CF4931-21BC-F24C-BE42-9F43BE38DA70}"/>
                </a:ext>
              </a:extLst>
            </xdr:cNvPr>
            <xdr:cNvSpPr txBox="1"/>
          </xdr:nvSpPr>
          <xdr:spPr>
            <a:xfrm>
              <a:off x="241300" y="5207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4" name="TextBox 3">
              <a:extLst>
                <a:ext uri="{FF2B5EF4-FFF2-40B4-BE49-F238E27FC236}">
                  <a16:creationId xmlns:a16="http://schemas.microsoft.com/office/drawing/2014/main" id="{41CF4931-21BC-F24C-BE42-9F43BE38DA70}"/>
                </a:ext>
              </a:extLst>
            </xdr:cNvPr>
            <xdr:cNvSpPr txBox="1"/>
          </xdr:nvSpPr>
          <xdr:spPr>
            <a:xfrm>
              <a:off x="241300" y="5207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4</xdr:col>
      <xdr:colOff>317500</xdr:colOff>
      <xdr:row>1</xdr:row>
      <xdr:rowOff>38100</xdr:rowOff>
    </xdr:from>
    <xdr:ext cx="228599"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77615BA-366B-2642-92BF-76FFAC3D4D93}"/>
                </a:ext>
              </a:extLst>
            </xdr:cNvPr>
            <xdr:cNvSpPr txBox="1"/>
          </xdr:nvSpPr>
          <xdr:spPr>
            <a:xfrm>
              <a:off x="3619500" y="5207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6" name="TextBox 5">
              <a:extLst>
                <a:ext uri="{FF2B5EF4-FFF2-40B4-BE49-F238E27FC236}">
                  <a16:creationId xmlns:a16="http://schemas.microsoft.com/office/drawing/2014/main" id="{177615BA-366B-2642-92BF-76FFAC3D4D93}"/>
                </a:ext>
              </a:extLst>
            </xdr:cNvPr>
            <xdr:cNvSpPr txBox="1"/>
          </xdr:nvSpPr>
          <xdr:spPr>
            <a:xfrm>
              <a:off x="3619500" y="5207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𝑃</a:t>
              </a:r>
              <a:endParaRPr lang="en-US" sz="1100"/>
            </a:p>
          </xdr:txBody>
        </xdr:sp>
      </mc:Fallback>
    </mc:AlternateContent>
    <xdr:clientData/>
  </xdr:oneCellAnchor>
  <xdr:oneCellAnchor>
    <xdr:from>
      <xdr:col>7</xdr:col>
      <xdr:colOff>342900</xdr:colOff>
      <xdr:row>3</xdr:row>
      <xdr:rowOff>31750</xdr:rowOff>
    </xdr:from>
    <xdr:ext cx="1854200"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EBC4B69-7987-204B-9105-281DA43256EE}"/>
                </a:ext>
              </a:extLst>
            </xdr:cNvPr>
            <xdr:cNvSpPr txBox="1"/>
          </xdr:nvSpPr>
          <xdr:spPr>
            <a:xfrm>
              <a:off x="4775200" y="958850"/>
              <a:ext cx="1854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100" b="0" i="1">
                      <a:latin typeface="Cambria Math" panose="02040503050406030204" pitchFamily="18" charset="0"/>
                    </a:rPr>
                    <m:t>𝑃</m:t>
                  </m:r>
                </m:oMath>
              </a14:m>
              <a:r>
                <a:rPr lang="en-US" sz="1100"/>
                <a:t> is </a:t>
              </a:r>
              <a14:m>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(0)</m:t>
                  </m:r>
                </m:oMath>
              </a14:m>
              <a:r>
                <a:rPr lang="en-US" sz="1100"/>
                <a:t> amount when t = 0</a:t>
              </a:r>
            </a:p>
          </xdr:txBody>
        </xdr:sp>
      </mc:Choice>
      <mc:Fallback xmlns="">
        <xdr:sp macro="" textlink="">
          <xdr:nvSpPr>
            <xdr:cNvPr id="7" name="TextBox 6">
              <a:extLst>
                <a:ext uri="{FF2B5EF4-FFF2-40B4-BE49-F238E27FC236}">
                  <a16:creationId xmlns:a16="http://schemas.microsoft.com/office/drawing/2014/main" id="{EEBC4B69-7987-204B-9105-281DA43256EE}"/>
                </a:ext>
              </a:extLst>
            </xdr:cNvPr>
            <xdr:cNvSpPr txBox="1"/>
          </xdr:nvSpPr>
          <xdr:spPr>
            <a:xfrm>
              <a:off x="4775200" y="958850"/>
              <a:ext cx="1854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r>
                <a:rPr lang="en-US" sz="1100"/>
                <a:t> is </a:t>
              </a:r>
              <a:r>
                <a:rPr lang="en-US" sz="1100" b="0" i="0">
                  <a:latin typeface="Cambria Math" panose="02040503050406030204" pitchFamily="18" charset="0"/>
                </a:rPr>
                <a:t>𝐴(0)</a:t>
              </a:r>
              <a:r>
                <a:rPr lang="en-US" sz="1100"/>
                <a:t> amount when t = 0</a:t>
              </a:r>
            </a:p>
          </xdr:txBody>
        </xdr:sp>
      </mc:Fallback>
    </mc:AlternateContent>
    <xdr:clientData/>
  </xdr:oneCellAnchor>
  <xdr:oneCellAnchor>
    <xdr:from>
      <xdr:col>7</xdr:col>
      <xdr:colOff>222250</xdr:colOff>
      <xdr:row>1</xdr:row>
      <xdr:rowOff>50800</xdr:rowOff>
    </xdr:from>
    <xdr:ext cx="228599"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B1FC6A1-D575-AA4D-ABA9-9621A56D04C9}"/>
                </a:ext>
              </a:extLst>
            </xdr:cNvPr>
            <xdr:cNvSpPr txBox="1"/>
          </xdr:nvSpPr>
          <xdr:spPr>
            <a:xfrm>
              <a:off x="4654550" y="5334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8" name="TextBox 7">
              <a:extLst>
                <a:ext uri="{FF2B5EF4-FFF2-40B4-BE49-F238E27FC236}">
                  <a16:creationId xmlns:a16="http://schemas.microsoft.com/office/drawing/2014/main" id="{2B1FC6A1-D575-AA4D-ABA9-9621A56D04C9}"/>
                </a:ext>
              </a:extLst>
            </xdr:cNvPr>
            <xdr:cNvSpPr txBox="1"/>
          </xdr:nvSpPr>
          <xdr:spPr>
            <a:xfrm>
              <a:off x="4654550" y="5334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𝐼</a:t>
              </a:r>
              <a:endParaRPr lang="en-US" sz="1100"/>
            </a:p>
          </xdr:txBody>
        </xdr:sp>
      </mc:Fallback>
    </mc:AlternateContent>
    <xdr:clientData/>
  </xdr:oneCellAnchor>
  <xdr:twoCellAnchor>
    <xdr:from>
      <xdr:col>7</xdr:col>
      <xdr:colOff>279400</xdr:colOff>
      <xdr:row>3</xdr:row>
      <xdr:rowOff>298450</xdr:rowOff>
    </xdr:from>
    <xdr:to>
      <xdr:col>11</xdr:col>
      <xdr:colOff>209550</xdr:colOff>
      <xdr:row>8</xdr:row>
      <xdr:rowOff>127000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E857DE1-BD8D-C961-AC49-5AED63226F48}"/>
                </a:ext>
              </a:extLst>
            </xdr:cNvPr>
            <xdr:cNvSpPr txBox="1"/>
          </xdr:nvSpPr>
          <xdr:spPr>
            <a:xfrm>
              <a:off x="4572000" y="1225550"/>
              <a:ext cx="3219450" cy="9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Time Value of Money</a:t>
              </a:r>
              <a:r>
                <a:rPr lang="en-US" sz="1100" baseline="0"/>
                <a:t>: reserved constants! </a:t>
              </a:r>
              <a14:m>
                <m:oMath xmlns:m="http://schemas.openxmlformats.org/officeDocument/2006/math">
                  <m:r>
                    <a:rPr lang="en-US" sz="1100" b="0" i="1" baseline="0">
                      <a:latin typeface="Cambria Math" panose="02040503050406030204" pitchFamily="18" charset="0"/>
                    </a:rPr>
                    <m:t>𝐴</m:t>
                  </m:r>
                </m:oMath>
              </a14:m>
              <a:r>
                <a:rPr lang="en-US" sz="1100"/>
                <a:t> is for accumulated value of</a:t>
              </a:r>
              <a:r>
                <a:rPr lang="en-US" sz="1100" baseline="0"/>
                <a:t> money (base value + interest); </a:t>
              </a:r>
              <a14:m>
                <m:oMath xmlns:m="http://schemas.openxmlformats.org/officeDocument/2006/math">
                  <m:r>
                    <a:rPr lang="en-US" sz="1100" b="0" i="1" baseline="0">
                      <a:latin typeface="Cambria Math" panose="02040503050406030204" pitchFamily="18" charset="0"/>
                    </a:rPr>
                    <m:t>𝑟</m:t>
                  </m:r>
                </m:oMath>
              </a14:m>
              <a:r>
                <a:rPr lang="en-US" sz="1100"/>
                <a:t> is an </a:t>
              </a:r>
              <a:r>
                <a:rPr lang="en-US" sz="1100" b="1" i="1"/>
                <a:t>annual</a:t>
              </a:r>
              <a:r>
                <a:rPr lang="en-US" sz="1100" baseline="0"/>
                <a:t> interest rate; </a:t>
              </a:r>
              <a14:m>
                <m:oMath xmlns:m="http://schemas.openxmlformats.org/officeDocument/2006/math">
                  <m:r>
                    <a:rPr lang="en-US" sz="1100" b="0" i="1" baseline="0">
                      <a:latin typeface="Cambria Math" panose="02040503050406030204" pitchFamily="18" charset="0"/>
                    </a:rPr>
                    <m:t>𝑡</m:t>
                  </m:r>
                </m:oMath>
              </a14:m>
              <a:r>
                <a:rPr lang="en-US" sz="1100" b="0" baseline="0"/>
                <a:t> is time in years; </a:t>
              </a:r>
              <a14:m>
                <m:oMath xmlns:m="http://schemas.openxmlformats.org/officeDocument/2006/math">
                  <m:r>
                    <a:rPr lang="en-US" sz="1100" b="0" i="1" baseline="0">
                      <a:latin typeface="Cambria Math" panose="02040503050406030204" pitchFamily="18" charset="0"/>
                    </a:rPr>
                    <m:t>𝐼</m:t>
                  </m:r>
                </m:oMath>
              </a14:m>
              <a:r>
                <a:rPr lang="en-US" sz="1100" b="0" baseline="0"/>
                <a:t> is the amount of interest credited or charged; </a:t>
              </a:r>
              <a14:m>
                <m:oMath xmlns:m="http://schemas.openxmlformats.org/officeDocument/2006/math">
                  <m:r>
                    <a:rPr lang="en-US" sz="1100" b="0" i="1" baseline="0">
                      <a:latin typeface="Cambria Math" panose="02040503050406030204" pitchFamily="18" charset="0"/>
                    </a:rPr>
                    <m:t>𝑃</m:t>
                  </m:r>
                </m:oMath>
              </a14:m>
              <a:r>
                <a:rPr lang="en-US" sz="1100" b="0" baseline="0"/>
                <a:t> is principal (present value) </a:t>
              </a:r>
              <a14:m>
                <m:oMath xmlns:m="http://schemas.openxmlformats.org/officeDocument/2006/math">
                  <m:r>
                    <a:rPr lang="en-US" sz="1100" b="0" i="1" baseline="0">
                      <a:latin typeface="Cambria Math" panose="02040503050406030204" pitchFamily="18" charset="0"/>
                      <a:ea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𝑡</m:t>
                  </m:r>
                  <m:r>
                    <a:rPr lang="en-US" sz="1100" b="0" i="1" baseline="0">
                      <a:latin typeface="Cambria Math" panose="02040503050406030204" pitchFamily="18" charset="0"/>
                      <a:ea typeface="Cambria Math" panose="02040503050406030204" pitchFamily="18" charset="0"/>
                    </a:rPr>
                    <m:t> </m:t>
                  </m:r>
                  <m:r>
                    <a:rPr lang="en-US" sz="1100" b="0" i="1" baseline="0">
                      <a:latin typeface="Cambria Math" panose="02040503050406030204" pitchFamily="18" charset="0"/>
                      <a:ea typeface="Cambria Math" panose="02040503050406030204" pitchFamily="18" charset="0"/>
                    </a:rPr>
                    <m:t>𝑎𝑛𝑑</m:t>
                  </m:r>
                  <m:r>
                    <a:rPr lang="en-US" sz="1100" b="0" i="1" baseline="0">
                      <a:latin typeface="Cambria Math" panose="02040503050406030204" pitchFamily="18" charset="0"/>
                      <a:ea typeface="Cambria Math" panose="02040503050406030204" pitchFamily="18" charset="0"/>
                    </a:rPr>
                    <m:t> ∆</m:t>
                  </m:r>
                  <m:r>
                    <a:rPr lang="en-US" sz="1100" b="0" i="1" baseline="0">
                      <a:latin typeface="Cambria Math" panose="02040503050406030204" pitchFamily="18" charset="0"/>
                      <a:ea typeface="Cambria Math" panose="02040503050406030204" pitchFamily="18" charset="0"/>
                    </a:rPr>
                    <m:t>𝐴</m:t>
                  </m:r>
                </m:oMath>
              </a14:m>
              <a:r>
                <a:rPr lang="en-US" sz="1100" b="0" baseline="0"/>
                <a:t> are like </a:t>
              </a:r>
              <a14:m>
                <m:oMath xmlns:m="http://schemas.openxmlformats.org/officeDocument/2006/math">
                  <m:r>
                    <a:rPr lang="en-US" sz="1100" b="0" i="1" baseline="0">
                      <a:latin typeface="Cambria Math" panose="02040503050406030204" pitchFamily="18" charset="0"/>
                      <a:ea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𝑥</m:t>
                  </m:r>
                  <m:r>
                    <a:rPr lang="en-US" sz="1100" b="0" i="1" baseline="0">
                      <a:latin typeface="Cambria Math" panose="02040503050406030204" pitchFamily="18" charset="0"/>
                      <a:ea typeface="Cambria Math" panose="02040503050406030204" pitchFamily="18" charset="0"/>
                    </a:rPr>
                    <m:t> </m:t>
                  </m:r>
                  <m:r>
                    <a:rPr lang="en-US" sz="1100" b="0" i="1" baseline="0">
                      <a:latin typeface="Cambria Math" panose="02040503050406030204" pitchFamily="18" charset="0"/>
                      <a:ea typeface="Cambria Math" panose="02040503050406030204" pitchFamily="18" charset="0"/>
                    </a:rPr>
                    <m:t>𝑎𝑛𝑑</m:t>
                  </m:r>
                  <m:r>
                    <a:rPr lang="en-US" sz="1100" b="0" i="1" baseline="0">
                      <a:latin typeface="Cambria Math" panose="02040503050406030204" pitchFamily="18" charset="0"/>
                      <a:ea typeface="Cambria Math" panose="02040503050406030204" pitchFamily="18" charset="0"/>
                    </a:rPr>
                    <m:t> ∆</m:t>
                  </m:r>
                  <m:r>
                    <a:rPr lang="en-US" sz="1100" b="0" i="1" baseline="0">
                      <a:latin typeface="Cambria Math" panose="02040503050406030204" pitchFamily="18" charset="0"/>
                      <a:ea typeface="Cambria Math" panose="02040503050406030204" pitchFamily="18" charset="0"/>
                    </a:rPr>
                    <m:t>𝑦</m:t>
                  </m:r>
                </m:oMath>
              </a14:m>
              <a:endParaRPr lang="en-US" sz="1100" b="0" baseline="0"/>
            </a:p>
          </xdr:txBody>
        </xdr:sp>
      </mc:Choice>
      <mc:Fallback xmlns="">
        <xdr:sp macro="" textlink="">
          <xdr:nvSpPr>
            <xdr:cNvPr id="13" name="TextBox 12">
              <a:extLst>
                <a:ext uri="{FF2B5EF4-FFF2-40B4-BE49-F238E27FC236}">
                  <a16:creationId xmlns:a16="http://schemas.microsoft.com/office/drawing/2014/main" id="{EE857DE1-BD8D-C961-AC49-5AED63226F48}"/>
                </a:ext>
              </a:extLst>
            </xdr:cNvPr>
            <xdr:cNvSpPr txBox="1"/>
          </xdr:nvSpPr>
          <xdr:spPr>
            <a:xfrm>
              <a:off x="4572000" y="1225550"/>
              <a:ext cx="3219450" cy="98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Time Value of Money</a:t>
              </a:r>
              <a:r>
                <a:rPr lang="en-US" sz="1100" baseline="0"/>
                <a:t>: reserved constants! </a:t>
              </a:r>
              <a:r>
                <a:rPr lang="en-US" sz="1100" b="0" i="0" baseline="0">
                  <a:latin typeface="Cambria Math" panose="02040503050406030204" pitchFamily="18" charset="0"/>
                </a:rPr>
                <a:t>𝐴</a:t>
              </a:r>
              <a:r>
                <a:rPr lang="en-US" sz="1100"/>
                <a:t> is for accumulated value of</a:t>
              </a:r>
              <a:r>
                <a:rPr lang="en-US" sz="1100" baseline="0"/>
                <a:t> money (base value + interest); </a:t>
              </a:r>
              <a:r>
                <a:rPr lang="en-US" sz="1100" b="0" i="0" baseline="0">
                  <a:latin typeface="Cambria Math" panose="02040503050406030204" pitchFamily="18" charset="0"/>
                </a:rPr>
                <a:t>𝑟</a:t>
              </a:r>
              <a:r>
                <a:rPr lang="en-US" sz="1100"/>
                <a:t> is an </a:t>
              </a:r>
              <a:r>
                <a:rPr lang="en-US" sz="1100" b="1" i="1"/>
                <a:t>annual</a:t>
              </a:r>
              <a:r>
                <a:rPr lang="en-US" sz="1100" baseline="0"/>
                <a:t> interest rate; </a:t>
              </a:r>
              <a:r>
                <a:rPr lang="en-US" sz="1100" b="0" i="0" baseline="0">
                  <a:latin typeface="Cambria Math" panose="02040503050406030204" pitchFamily="18" charset="0"/>
                </a:rPr>
                <a:t>𝑡</a:t>
              </a:r>
              <a:r>
                <a:rPr lang="en-US" sz="1100" b="0" baseline="0"/>
                <a:t> is time in years; </a:t>
              </a:r>
              <a:r>
                <a:rPr lang="en-US" sz="1100" b="0" i="0" baseline="0">
                  <a:latin typeface="Cambria Math" panose="02040503050406030204" pitchFamily="18" charset="0"/>
                </a:rPr>
                <a:t>𝐼</a:t>
              </a:r>
              <a:r>
                <a:rPr lang="en-US" sz="1100" b="0" baseline="0"/>
                <a:t> is the amount of interest credited or charged; </a:t>
              </a:r>
              <a:r>
                <a:rPr lang="en-US" sz="1100" b="0" i="0" baseline="0">
                  <a:latin typeface="Cambria Math" panose="02040503050406030204" pitchFamily="18" charset="0"/>
                </a:rPr>
                <a:t>𝑃</a:t>
              </a:r>
              <a:r>
                <a:rPr lang="en-US" sz="1100" b="0" baseline="0"/>
                <a:t> is principal (present value) </a:t>
              </a:r>
              <a:r>
                <a:rPr lang="en-US" sz="1100" b="0" i="0" baseline="0">
                  <a:latin typeface="Cambria Math" panose="02040503050406030204" pitchFamily="18" charset="0"/>
                  <a:ea typeface="Cambria Math" panose="02040503050406030204" pitchFamily="18" charset="0"/>
                </a:rPr>
                <a:t>∆𝑡 𝑎𝑛𝑑 ∆𝐴</a:t>
              </a:r>
              <a:r>
                <a:rPr lang="en-US" sz="1100" b="0" baseline="0"/>
                <a:t> are like </a:t>
              </a:r>
              <a:r>
                <a:rPr lang="en-US" sz="1100" b="0" i="0" baseline="0">
                  <a:latin typeface="Cambria Math" panose="02040503050406030204" pitchFamily="18" charset="0"/>
                  <a:ea typeface="Cambria Math" panose="02040503050406030204" pitchFamily="18" charset="0"/>
                </a:rPr>
                <a:t>∆𝑥 𝑎𝑛𝑑 ∆𝑦</a:t>
              </a:r>
              <a:endParaRPr lang="en-US" sz="1100" b="0" baseline="0"/>
            </a:p>
          </xdr:txBody>
        </xdr:sp>
      </mc:Fallback>
    </mc:AlternateContent>
    <xdr:clientData/>
  </xdr:twoCellAnchor>
  <xdr:twoCellAnchor>
    <xdr:from>
      <xdr:col>7</xdr:col>
      <xdr:colOff>95250</xdr:colOff>
      <xdr:row>8</xdr:row>
      <xdr:rowOff>165100</xdr:rowOff>
    </xdr:from>
    <xdr:to>
      <xdr:col>11</xdr:col>
      <xdr:colOff>19050</xdr:colOff>
      <xdr:row>13</xdr:row>
      <xdr:rowOff>120650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6EE4D5FC-A665-B277-3AD9-06CA31C7F470}"/>
                </a:ext>
              </a:extLst>
            </xdr:cNvPr>
            <xdr:cNvSpPr txBox="1"/>
          </xdr:nvSpPr>
          <xdr:spPr>
            <a:xfrm>
              <a:off x="4425950" y="2247900"/>
              <a:ext cx="32131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Is </a:t>
              </a:r>
              <a14:m>
                <m:oMath xmlns:m="http://schemas.openxmlformats.org/officeDocument/2006/math">
                  <m:r>
                    <a:rPr lang="en-US" sz="1100" b="0" i="1">
                      <a:latin typeface="Cambria Math" panose="02040503050406030204" pitchFamily="18" charset="0"/>
                    </a:rPr>
                    <m:t>𝐴</m:t>
                  </m:r>
                </m:oMath>
              </a14:m>
              <a:r>
                <a:rPr lang="en-US" sz="1100"/>
                <a:t> linear over time? Yes, change in A is constant when change in time (t) is constant. Also, change in A divided</a:t>
              </a:r>
              <a:r>
                <a:rPr lang="en-US" sz="1100" baseline="0"/>
                <a:t> by change in t is also constant.</a:t>
              </a:r>
              <a:endParaRPr lang="en-US" sz="1100"/>
            </a:p>
          </xdr:txBody>
        </xdr:sp>
      </mc:Choice>
      <mc:Fallback xmlns="">
        <xdr:sp macro="" textlink="">
          <xdr:nvSpPr>
            <xdr:cNvPr id="14" name="TextBox 13">
              <a:extLst>
                <a:ext uri="{FF2B5EF4-FFF2-40B4-BE49-F238E27FC236}">
                  <a16:creationId xmlns:a16="http://schemas.microsoft.com/office/drawing/2014/main" id="{6EE4D5FC-A665-B277-3AD9-06CA31C7F470}"/>
                </a:ext>
              </a:extLst>
            </xdr:cNvPr>
            <xdr:cNvSpPr txBox="1"/>
          </xdr:nvSpPr>
          <xdr:spPr>
            <a:xfrm>
              <a:off x="4425950" y="2247900"/>
              <a:ext cx="32131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Is </a:t>
              </a:r>
              <a:r>
                <a:rPr lang="en-US" sz="1100" b="0" i="0">
                  <a:latin typeface="Cambria Math" panose="02040503050406030204" pitchFamily="18" charset="0"/>
                </a:rPr>
                <a:t>𝐴</a:t>
              </a:r>
              <a:r>
                <a:rPr lang="en-US" sz="1100"/>
                <a:t> linear over time? Yes, change in A is constant when change in time (t) is constant. Also, change in A divided</a:t>
              </a:r>
              <a:r>
                <a:rPr lang="en-US" sz="1100" baseline="0"/>
                <a:t> by change in t is also constant.</a:t>
              </a:r>
              <a:endParaRPr lang="en-US" sz="1100"/>
            </a:p>
          </xdr:txBody>
        </xdr:sp>
      </mc:Fallback>
    </mc:AlternateContent>
    <xdr:clientData/>
  </xdr:twoCellAnchor>
  <xdr:oneCellAnchor>
    <xdr:from>
      <xdr:col>8</xdr:col>
      <xdr:colOff>215900</xdr:colOff>
      <xdr:row>1</xdr:row>
      <xdr:rowOff>50800</xdr:rowOff>
    </xdr:from>
    <xdr:ext cx="228599"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CB722CF8-3234-4542-8D18-6E10F52AF969}"/>
                </a:ext>
              </a:extLst>
            </xdr:cNvPr>
            <xdr:cNvSpPr txBox="1"/>
          </xdr:nvSpPr>
          <xdr:spPr>
            <a:xfrm>
              <a:off x="5461000" y="5334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CB722CF8-3234-4542-8D18-6E10F52AF969}"/>
                </a:ext>
              </a:extLst>
            </xdr:cNvPr>
            <xdr:cNvSpPr txBox="1"/>
          </xdr:nvSpPr>
          <xdr:spPr>
            <a:xfrm>
              <a:off x="5461000" y="5334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a:t>
              </a:r>
              <a:endParaRPr lang="en-US" sz="1100"/>
            </a:p>
          </xdr:txBody>
        </xdr:sp>
      </mc:Fallback>
    </mc:AlternateContent>
    <xdr:clientData/>
  </xdr:oneCellAnchor>
  <xdr:twoCellAnchor>
    <xdr:from>
      <xdr:col>2</xdr:col>
      <xdr:colOff>127000</xdr:colOff>
      <xdr:row>2</xdr:row>
      <xdr:rowOff>184150</xdr:rowOff>
    </xdr:from>
    <xdr:to>
      <xdr:col>6</xdr:col>
      <xdr:colOff>457420</xdr:colOff>
      <xdr:row>4</xdr:row>
      <xdr:rowOff>38879</xdr:rowOff>
    </xdr:to>
    <xdr:grpSp>
      <xdr:nvGrpSpPr>
        <xdr:cNvPr id="22" name="Group 21">
          <a:extLst>
            <a:ext uri="{FF2B5EF4-FFF2-40B4-BE49-F238E27FC236}">
              <a16:creationId xmlns:a16="http://schemas.microsoft.com/office/drawing/2014/main" id="{700FBB81-433B-3B94-77B2-3F3D6249CD20}"/>
            </a:ext>
          </a:extLst>
        </xdr:cNvPr>
        <xdr:cNvGrpSpPr/>
      </xdr:nvGrpSpPr>
      <xdr:grpSpPr>
        <a:xfrm>
          <a:off x="1358900" y="908050"/>
          <a:ext cx="2743420" cy="400829"/>
          <a:chOff x="1320800" y="933450"/>
          <a:chExt cx="2743420" cy="400829"/>
        </a:xfrm>
      </xdr:grpSpPr>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5FA7D73-4E87-DF47-A0C2-7621A97AE65D}"/>
                  </a:ext>
                </a:extLst>
              </xdr:cNvPr>
              <xdr:cNvSpPr txBox="1"/>
            </xdr:nvSpPr>
            <xdr:spPr>
              <a:xfrm>
                <a:off x="1320800" y="1025277"/>
                <a:ext cx="204166" cy="30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𝑡</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5FA7D73-4E87-DF47-A0C2-7621A97AE65D}"/>
                  </a:ext>
                </a:extLst>
              </xdr:cNvPr>
              <xdr:cNvSpPr txBox="1"/>
            </xdr:nvSpPr>
            <xdr:spPr>
              <a:xfrm>
                <a:off x="1320800" y="1025277"/>
                <a:ext cx="204166" cy="30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𝑡</a:t>
                </a:r>
                <a:endParaRPr lang="en-US" sz="1100"/>
              </a:p>
            </xdr:txBody>
          </xdr:sp>
        </mc:Fallback>
      </mc:AlternateContent>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2C0DEE0-9D34-3A4D-A4AC-D0BCE45D3F68}"/>
                  </a:ext>
                </a:extLst>
              </xdr:cNvPr>
              <xdr:cNvSpPr txBox="1"/>
            </xdr:nvSpPr>
            <xdr:spPr>
              <a:xfrm>
                <a:off x="3042824" y="1016003"/>
                <a:ext cx="462376"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𝐴</m:t>
                      </m:r>
                    </m:oMath>
                  </m:oMathPara>
                </a14:m>
                <a:endParaRPr lang="en-US" sz="1100" b="0">
                  <a:ea typeface="Cambria Math" panose="02040503050406030204" pitchFamily="18" charset="0"/>
                </a:endParaRPr>
              </a:p>
            </xdr:txBody>
          </xdr:sp>
        </mc:Choice>
        <mc:Fallback xmlns="">
          <xdr:sp macro="" textlink="">
            <xdr:nvSpPr>
              <xdr:cNvPr id="15" name="TextBox 14">
                <a:extLst>
                  <a:ext uri="{FF2B5EF4-FFF2-40B4-BE49-F238E27FC236}">
                    <a16:creationId xmlns:a16="http://schemas.microsoft.com/office/drawing/2014/main" id="{A2C0DEE0-9D34-3A4D-A4AC-D0BCE45D3F68}"/>
                  </a:ext>
                </a:extLst>
              </xdr:cNvPr>
              <xdr:cNvSpPr txBox="1"/>
            </xdr:nvSpPr>
            <xdr:spPr>
              <a:xfrm>
                <a:off x="3042824" y="1016003"/>
                <a:ext cx="462376"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ea typeface="Cambria Math" panose="02040503050406030204" pitchFamily="18" charset="0"/>
                  </a:rPr>
                  <a:t>∆𝐴</a:t>
                </a:r>
                <a:endParaRPr lang="en-US" sz="1100" b="0">
                  <a:ea typeface="Cambria Math" panose="020405030504060302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B06EC77F-ED24-AF45-AB73-85290B8DC4BE}"/>
                  </a:ext>
                </a:extLst>
              </xdr:cNvPr>
              <xdr:cNvSpPr txBox="1"/>
            </xdr:nvSpPr>
            <xdr:spPr>
              <a:xfrm>
                <a:off x="2503764" y="1016001"/>
                <a:ext cx="216175"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B06EC77F-ED24-AF45-AB73-85290B8DC4BE}"/>
                  </a:ext>
                </a:extLst>
              </xdr:cNvPr>
              <xdr:cNvSpPr txBox="1"/>
            </xdr:nvSpPr>
            <xdr:spPr>
              <a:xfrm>
                <a:off x="2503764" y="1016001"/>
                <a:ext cx="216175"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𝐴</a:t>
                </a:r>
                <a:endParaRPr lang="en-US" sz="1100"/>
              </a:p>
            </xdr:txBody>
          </xdr:sp>
        </mc:Fallback>
      </mc:AlternateContent>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97FF23A-01E7-DA43-9AF6-746E4A76014D}"/>
                  </a:ext>
                </a:extLst>
              </xdr:cNvPr>
              <xdr:cNvSpPr txBox="1"/>
            </xdr:nvSpPr>
            <xdr:spPr>
              <a:xfrm>
                <a:off x="1800846" y="1016001"/>
                <a:ext cx="216175"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97FF23A-01E7-DA43-9AF6-746E4A76014D}"/>
                  </a:ext>
                </a:extLst>
              </xdr:cNvPr>
              <xdr:cNvSpPr txBox="1"/>
            </xdr:nvSpPr>
            <xdr:spPr>
              <a:xfrm>
                <a:off x="1800846" y="1016001"/>
                <a:ext cx="216175" cy="298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𝐼</a:t>
                </a:r>
                <a:endParaRPr lang="en-US" sz="1100"/>
              </a:p>
            </xdr:txBody>
          </xdr:sp>
        </mc:Fallback>
      </mc:AlternateContent>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B69BF1B6-A39E-1975-DB52-A0450A4C9917}"/>
                  </a:ext>
                </a:extLst>
              </xdr:cNvPr>
              <xdr:cNvSpPr txBox="1"/>
            </xdr:nvSpPr>
            <xdr:spPr>
              <a:xfrm>
                <a:off x="3857625" y="933450"/>
                <a:ext cx="206595"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m:rPr>
                              <m:sty m:val="p"/>
                            </m:rPr>
                            <a:rPr lang="el-GR" sz="1100" i="0">
                              <a:latin typeface="Cambria Math" panose="02040503050406030204" pitchFamily="18" charset="0"/>
                            </a:rPr>
                            <m:t>Δ</m:t>
                          </m:r>
                          <m:r>
                            <a:rPr lang="en-US" sz="1100" b="0" i="1">
                              <a:latin typeface="Cambria Math" panose="02040503050406030204" pitchFamily="18" charset="0"/>
                            </a:rPr>
                            <m:t>𝐴</m:t>
                          </m:r>
                        </m:num>
                        <m:den>
                          <m:r>
                            <m:rPr>
                              <m:sty m:val="p"/>
                            </m:rPr>
                            <a:rPr lang="el-GR" sz="1100" i="0">
                              <a:latin typeface="Cambria Math" panose="02040503050406030204" pitchFamily="18" charset="0"/>
                            </a:rPr>
                            <m:t>Δ</m:t>
                          </m:r>
                          <m:r>
                            <a:rPr lang="en-US" sz="1100" b="0" i="1">
                              <a:latin typeface="Cambria Math" panose="02040503050406030204" pitchFamily="18" charset="0"/>
                            </a:rPr>
                            <m:t>𝑡</m:t>
                          </m:r>
                        </m:den>
                      </m:f>
                    </m:oMath>
                  </m:oMathPara>
                </a14:m>
                <a:endParaRPr lang="en-US" sz="1100"/>
              </a:p>
            </xdr:txBody>
          </xdr:sp>
        </mc:Choice>
        <mc:Fallback xmlns="">
          <xdr:sp macro="" textlink="">
            <xdr:nvSpPr>
              <xdr:cNvPr id="21" name="TextBox 20">
                <a:extLst>
                  <a:ext uri="{FF2B5EF4-FFF2-40B4-BE49-F238E27FC236}">
                    <a16:creationId xmlns:a16="http://schemas.microsoft.com/office/drawing/2014/main" id="{B69BF1B6-A39E-1975-DB52-A0450A4C9917}"/>
                  </a:ext>
                </a:extLst>
              </xdr:cNvPr>
              <xdr:cNvSpPr txBox="1"/>
            </xdr:nvSpPr>
            <xdr:spPr>
              <a:xfrm>
                <a:off x="3857625" y="933450"/>
                <a:ext cx="206595"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i="0">
                    <a:latin typeface="Cambria Math" panose="02040503050406030204" pitchFamily="18" charset="0"/>
                  </a:rPr>
                  <a:t>Δ</a:t>
                </a:r>
                <a:r>
                  <a:rPr lang="en-US" sz="1100" b="0" i="0">
                    <a:latin typeface="Cambria Math" panose="02040503050406030204" pitchFamily="18" charset="0"/>
                  </a:rPr>
                  <a:t>𝐴/</a:t>
                </a:r>
                <a:r>
                  <a:rPr lang="el-GR" sz="1100" i="0">
                    <a:latin typeface="Cambria Math" panose="02040503050406030204" pitchFamily="18" charset="0"/>
                  </a:rPr>
                  <a:t>Δ</a:t>
                </a:r>
                <a:r>
                  <a:rPr lang="en-US" sz="1100" b="0" i="0">
                    <a:latin typeface="Cambria Math" panose="02040503050406030204" pitchFamily="18" charset="0"/>
                  </a:rPr>
                  <a:t>𝑡</a:t>
                </a:r>
                <a:endParaRPr lang="en-US" sz="1100"/>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xdr:colOff>
      <xdr:row>0</xdr:row>
      <xdr:rowOff>0</xdr:rowOff>
    </xdr:from>
    <xdr:to>
      <xdr:col>8</xdr:col>
      <xdr:colOff>6350</xdr:colOff>
      <xdr:row>0</xdr:row>
      <xdr:rowOff>463550</xdr:rowOff>
    </xdr:to>
    <xdr:sp macro="" textlink="">
      <xdr:nvSpPr>
        <xdr:cNvPr id="2" name="TextBox 1">
          <a:extLst>
            <a:ext uri="{FF2B5EF4-FFF2-40B4-BE49-F238E27FC236}">
              <a16:creationId xmlns:a16="http://schemas.microsoft.com/office/drawing/2014/main" id="{4F12A04F-AC17-DE4D-8E43-208ED1CB16FA}"/>
            </a:ext>
          </a:extLst>
        </xdr:cNvPr>
        <xdr:cNvSpPr txBox="1"/>
      </xdr:nvSpPr>
      <xdr:spPr>
        <a:xfrm>
          <a:off x="6350" y="0"/>
          <a:ext cx="670560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Time Value of Money - Simple Interest - Solve for any of the unknown quantities in a simple interest situation. Add-on loans, payday loans, deferred interest loans, are all examples of possible simple interest situations.</a:t>
          </a:r>
          <a:endParaRPr lang="en-US" sz="1100"/>
        </a:p>
      </xdr:txBody>
    </xdr:sp>
    <xdr:clientData/>
  </xdr:twoCellAnchor>
  <xdr:oneCellAnchor>
    <xdr:from>
      <xdr:col>0</xdr:col>
      <xdr:colOff>241300</xdr:colOff>
      <xdr:row>2</xdr:row>
      <xdr:rowOff>38101</xdr:rowOff>
    </xdr:from>
    <xdr:ext cx="209549" cy="18175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C9B665D-2067-9E4F-8CD7-7BF141A43276}"/>
                </a:ext>
              </a:extLst>
            </xdr:cNvPr>
            <xdr:cNvSpPr txBox="1"/>
          </xdr:nvSpPr>
          <xdr:spPr>
            <a:xfrm>
              <a:off x="241300" y="5207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4" name="TextBox 3">
              <a:extLst>
                <a:ext uri="{FF2B5EF4-FFF2-40B4-BE49-F238E27FC236}">
                  <a16:creationId xmlns:a16="http://schemas.microsoft.com/office/drawing/2014/main" id="{3C9B665D-2067-9E4F-8CD7-7BF141A43276}"/>
                </a:ext>
              </a:extLst>
            </xdr:cNvPr>
            <xdr:cNvSpPr txBox="1"/>
          </xdr:nvSpPr>
          <xdr:spPr>
            <a:xfrm>
              <a:off x="241300" y="5207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2</xdr:col>
      <xdr:colOff>317500</xdr:colOff>
      <xdr:row>2</xdr:row>
      <xdr:rowOff>38100</xdr:rowOff>
    </xdr:from>
    <xdr:ext cx="228599"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2118723-EA99-DA4E-B8E9-FAD90B402982}"/>
                </a:ext>
              </a:extLst>
            </xdr:cNvPr>
            <xdr:cNvSpPr txBox="1"/>
          </xdr:nvSpPr>
          <xdr:spPr>
            <a:xfrm>
              <a:off x="2781300" y="5207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6" name="TextBox 5">
              <a:extLst>
                <a:ext uri="{FF2B5EF4-FFF2-40B4-BE49-F238E27FC236}">
                  <a16:creationId xmlns:a16="http://schemas.microsoft.com/office/drawing/2014/main" id="{62118723-EA99-DA4E-B8E9-FAD90B402982}"/>
                </a:ext>
              </a:extLst>
            </xdr:cNvPr>
            <xdr:cNvSpPr txBox="1"/>
          </xdr:nvSpPr>
          <xdr:spPr>
            <a:xfrm>
              <a:off x="2781300" y="5207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3</xdr:col>
      <xdr:colOff>304800</xdr:colOff>
      <xdr:row>2</xdr:row>
      <xdr:rowOff>44450</xdr:rowOff>
    </xdr:from>
    <xdr:ext cx="228599"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677AF6D-E53E-6B47-B32D-B262E8696194}"/>
                </a:ext>
              </a:extLst>
            </xdr:cNvPr>
            <xdr:cNvSpPr txBox="1"/>
          </xdr:nvSpPr>
          <xdr:spPr>
            <a:xfrm>
              <a:off x="5041900" y="5270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8" name="TextBox 7">
              <a:extLst>
                <a:ext uri="{FF2B5EF4-FFF2-40B4-BE49-F238E27FC236}">
                  <a16:creationId xmlns:a16="http://schemas.microsoft.com/office/drawing/2014/main" id="{6677AF6D-E53E-6B47-B32D-B262E8696194}"/>
                </a:ext>
              </a:extLst>
            </xdr:cNvPr>
            <xdr:cNvSpPr txBox="1"/>
          </xdr:nvSpPr>
          <xdr:spPr>
            <a:xfrm>
              <a:off x="5041900" y="5270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𝐼</a:t>
              </a:r>
              <a:endParaRPr lang="en-US" sz="1100"/>
            </a:p>
          </xdr:txBody>
        </xdr:sp>
      </mc:Fallback>
    </mc:AlternateContent>
    <xdr:clientData/>
  </xdr:oneCellAnchor>
  <xdr:twoCellAnchor>
    <xdr:from>
      <xdr:col>5</xdr:col>
      <xdr:colOff>196850</xdr:colOff>
      <xdr:row>1</xdr:row>
      <xdr:rowOff>95250</xdr:rowOff>
    </xdr:from>
    <xdr:to>
      <xdr:col>8</xdr:col>
      <xdr:colOff>660400</xdr:colOff>
      <xdr:row>9</xdr:row>
      <xdr:rowOff>190500</xdr:rowOff>
    </xdr:to>
    <xdr:sp macro="" textlink="">
      <xdr:nvSpPr>
        <xdr:cNvPr id="11" name="TextBox 10">
          <a:extLst>
            <a:ext uri="{FF2B5EF4-FFF2-40B4-BE49-F238E27FC236}">
              <a16:creationId xmlns:a16="http://schemas.microsoft.com/office/drawing/2014/main" id="{FA93EFBC-C974-5D4C-8570-C2A2F03B29CD}"/>
            </a:ext>
          </a:extLst>
        </xdr:cNvPr>
        <xdr:cNvSpPr txBox="1"/>
      </xdr:nvSpPr>
      <xdr:spPr>
        <a:xfrm>
          <a:off x="4425950" y="577850"/>
          <a:ext cx="2940050" cy="186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How much interest is earned in an account earning</a:t>
          </a:r>
          <a:r>
            <a:rPr lang="en-US" sz="1100" baseline="0"/>
            <a:t> 4.5% simple interest after 3 years if $200 is deposited in the account? </a:t>
          </a:r>
          <a:r>
            <a:rPr lang="en-US" sz="1100" baseline="0">
              <a:solidFill>
                <a:srgbClr val="7030A0"/>
              </a:solidFill>
            </a:rPr>
            <a:t>$27.00</a:t>
          </a:r>
        </a:p>
        <a:p>
          <a:endParaRPr lang="en-US" sz="1100"/>
        </a:p>
        <a:p>
          <a:r>
            <a:rPr lang="en-US" sz="1100"/>
            <a:t>Q:</a:t>
          </a:r>
          <a:r>
            <a:rPr lang="en-US" sz="1100" baseline="0"/>
            <a:t> What would need to be deposited now if in </a:t>
          </a:r>
          <a:r>
            <a:rPr lang="en-US" sz="1100" b="1" baseline="0">
              <a:solidFill>
                <a:srgbClr val="7030A0"/>
              </a:solidFill>
            </a:rPr>
            <a:t>five</a:t>
          </a:r>
          <a:r>
            <a:rPr lang="en-US" sz="1100" b="1" baseline="0"/>
            <a:t> </a:t>
          </a:r>
          <a:r>
            <a:rPr lang="en-US" sz="1100" baseline="0"/>
            <a:t>years the balance is $176.25 at 3.5% simple interest?</a:t>
          </a:r>
          <a:r>
            <a:rPr lang="en-US" sz="1100" b="1" baseline="0">
              <a:solidFill>
                <a:srgbClr val="7030A0"/>
              </a:solidFill>
            </a:rPr>
            <a:t> $150.00</a:t>
          </a:r>
        </a:p>
        <a:p>
          <a:endParaRPr lang="en-US" sz="1100" baseline="0"/>
        </a:p>
        <a:p>
          <a:r>
            <a:rPr lang="en-US" sz="1100" baseline="0"/>
            <a:t>Q: An add-on loan for 8 months at 15.8% simple interest costs the borrower $121.15 in interest paid. What was the amount borrowed and what does the borrower owe in all</a:t>
          </a:r>
          <a:r>
            <a:rPr lang="en-US" sz="1100" baseline="0">
              <a:solidFill>
                <a:srgbClr val="7030A0"/>
              </a:solidFill>
            </a:rPr>
            <a:t>? </a:t>
          </a:r>
          <a:r>
            <a:rPr lang="en-US" sz="1100" b="1" baseline="0">
              <a:solidFill>
                <a:srgbClr val="7030A0"/>
              </a:solidFill>
            </a:rPr>
            <a:t>borrowed $1150.16; owe $1271.31</a:t>
          </a:r>
          <a:endParaRPr lang="en-US" sz="1100" b="1">
            <a:solidFill>
              <a:srgbClr val="7030A0"/>
            </a:solidFill>
          </a:endParaRPr>
        </a:p>
      </xdr:txBody>
    </xdr:sp>
    <xdr:clientData/>
  </xdr:twoCellAnchor>
  <xdr:oneCellAnchor>
    <xdr:from>
      <xdr:col>4</xdr:col>
      <xdr:colOff>317500</xdr:colOff>
      <xdr:row>2</xdr:row>
      <xdr:rowOff>44450</xdr:rowOff>
    </xdr:from>
    <xdr:ext cx="22859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BBAFE2B7-C5DA-6642-BE54-07607C00B4B8}"/>
                </a:ext>
              </a:extLst>
            </xdr:cNvPr>
            <xdr:cNvSpPr txBox="1"/>
          </xdr:nvSpPr>
          <xdr:spPr>
            <a:xfrm>
              <a:off x="5981700" y="5270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BBAFE2B7-C5DA-6642-BE54-07607C00B4B8}"/>
                </a:ext>
              </a:extLst>
            </xdr:cNvPr>
            <xdr:cNvSpPr txBox="1"/>
          </xdr:nvSpPr>
          <xdr:spPr>
            <a:xfrm>
              <a:off x="5981700" y="5270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a:t>
              </a:r>
              <a:endParaRPr lang="en-US" sz="1100"/>
            </a:p>
          </xdr:txBody>
        </xdr:sp>
      </mc:Fallback>
    </mc:AlternateContent>
    <xdr:clientData/>
  </xdr:oneCellAnchor>
  <xdr:oneCellAnchor>
    <xdr:from>
      <xdr:col>0</xdr:col>
      <xdr:colOff>241300</xdr:colOff>
      <xdr:row>5</xdr:row>
      <xdr:rowOff>38101</xdr:rowOff>
    </xdr:from>
    <xdr:ext cx="209549" cy="18175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8E943F5-42C1-3647-B3C6-FE7B8AD3D7AF}"/>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08E943F5-42C1-3647-B3C6-FE7B8AD3D7AF}"/>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2</xdr:col>
      <xdr:colOff>317500</xdr:colOff>
      <xdr:row>5</xdr:row>
      <xdr:rowOff>38100</xdr:rowOff>
    </xdr:from>
    <xdr:ext cx="228599"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5886BD7-1D29-664E-8245-609BEFA505EA}"/>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85886BD7-1D29-664E-8245-609BEFA505EA}"/>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a:t>
              </a:r>
              <a:endParaRPr lang="en-US" sz="1100"/>
            </a:p>
          </xdr:txBody>
        </xdr:sp>
      </mc:Fallback>
    </mc:AlternateContent>
    <xdr:clientData/>
  </xdr:oneCellAnchor>
  <xdr:oneCellAnchor>
    <xdr:from>
      <xdr:col>3</xdr:col>
      <xdr:colOff>304800</xdr:colOff>
      <xdr:row>5</xdr:row>
      <xdr:rowOff>44450</xdr:rowOff>
    </xdr:from>
    <xdr:ext cx="22859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AA2F3F30-B54B-D441-BA7A-8FED8AD7A08D}"/>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AA2F3F30-B54B-D441-BA7A-8FED8AD7A08D}"/>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4</xdr:col>
      <xdr:colOff>317500</xdr:colOff>
      <xdr:row>5</xdr:row>
      <xdr:rowOff>44450</xdr:rowOff>
    </xdr:from>
    <xdr:ext cx="22859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1DE5823-E428-A340-84DE-645B73118E07}"/>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1DE5823-E428-A340-84DE-645B73118E07}"/>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𝐼</a:t>
              </a:r>
              <a:endParaRPr lang="en-US" sz="1100"/>
            </a:p>
          </xdr:txBody>
        </xdr:sp>
      </mc:Fallback>
    </mc:AlternateContent>
    <xdr:clientData/>
  </xdr:oneCellAnchor>
  <xdr:oneCellAnchor>
    <xdr:from>
      <xdr:col>0</xdr:col>
      <xdr:colOff>241300</xdr:colOff>
      <xdr:row>8</xdr:row>
      <xdr:rowOff>38101</xdr:rowOff>
    </xdr:from>
    <xdr:ext cx="209549" cy="181752"/>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659BDB13-B029-704D-8154-C4CBD179AD69}"/>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659BDB13-B029-704D-8154-C4CBD179AD69}"/>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2</xdr:col>
      <xdr:colOff>317500</xdr:colOff>
      <xdr:row>8</xdr:row>
      <xdr:rowOff>38100</xdr:rowOff>
    </xdr:from>
    <xdr:ext cx="228599"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CC24305E-08A0-2E4C-9FB4-250865E32B72}"/>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CC24305E-08A0-2E4C-9FB4-250865E32B72}"/>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𝐼</a:t>
              </a:r>
              <a:endParaRPr lang="en-US" sz="1100"/>
            </a:p>
          </xdr:txBody>
        </xdr:sp>
      </mc:Fallback>
    </mc:AlternateContent>
    <xdr:clientData/>
  </xdr:oneCellAnchor>
  <xdr:oneCellAnchor>
    <xdr:from>
      <xdr:col>3</xdr:col>
      <xdr:colOff>304800</xdr:colOff>
      <xdr:row>8</xdr:row>
      <xdr:rowOff>44450</xdr:rowOff>
    </xdr:from>
    <xdr:ext cx="228599"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100B6BEF-D017-1344-BCDD-DD64CCAB6C09}"/>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100B6BEF-D017-1344-BCDD-DD64CCAB6C09}"/>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4</xdr:col>
      <xdr:colOff>317500</xdr:colOff>
      <xdr:row>8</xdr:row>
      <xdr:rowOff>44450</xdr:rowOff>
    </xdr:from>
    <xdr:ext cx="22859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359A6221-2378-F24E-82E8-538F68D966C9}"/>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359A6221-2378-F24E-82E8-538F68D966C9}"/>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a:t>
              </a:r>
              <a:endParaRPr lang="en-US" sz="1100"/>
            </a:p>
          </xdr:txBody>
        </xdr:sp>
      </mc:Fallback>
    </mc:AlternateContent>
    <xdr:clientData/>
  </xdr:oneCellAnchor>
  <xdr:oneCellAnchor>
    <xdr:from>
      <xdr:col>0</xdr:col>
      <xdr:colOff>241300</xdr:colOff>
      <xdr:row>11</xdr:row>
      <xdr:rowOff>38101</xdr:rowOff>
    </xdr:from>
    <xdr:ext cx="209549" cy="181752"/>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B064E6E7-6B0A-A64C-90A9-3800765B4414}"/>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B064E6E7-6B0A-A64C-90A9-3800765B4414}"/>
                </a:ext>
              </a:extLst>
            </xdr:cNvPr>
            <xdr:cNvSpPr txBox="1"/>
          </xdr:nvSpPr>
          <xdr:spPr>
            <a:xfrm>
              <a:off x="241300" y="76200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2</xdr:col>
      <xdr:colOff>317500</xdr:colOff>
      <xdr:row>11</xdr:row>
      <xdr:rowOff>38100</xdr:rowOff>
    </xdr:from>
    <xdr:ext cx="228599"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815D1148-6F1E-F049-9135-CE3B8C8A2EF9}"/>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815D1148-6F1E-F049-9135-CE3B8C8A2EF9}"/>
                </a:ext>
              </a:extLst>
            </xdr:cNvPr>
            <xdr:cNvSpPr txBox="1"/>
          </xdr:nvSpPr>
          <xdr:spPr>
            <a:xfrm>
              <a:off x="1739900" y="7620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3</xdr:col>
      <xdr:colOff>304800</xdr:colOff>
      <xdr:row>11</xdr:row>
      <xdr:rowOff>44450</xdr:rowOff>
    </xdr:from>
    <xdr:ext cx="228599"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48E6897A-E963-094A-9155-0FA43C08C405}"/>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48E6897A-E963-094A-9155-0FA43C08C405}"/>
                </a:ext>
              </a:extLst>
            </xdr:cNvPr>
            <xdr:cNvSpPr txBox="1"/>
          </xdr:nvSpPr>
          <xdr:spPr>
            <a:xfrm>
              <a:off x="25527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𝐼</a:t>
              </a:r>
              <a:endParaRPr lang="en-US" sz="1100"/>
            </a:p>
          </xdr:txBody>
        </xdr:sp>
      </mc:Fallback>
    </mc:AlternateContent>
    <xdr:clientData/>
  </xdr:oneCellAnchor>
  <xdr:oneCellAnchor>
    <xdr:from>
      <xdr:col>4</xdr:col>
      <xdr:colOff>317500</xdr:colOff>
      <xdr:row>11</xdr:row>
      <xdr:rowOff>44450</xdr:rowOff>
    </xdr:from>
    <xdr:ext cx="228599"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AE47C6C2-92BA-5E41-A83E-2ADAA8CF6A89}"/>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AE47C6C2-92BA-5E41-A83E-2ADAA8CF6A89}"/>
                </a:ext>
              </a:extLst>
            </xdr:cNvPr>
            <xdr:cNvSpPr txBox="1"/>
          </xdr:nvSpPr>
          <xdr:spPr>
            <a:xfrm>
              <a:off x="3492500" y="7683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𝑡</a:t>
              </a:r>
              <a:endParaRPr lang="en-US" sz="1100"/>
            </a:p>
          </xdr:txBody>
        </xdr:sp>
      </mc:Fallback>
    </mc:AlternateContent>
    <xdr:clientData/>
  </xdr:oneCellAnchor>
  <xdr:oneCellAnchor>
    <xdr:from>
      <xdr:col>9</xdr:col>
      <xdr:colOff>50800</xdr:colOff>
      <xdr:row>7</xdr:row>
      <xdr:rowOff>165100</xdr:rowOff>
    </xdr:from>
    <xdr:ext cx="3136900" cy="19685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3F05E20-0202-E446-B5D7-8DCDD442EAE3}"/>
                </a:ext>
              </a:extLst>
            </xdr:cNvPr>
            <xdr:cNvSpPr txBox="1"/>
          </xdr:nvSpPr>
          <xdr:spPr>
            <a:xfrm>
              <a:off x="7581900" y="1981200"/>
              <a:ext cx="3136900" cy="1968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aseline="0"/>
                <a:t>What are we solving for? ________</a:t>
              </a:r>
              <a:endParaRPr lang="en-US" sz="1100"/>
            </a:p>
            <a:p>
              <a:r>
                <a:rPr lang="en-US" sz="1100"/>
                <a:t>What is given? ________________</a:t>
              </a:r>
            </a:p>
            <a:p>
              <a:pPr lvl="2"/>
              <a14:m>
                <m:oMathPara xmlns:m="http://schemas.openxmlformats.org/officeDocument/2006/math">
                  <m:oMathParaPr>
                    <m:jc m:val="left"/>
                  </m:oMathParaPr>
                  <m:oMath xmlns:m="http://schemas.openxmlformats.org/officeDocument/2006/math">
                    <m:r>
                      <a:rPr lang="en-US" sz="1100" b="0" i="1">
                        <a:latin typeface="Cambria Math" panose="02040503050406030204" pitchFamily="18" charset="0"/>
                      </a:rPr>
                      <m:t>𝐼</m:t>
                    </m:r>
                    <m:r>
                      <a:rPr lang="en-US" sz="1100" b="0" i="1">
                        <a:latin typeface="Cambria Math" panose="02040503050406030204" pitchFamily="18" charset="0"/>
                      </a:rPr>
                      <m:t>=</m:t>
                    </m:r>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𝑟</m:t>
                    </m:r>
                    <m:r>
                      <a:rPr lang="en-US" sz="1100" b="0" i="1">
                        <a:latin typeface="Cambria Math" panose="02040503050406030204" pitchFamily="18" charset="0"/>
                      </a:rPr>
                      <m:t>⋅</m:t>
                    </m:r>
                    <m:r>
                      <a:rPr lang="en-US" sz="1100" b="0" i="1">
                        <a:latin typeface="Cambria Math" panose="02040503050406030204" pitchFamily="18" charset="0"/>
                      </a:rPr>
                      <m:t>𝑡</m:t>
                    </m:r>
                  </m:oMath>
                </m:oMathPara>
              </a14:m>
              <a:endParaRPr lang="en-US" sz="1100"/>
            </a:p>
            <a:p>
              <a:r>
                <a:rPr lang="en-US" sz="1100"/>
                <a:t>	</a:t>
              </a:r>
              <a14:m>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m:t>
                  </m:r>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𝐼</m:t>
                  </m:r>
                </m:oMath>
              </a14:m>
              <a:endParaRPr lang="en-US" sz="1100"/>
            </a:p>
            <a:p>
              <a:pPr lvl="1" algn="l"/>
              <a:r>
                <a:rPr lang="en-US" sz="1100" i="1"/>
                <a:t>r </a:t>
              </a:r>
              <a:r>
                <a:rPr lang="en-US" sz="1100"/>
                <a:t>is interest rate (given as a %)</a:t>
              </a:r>
            </a:p>
            <a:p>
              <a:pPr lvl="1" algn="l"/>
              <a:r>
                <a:rPr lang="en-US" sz="1100" i="1"/>
                <a:t>t </a:t>
              </a:r>
              <a:r>
                <a:rPr lang="en-US" sz="1100"/>
                <a:t>is time (months/years,</a:t>
              </a:r>
              <a:r>
                <a:rPr lang="en-US" sz="1100" baseline="0"/>
                <a:t> etc)</a:t>
              </a:r>
            </a:p>
            <a:p>
              <a:pPr lvl="1" algn="l"/>
              <a:r>
                <a:rPr lang="en-US" sz="1100" i="1" baseline="0"/>
                <a:t>P</a:t>
              </a:r>
              <a:r>
                <a:rPr lang="en-US" sz="1100" baseline="0"/>
                <a:t> is $principal/deposit/present value</a:t>
              </a:r>
            </a:p>
            <a:p>
              <a:pPr lvl="1" algn="l"/>
              <a:r>
                <a:rPr lang="en-US" sz="1100" baseline="0"/>
                <a:t>(P is the amount that accrues interest)</a:t>
              </a:r>
            </a:p>
            <a:p>
              <a:pPr lvl="1" algn="l"/>
              <a:r>
                <a:rPr lang="en-US" sz="1100" i="1" baseline="0"/>
                <a:t>I</a:t>
              </a:r>
              <a:r>
                <a:rPr lang="en-US" sz="1100" baseline="0"/>
                <a:t> is the amount of $interest</a:t>
              </a:r>
            </a:p>
            <a:p>
              <a:pPr lvl="1" algn="l"/>
              <a:r>
                <a:rPr lang="en-US" sz="1100" i="1" baseline="0"/>
                <a:t>A</a:t>
              </a:r>
              <a:r>
                <a:rPr lang="en-US" sz="1100" baseline="0"/>
                <a:t> is $future value/accumulated value</a:t>
              </a:r>
              <a:endParaRPr lang="en-US" sz="1100"/>
            </a:p>
          </xdr:txBody>
        </xdr:sp>
      </mc:Choice>
      <mc:Fallback xmlns="">
        <xdr:sp macro="" textlink="">
          <xdr:nvSpPr>
            <xdr:cNvPr id="7" name="TextBox 6">
              <a:extLst>
                <a:ext uri="{FF2B5EF4-FFF2-40B4-BE49-F238E27FC236}">
                  <a16:creationId xmlns:a16="http://schemas.microsoft.com/office/drawing/2014/main" id="{93F05E20-0202-E446-B5D7-8DCDD442EAE3}"/>
                </a:ext>
              </a:extLst>
            </xdr:cNvPr>
            <xdr:cNvSpPr txBox="1"/>
          </xdr:nvSpPr>
          <xdr:spPr>
            <a:xfrm>
              <a:off x="7581900" y="1981200"/>
              <a:ext cx="3136900" cy="19685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aseline="0"/>
                <a:t>What are we solving for? ________</a:t>
              </a:r>
              <a:endParaRPr lang="en-US" sz="1100"/>
            </a:p>
            <a:p>
              <a:r>
                <a:rPr lang="en-US" sz="1100"/>
                <a:t>What is given? ________________</a:t>
              </a:r>
            </a:p>
            <a:p>
              <a:pPr lvl="2"/>
              <a:r>
                <a:rPr lang="en-US" sz="1100" b="0" i="0">
                  <a:latin typeface="Cambria Math" panose="02040503050406030204" pitchFamily="18" charset="0"/>
                </a:rPr>
                <a:t>𝐼=𝑃⋅𝑟⋅𝑡</a:t>
              </a:r>
              <a:endParaRPr lang="en-US" sz="1100"/>
            </a:p>
            <a:p>
              <a:r>
                <a:rPr lang="en-US" sz="1100"/>
                <a:t>	</a:t>
              </a:r>
              <a:r>
                <a:rPr lang="en-US" sz="1100" b="0" i="0">
                  <a:latin typeface="Cambria Math" panose="02040503050406030204" pitchFamily="18" charset="0"/>
                </a:rPr>
                <a:t>𝐴=𝑃+𝐼</a:t>
              </a:r>
              <a:endParaRPr lang="en-US" sz="1100"/>
            </a:p>
            <a:p>
              <a:pPr lvl="1" algn="l"/>
              <a:r>
                <a:rPr lang="en-US" sz="1100" i="1"/>
                <a:t>r </a:t>
              </a:r>
              <a:r>
                <a:rPr lang="en-US" sz="1100"/>
                <a:t>is interest rate (given as a %)</a:t>
              </a:r>
            </a:p>
            <a:p>
              <a:pPr lvl="1" algn="l"/>
              <a:r>
                <a:rPr lang="en-US" sz="1100" i="1"/>
                <a:t>t </a:t>
              </a:r>
              <a:r>
                <a:rPr lang="en-US" sz="1100"/>
                <a:t>is time (months/years,</a:t>
              </a:r>
              <a:r>
                <a:rPr lang="en-US" sz="1100" baseline="0"/>
                <a:t> etc)</a:t>
              </a:r>
            </a:p>
            <a:p>
              <a:pPr lvl="1" algn="l"/>
              <a:r>
                <a:rPr lang="en-US" sz="1100" i="1" baseline="0"/>
                <a:t>P</a:t>
              </a:r>
              <a:r>
                <a:rPr lang="en-US" sz="1100" baseline="0"/>
                <a:t> is $principal/deposit/present value</a:t>
              </a:r>
            </a:p>
            <a:p>
              <a:pPr lvl="1" algn="l"/>
              <a:r>
                <a:rPr lang="en-US" sz="1100" baseline="0"/>
                <a:t>(P is the amount that accrues interest)</a:t>
              </a:r>
            </a:p>
            <a:p>
              <a:pPr lvl="1" algn="l"/>
              <a:r>
                <a:rPr lang="en-US" sz="1100" i="1" baseline="0"/>
                <a:t>I</a:t>
              </a:r>
              <a:r>
                <a:rPr lang="en-US" sz="1100" baseline="0"/>
                <a:t> is the amount of $interest</a:t>
              </a:r>
            </a:p>
            <a:p>
              <a:pPr lvl="1" algn="l"/>
              <a:r>
                <a:rPr lang="en-US" sz="1100" i="1" baseline="0"/>
                <a:t>A</a:t>
              </a:r>
              <a:r>
                <a:rPr lang="en-US" sz="1100" baseline="0"/>
                <a:t> is $future value/accumulated value</a:t>
              </a:r>
              <a:endParaRPr lang="en-US" sz="1100"/>
            </a:p>
          </xdr:txBody>
        </xdr:sp>
      </mc:Fallback>
    </mc:AlternateContent>
    <xdr:clientData/>
  </xdr:oneCellAnchor>
  <xdr:oneCellAnchor>
    <xdr:from>
      <xdr:col>0</xdr:col>
      <xdr:colOff>209550</xdr:colOff>
      <xdr:row>14</xdr:row>
      <xdr:rowOff>19051</xdr:rowOff>
    </xdr:from>
    <xdr:ext cx="209549" cy="18175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69AC6451-5D3B-0E4F-A34C-AA554EB70450}"/>
                </a:ext>
              </a:extLst>
            </xdr:cNvPr>
            <xdr:cNvSpPr txBox="1"/>
          </xdr:nvSpPr>
          <xdr:spPr>
            <a:xfrm>
              <a:off x="209550" y="328295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69AC6451-5D3B-0E4F-A34C-AA554EB70450}"/>
                </a:ext>
              </a:extLst>
            </xdr:cNvPr>
            <xdr:cNvSpPr txBox="1"/>
          </xdr:nvSpPr>
          <xdr:spPr>
            <a:xfrm>
              <a:off x="209550" y="3282951"/>
              <a:ext cx="209549" cy="181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𝑡</a:t>
              </a:r>
              <a:endParaRPr lang="en-US" sz="1100"/>
            </a:p>
          </xdr:txBody>
        </xdr:sp>
      </mc:Fallback>
    </mc:AlternateContent>
    <xdr:clientData/>
  </xdr:oneCellAnchor>
  <xdr:oneCellAnchor>
    <xdr:from>
      <xdr:col>2</xdr:col>
      <xdr:colOff>311150</xdr:colOff>
      <xdr:row>14</xdr:row>
      <xdr:rowOff>19050</xdr:rowOff>
    </xdr:from>
    <xdr:ext cx="228599"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59F2DF44-A6A8-5F4B-B48D-28D67E18E853}"/>
                </a:ext>
              </a:extLst>
            </xdr:cNvPr>
            <xdr:cNvSpPr txBox="1"/>
          </xdr:nvSpPr>
          <xdr:spPr>
            <a:xfrm>
              <a:off x="1733550" y="32829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59F2DF44-A6A8-5F4B-B48D-28D67E18E853}"/>
                </a:ext>
              </a:extLst>
            </xdr:cNvPr>
            <xdr:cNvSpPr txBox="1"/>
          </xdr:nvSpPr>
          <xdr:spPr>
            <a:xfrm>
              <a:off x="1733550" y="32829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3</xdr:col>
      <xdr:colOff>381000</xdr:colOff>
      <xdr:row>14</xdr:row>
      <xdr:rowOff>25400</xdr:rowOff>
    </xdr:from>
    <xdr:ext cx="228599"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3E1B6B84-3A29-3A47-A4DF-30D4D3C91EAD}"/>
                </a:ext>
              </a:extLst>
            </xdr:cNvPr>
            <xdr:cNvSpPr txBox="1"/>
          </xdr:nvSpPr>
          <xdr:spPr>
            <a:xfrm>
              <a:off x="2628900" y="32893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𝐼</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3E1B6B84-3A29-3A47-A4DF-30D4D3C91EAD}"/>
                </a:ext>
              </a:extLst>
            </xdr:cNvPr>
            <xdr:cNvSpPr txBox="1"/>
          </xdr:nvSpPr>
          <xdr:spPr>
            <a:xfrm>
              <a:off x="2628900" y="32893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𝐼</a:t>
              </a:r>
              <a:endParaRPr lang="en-US" sz="1100"/>
            </a:p>
          </xdr:txBody>
        </xdr:sp>
      </mc:Fallback>
    </mc:AlternateContent>
    <xdr:clientData/>
  </xdr:oneCellAnchor>
  <xdr:oneCellAnchor>
    <xdr:from>
      <xdr:col>4</xdr:col>
      <xdr:colOff>431800</xdr:colOff>
      <xdr:row>14</xdr:row>
      <xdr:rowOff>12700</xdr:rowOff>
    </xdr:from>
    <xdr:ext cx="228599"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8248E02-2FAA-B549-B900-41DC4EACC031}"/>
                </a:ext>
              </a:extLst>
            </xdr:cNvPr>
            <xdr:cNvSpPr txBox="1"/>
          </xdr:nvSpPr>
          <xdr:spPr>
            <a:xfrm>
              <a:off x="3606800" y="32766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D8248E02-2FAA-B549-B900-41DC4EACC031}"/>
                </a:ext>
              </a:extLst>
            </xdr:cNvPr>
            <xdr:cNvSpPr txBox="1"/>
          </xdr:nvSpPr>
          <xdr:spPr>
            <a:xfrm>
              <a:off x="3606800" y="327660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1</xdr:col>
      <xdr:colOff>330200</xdr:colOff>
      <xdr:row>14</xdr:row>
      <xdr:rowOff>19050</xdr:rowOff>
    </xdr:from>
    <xdr:ext cx="22859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FC36DC6C-6C77-7743-B27D-A110A3256FCF}"/>
                </a:ext>
              </a:extLst>
            </xdr:cNvPr>
            <xdr:cNvSpPr txBox="1"/>
          </xdr:nvSpPr>
          <xdr:spPr>
            <a:xfrm>
              <a:off x="927100" y="32829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FC36DC6C-6C77-7743-B27D-A110A3256FCF}"/>
                </a:ext>
              </a:extLst>
            </xdr:cNvPr>
            <xdr:cNvSpPr txBox="1"/>
          </xdr:nvSpPr>
          <xdr:spPr>
            <a:xfrm>
              <a:off x="927100" y="3282950"/>
              <a:ext cx="228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a:t>
              </a:r>
              <a:endParaRPr lang="en-US" sz="1100"/>
            </a:p>
          </xdr:txBody>
        </xdr:sp>
      </mc:Fallback>
    </mc:AlternateContent>
    <xdr:clientData/>
  </xdr:oneCellAnchor>
  <xdr:twoCellAnchor>
    <xdr:from>
      <xdr:col>5</xdr:col>
      <xdr:colOff>196850</xdr:colOff>
      <xdr:row>10</xdr:row>
      <xdr:rowOff>107950</xdr:rowOff>
    </xdr:from>
    <xdr:to>
      <xdr:col>8</xdr:col>
      <xdr:colOff>660400</xdr:colOff>
      <xdr:row>19</xdr:row>
      <xdr:rowOff>44450</xdr:rowOff>
    </xdr:to>
    <xdr:sp macro="" textlink="">
      <xdr:nvSpPr>
        <xdr:cNvPr id="33" name="TextBox 32">
          <a:extLst>
            <a:ext uri="{FF2B5EF4-FFF2-40B4-BE49-F238E27FC236}">
              <a16:creationId xmlns:a16="http://schemas.microsoft.com/office/drawing/2014/main" id="{D2FC24DF-874C-8942-9F1E-13B66E2E927B}"/>
            </a:ext>
          </a:extLst>
        </xdr:cNvPr>
        <xdr:cNvSpPr txBox="1"/>
      </xdr:nvSpPr>
      <xdr:spPr>
        <a:xfrm>
          <a:off x="4425950" y="2559050"/>
          <a:ext cx="294005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 How much time is needed for $100 to grow to $110 at 2% simple</a:t>
          </a:r>
          <a:r>
            <a:rPr lang="en-US" sz="1100" baseline="0"/>
            <a:t> interest? </a:t>
          </a:r>
          <a:r>
            <a:rPr lang="en-US" sz="1100" b="1" baseline="0">
              <a:solidFill>
                <a:srgbClr val="7030A0"/>
              </a:solidFill>
            </a:rPr>
            <a:t>5 years</a:t>
          </a:r>
        </a:p>
        <a:p>
          <a:endParaRPr lang="en-US" sz="1100"/>
        </a:p>
        <a:p>
          <a:r>
            <a:rPr lang="en-US" sz="1100"/>
            <a:t>Q:</a:t>
          </a:r>
          <a:r>
            <a:rPr lang="en-US" sz="1100" baseline="0"/>
            <a:t> What is the simple interest rate on a revolving credit account (monthly) with a balance of $502 and interest charged on that balance is $11 each month for 12 months</a:t>
          </a:r>
          <a:r>
            <a:rPr lang="en-US" sz="1100" baseline="0">
              <a:solidFill>
                <a:srgbClr val="7030A0"/>
              </a:solidFill>
            </a:rPr>
            <a:t>?</a:t>
          </a:r>
          <a:r>
            <a:rPr lang="en-US" sz="1100" b="1" baseline="0">
              <a:solidFill>
                <a:srgbClr val="7030A0"/>
              </a:solidFill>
            </a:rPr>
            <a:t> 26.29% annual interest rate</a:t>
          </a:r>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6350</xdr:colOff>
      <xdr:row>0</xdr:row>
      <xdr:rowOff>463550</xdr:rowOff>
    </xdr:to>
    <xdr:sp macro="" textlink="">
      <xdr:nvSpPr>
        <xdr:cNvPr id="2" name="TextBox 1">
          <a:extLst>
            <a:ext uri="{FF2B5EF4-FFF2-40B4-BE49-F238E27FC236}">
              <a16:creationId xmlns:a16="http://schemas.microsoft.com/office/drawing/2014/main" id="{7129AA6A-D9FA-924D-AE4F-D65D1B28AEAB}"/>
            </a:ext>
          </a:extLst>
        </xdr:cNvPr>
        <xdr:cNvSpPr txBox="1"/>
      </xdr:nvSpPr>
      <xdr:spPr>
        <a:xfrm>
          <a:off x="0" y="0"/>
          <a:ext cx="666115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Time Value of Money - Simple vs Compound Interest - Using a table with a given interest rate and equal present value, we will explore the difference between three types of interest over a fixed time period. View a graph.</a:t>
          </a:r>
          <a:endParaRPr lang="en-US" sz="1100"/>
        </a:p>
      </xdr:txBody>
    </xdr:sp>
    <xdr:clientData/>
  </xdr:twoCellAnchor>
  <xdr:oneCellAnchor>
    <xdr:from>
      <xdr:col>2</xdr:col>
      <xdr:colOff>180974</xdr:colOff>
      <xdr:row>2</xdr:row>
      <xdr:rowOff>19051</xdr:rowOff>
    </xdr:from>
    <xdr:ext cx="193675" cy="17222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A091C86-76E5-D80A-3E88-4147F8FB581A}"/>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oMath>
                </m:oMathPara>
              </a14:m>
              <a:endParaRPr lang="en-US" sz="1100"/>
            </a:p>
          </xdr:txBody>
        </xdr:sp>
      </mc:Choice>
      <mc:Fallback xmlns="">
        <xdr:sp macro="" textlink="">
          <xdr:nvSpPr>
            <xdr:cNvPr id="3" name="TextBox 2">
              <a:extLst>
                <a:ext uri="{FF2B5EF4-FFF2-40B4-BE49-F238E27FC236}">
                  <a16:creationId xmlns:a16="http://schemas.microsoft.com/office/drawing/2014/main" id="{1A091C86-76E5-D80A-3E88-4147F8FB581A}"/>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𝑡</a:t>
              </a:r>
              <a:endParaRPr lang="en-US" sz="1100"/>
            </a:p>
          </xdr:txBody>
        </xdr:sp>
      </mc:Fallback>
    </mc:AlternateContent>
    <xdr:clientData/>
  </xdr:oneCellAnchor>
  <xdr:oneCellAnchor>
    <xdr:from>
      <xdr:col>0</xdr:col>
      <xdr:colOff>149225</xdr:colOff>
      <xdr:row>2</xdr:row>
      <xdr:rowOff>15875</xdr:rowOff>
    </xdr:from>
    <xdr:ext cx="20002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327B293-67C6-EC21-2916-B7D33D8AD072}"/>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4" name="TextBox 3">
              <a:extLst>
                <a:ext uri="{FF2B5EF4-FFF2-40B4-BE49-F238E27FC236}">
                  <a16:creationId xmlns:a16="http://schemas.microsoft.com/office/drawing/2014/main" id="{B327B293-67C6-EC21-2916-B7D33D8AD072}"/>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endParaRPr lang="en-US" sz="1100"/>
            </a:p>
          </xdr:txBody>
        </xdr:sp>
      </mc:Fallback>
    </mc:AlternateContent>
    <xdr:clientData/>
  </xdr:oneCellAnchor>
  <xdr:twoCellAnchor>
    <xdr:from>
      <xdr:col>6</xdr:col>
      <xdr:colOff>146050</xdr:colOff>
      <xdr:row>1</xdr:row>
      <xdr:rowOff>184150</xdr:rowOff>
    </xdr:from>
    <xdr:to>
      <xdr:col>10</xdr:col>
      <xdr:colOff>38100</xdr:colOff>
      <xdr:row>10</xdr:row>
      <xdr:rowOff>114300</xdr:rowOff>
    </xdr:to>
    <xdr:sp macro="" textlink="">
      <xdr:nvSpPr>
        <xdr:cNvPr id="5" name="TextBox 4">
          <a:extLst>
            <a:ext uri="{FF2B5EF4-FFF2-40B4-BE49-F238E27FC236}">
              <a16:creationId xmlns:a16="http://schemas.microsoft.com/office/drawing/2014/main" id="{9AD7F24C-C9E0-26CD-215B-E393335A79B5}"/>
            </a:ext>
          </a:extLst>
        </xdr:cNvPr>
        <xdr:cNvSpPr txBox="1"/>
      </xdr:nvSpPr>
      <xdr:spPr>
        <a:xfrm>
          <a:off x="4324350" y="654050"/>
          <a:ext cx="3194050" cy="205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certificate of deposit (CD) is a savings instrument that many banks offer. It usually gives a higher interest rate, but you cannot access your investment for a specified length of time. Suppose you deposit $1000 in a CD paying 5% interest. How much will you have in the account after 20 years? </a:t>
          </a:r>
        </a:p>
        <a:p>
          <a:r>
            <a:rPr lang="en-US" sz="1100"/>
            <a:t>Same</a:t>
          </a:r>
          <a:r>
            <a:rPr lang="en-US" sz="1100" baseline="0"/>
            <a:t> interest rate/different interest calculations. Compare</a:t>
          </a:r>
          <a:r>
            <a:rPr lang="en-US" sz="1100"/>
            <a:t>:</a:t>
          </a:r>
        </a:p>
        <a:p>
          <a:r>
            <a:rPr lang="en-US" sz="1100"/>
            <a:t>a) simple interest</a:t>
          </a:r>
        </a:p>
        <a:p>
          <a:r>
            <a:rPr lang="en-US" sz="1100"/>
            <a:t>b) compound interest calculated</a:t>
          </a:r>
          <a:r>
            <a:rPr lang="en-US" sz="1100" baseline="0"/>
            <a:t> annually</a:t>
          </a:r>
        </a:p>
        <a:p>
          <a:r>
            <a:rPr lang="en-US" sz="1100" baseline="0"/>
            <a:t>c) compound interest calculated monthly</a:t>
          </a:r>
          <a:endParaRPr lang="en-US" sz="1100"/>
        </a:p>
      </xdr:txBody>
    </xdr:sp>
    <xdr:clientData/>
  </xdr:twoCellAnchor>
  <xdr:oneCellAnchor>
    <xdr:from>
      <xdr:col>1</xdr:col>
      <xdr:colOff>222250</xdr:colOff>
      <xdr:row>2</xdr:row>
      <xdr:rowOff>22225</xdr:rowOff>
    </xdr:from>
    <xdr:ext cx="214865"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115F8CA-D628-1FAB-EF0B-9611C9596B34}"/>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1115F8CA-D628-1FAB-EF0B-9611C9596B34}"/>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3</xdr:col>
      <xdr:colOff>333375</xdr:colOff>
      <xdr:row>2</xdr:row>
      <xdr:rowOff>28575</xdr:rowOff>
    </xdr:from>
    <xdr:ext cx="199285"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D644B044-D116-FF85-3EF4-90DF6617F318}"/>
                </a:ext>
              </a:extLst>
            </xdr:cNvPr>
            <xdr:cNvSpPr txBox="1"/>
          </xdr:nvSpPr>
          <xdr:spPr>
            <a:xfrm>
              <a:off x="52863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1</m:t>
                    </m:r>
                  </m:oMath>
                </m:oMathPara>
              </a14:m>
              <a:endParaRPr lang="en-US" sz="1100"/>
            </a:p>
          </xdr:txBody>
        </xdr:sp>
      </mc:Choice>
      <mc:Fallback xmlns="">
        <xdr:sp macro="" textlink="">
          <xdr:nvSpPr>
            <xdr:cNvPr id="10" name="TextBox 9">
              <a:extLst>
                <a:ext uri="{FF2B5EF4-FFF2-40B4-BE49-F238E27FC236}">
                  <a16:creationId xmlns:a16="http://schemas.microsoft.com/office/drawing/2014/main" id="{D644B044-D116-FF85-3EF4-90DF6617F318}"/>
                </a:ext>
              </a:extLst>
            </xdr:cNvPr>
            <xdr:cNvSpPr txBox="1"/>
          </xdr:nvSpPr>
          <xdr:spPr>
            <a:xfrm>
              <a:off x="52863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𝐴1</a:t>
              </a:r>
              <a:endParaRPr lang="en-US" sz="1100"/>
            </a:p>
          </xdr:txBody>
        </xdr:sp>
      </mc:Fallback>
    </mc:AlternateContent>
    <xdr:clientData/>
  </xdr:oneCellAnchor>
  <xdr:oneCellAnchor>
    <xdr:from>
      <xdr:col>4</xdr:col>
      <xdr:colOff>358775</xdr:colOff>
      <xdr:row>2</xdr:row>
      <xdr:rowOff>19051</xdr:rowOff>
    </xdr:from>
    <xdr:ext cx="25082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85611DF-4A25-21A1-7B00-E332BE70AAE4}"/>
                </a:ext>
              </a:extLst>
            </xdr:cNvPr>
            <xdr:cNvSpPr txBox="1"/>
          </xdr:nvSpPr>
          <xdr:spPr>
            <a:xfrm>
              <a:off x="2847975" y="98425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2</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85611DF-4A25-21A1-7B00-E332BE70AAE4}"/>
                </a:ext>
              </a:extLst>
            </xdr:cNvPr>
            <xdr:cNvSpPr txBox="1"/>
          </xdr:nvSpPr>
          <xdr:spPr>
            <a:xfrm>
              <a:off x="2847975" y="98425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𝐴2</a:t>
              </a:r>
              <a:endParaRPr lang="en-US" sz="1100"/>
            </a:p>
          </xdr:txBody>
        </xdr:sp>
      </mc:Fallback>
    </mc:AlternateContent>
    <xdr:clientData/>
  </xdr:oneCellAnchor>
  <xdr:oneCellAnchor>
    <xdr:from>
      <xdr:col>5</xdr:col>
      <xdr:colOff>330200</xdr:colOff>
      <xdr:row>2</xdr:row>
      <xdr:rowOff>19050</xdr:rowOff>
    </xdr:from>
    <xdr:ext cx="250825"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4C8BA686-D4A0-E440-9534-D2DBBF6F2DF0}"/>
                </a:ext>
              </a:extLst>
            </xdr:cNvPr>
            <xdr:cNvSpPr txBox="1"/>
          </xdr:nvSpPr>
          <xdr:spPr>
            <a:xfrm>
              <a:off x="69342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3</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4C8BA686-D4A0-E440-9534-D2DBBF6F2DF0}"/>
                </a:ext>
              </a:extLst>
            </xdr:cNvPr>
            <xdr:cNvSpPr txBox="1"/>
          </xdr:nvSpPr>
          <xdr:spPr>
            <a:xfrm>
              <a:off x="69342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𝐴3</a:t>
              </a:r>
              <a:endParaRPr lang="en-US" sz="1100"/>
            </a:p>
          </xdr:txBody>
        </xdr:sp>
      </mc:Fallback>
    </mc:AlternateContent>
    <xdr:clientData/>
  </xdr:oneCellAnchor>
  <xdr:twoCellAnchor>
    <xdr:from>
      <xdr:col>6</xdr:col>
      <xdr:colOff>161925</xdr:colOff>
      <xdr:row>11</xdr:row>
      <xdr:rowOff>22225</xdr:rowOff>
    </xdr:from>
    <xdr:to>
      <xdr:col>9</xdr:col>
      <xdr:colOff>755650</xdr:colOff>
      <xdr:row>24</xdr:row>
      <xdr:rowOff>123825</xdr:rowOff>
    </xdr:to>
    <xdr:graphicFrame macro="">
      <xdr:nvGraphicFramePr>
        <xdr:cNvPr id="6" name="Chart 5">
          <a:extLst>
            <a:ext uri="{FF2B5EF4-FFF2-40B4-BE49-F238E27FC236}">
              <a16:creationId xmlns:a16="http://schemas.microsoft.com/office/drawing/2014/main" id="{F5C56D44-20C2-1C3A-16D8-727438816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127000</xdr:colOff>
      <xdr:row>0</xdr:row>
      <xdr:rowOff>463550</xdr:rowOff>
    </xdr:to>
    <xdr:sp macro="" textlink="">
      <xdr:nvSpPr>
        <xdr:cNvPr id="2" name="TextBox 1">
          <a:extLst>
            <a:ext uri="{FF2B5EF4-FFF2-40B4-BE49-F238E27FC236}">
              <a16:creationId xmlns:a16="http://schemas.microsoft.com/office/drawing/2014/main" id="{5E3F686D-759A-7C41-A472-04085194E94C}"/>
            </a:ext>
          </a:extLst>
        </xdr:cNvPr>
        <xdr:cNvSpPr txBox="1"/>
      </xdr:nvSpPr>
      <xdr:spPr>
        <a:xfrm>
          <a:off x="0" y="0"/>
          <a:ext cx="701040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Time Value of Money - Simple and Compound Interest - Using the spreadsheet like a calculator, find the future value of an account when a lump sum deposit is made and interest is calculated over time with different compounding options.</a:t>
          </a:r>
          <a:endParaRPr lang="en-US" sz="1100"/>
        </a:p>
      </xdr:txBody>
    </xdr:sp>
    <xdr:clientData/>
  </xdr:twoCellAnchor>
  <xdr:oneCellAnchor>
    <xdr:from>
      <xdr:col>2</xdr:col>
      <xdr:colOff>180974</xdr:colOff>
      <xdr:row>2</xdr:row>
      <xdr:rowOff>19051</xdr:rowOff>
    </xdr:from>
    <xdr:ext cx="193675" cy="17222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E4485F5-96A0-464B-96B5-2F7746A4255B}"/>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oMath>
                </m:oMathPara>
              </a14:m>
              <a:endParaRPr lang="en-US" sz="1100"/>
            </a:p>
          </xdr:txBody>
        </xdr:sp>
      </mc:Choice>
      <mc:Fallback xmlns="">
        <xdr:sp macro="" textlink="">
          <xdr:nvSpPr>
            <xdr:cNvPr id="3" name="TextBox 2">
              <a:extLst>
                <a:ext uri="{FF2B5EF4-FFF2-40B4-BE49-F238E27FC236}">
                  <a16:creationId xmlns:a16="http://schemas.microsoft.com/office/drawing/2014/main" id="{5E4485F5-96A0-464B-96B5-2F7746A4255B}"/>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𝑡</a:t>
              </a:r>
              <a:endParaRPr lang="en-US" sz="1100"/>
            </a:p>
          </xdr:txBody>
        </xdr:sp>
      </mc:Fallback>
    </mc:AlternateContent>
    <xdr:clientData/>
  </xdr:oneCellAnchor>
  <xdr:oneCellAnchor>
    <xdr:from>
      <xdr:col>0</xdr:col>
      <xdr:colOff>149225</xdr:colOff>
      <xdr:row>2</xdr:row>
      <xdr:rowOff>15875</xdr:rowOff>
    </xdr:from>
    <xdr:ext cx="20002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CC602E8-5D97-F942-8DC4-4120A60B7D8E}"/>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4" name="TextBox 3">
              <a:extLst>
                <a:ext uri="{FF2B5EF4-FFF2-40B4-BE49-F238E27FC236}">
                  <a16:creationId xmlns:a16="http://schemas.microsoft.com/office/drawing/2014/main" id="{4CC602E8-5D97-F942-8DC4-4120A60B7D8E}"/>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1</xdr:col>
      <xdr:colOff>222250</xdr:colOff>
      <xdr:row>2</xdr:row>
      <xdr:rowOff>22225</xdr:rowOff>
    </xdr:from>
    <xdr:ext cx="214865"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E5D53DA-1FE7-8D4D-A6F9-7AFB8ADC8F06}"/>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6" name="TextBox 5">
              <a:extLst>
                <a:ext uri="{FF2B5EF4-FFF2-40B4-BE49-F238E27FC236}">
                  <a16:creationId xmlns:a16="http://schemas.microsoft.com/office/drawing/2014/main" id="{7E5D53DA-1FE7-8D4D-A6F9-7AFB8ADC8F06}"/>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a:t>
              </a:r>
              <a:endParaRPr lang="en-US" sz="1100"/>
            </a:p>
          </xdr:txBody>
        </xdr:sp>
      </mc:Fallback>
    </mc:AlternateContent>
    <xdr:clientData/>
  </xdr:oneCellAnchor>
  <xdr:oneCellAnchor>
    <xdr:from>
      <xdr:col>3</xdr:col>
      <xdr:colOff>333375</xdr:colOff>
      <xdr:row>2</xdr:row>
      <xdr:rowOff>28575</xdr:rowOff>
    </xdr:from>
    <xdr:ext cx="199285"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D2B1F8E-8116-284E-9A16-3F744F2698E2}"/>
                </a:ext>
              </a:extLst>
            </xdr:cNvPr>
            <xdr:cNvSpPr txBox="1"/>
          </xdr:nvSpPr>
          <xdr:spPr>
            <a:xfrm>
              <a:off x="19970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1</m:t>
                    </m:r>
                  </m:oMath>
                </m:oMathPara>
              </a14:m>
              <a:endParaRPr lang="en-US" sz="1100"/>
            </a:p>
          </xdr:txBody>
        </xdr:sp>
      </mc:Choice>
      <mc:Fallback xmlns="">
        <xdr:sp macro="" textlink="">
          <xdr:nvSpPr>
            <xdr:cNvPr id="7" name="TextBox 6">
              <a:extLst>
                <a:ext uri="{FF2B5EF4-FFF2-40B4-BE49-F238E27FC236}">
                  <a16:creationId xmlns:a16="http://schemas.microsoft.com/office/drawing/2014/main" id="{6D2B1F8E-8116-284E-9A16-3F744F2698E2}"/>
                </a:ext>
              </a:extLst>
            </xdr:cNvPr>
            <xdr:cNvSpPr txBox="1"/>
          </xdr:nvSpPr>
          <xdr:spPr>
            <a:xfrm>
              <a:off x="19970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𝐴1</a:t>
              </a:r>
              <a:endParaRPr lang="en-US" sz="1100"/>
            </a:p>
          </xdr:txBody>
        </xdr:sp>
      </mc:Fallback>
    </mc:AlternateContent>
    <xdr:clientData/>
  </xdr:oneCellAnchor>
  <xdr:oneCellAnchor>
    <xdr:from>
      <xdr:col>4</xdr:col>
      <xdr:colOff>295275</xdr:colOff>
      <xdr:row>2</xdr:row>
      <xdr:rowOff>25401</xdr:rowOff>
    </xdr:from>
    <xdr:ext cx="250825"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FBCD715-5422-464E-A547-2733A42C23FB}"/>
                </a:ext>
              </a:extLst>
            </xdr:cNvPr>
            <xdr:cNvSpPr txBox="1"/>
          </xdr:nvSpPr>
          <xdr:spPr>
            <a:xfrm>
              <a:off x="2784475" y="99060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2</m:t>
                    </m:r>
                  </m:oMath>
                </m:oMathPara>
              </a14:m>
              <a:endParaRPr lang="en-US" sz="1100"/>
            </a:p>
          </xdr:txBody>
        </xdr:sp>
      </mc:Choice>
      <mc:Fallback xmlns="">
        <xdr:sp macro="" textlink="">
          <xdr:nvSpPr>
            <xdr:cNvPr id="8" name="TextBox 7">
              <a:extLst>
                <a:ext uri="{FF2B5EF4-FFF2-40B4-BE49-F238E27FC236}">
                  <a16:creationId xmlns:a16="http://schemas.microsoft.com/office/drawing/2014/main" id="{3FBCD715-5422-464E-A547-2733A42C23FB}"/>
                </a:ext>
              </a:extLst>
            </xdr:cNvPr>
            <xdr:cNvSpPr txBox="1"/>
          </xdr:nvSpPr>
          <xdr:spPr>
            <a:xfrm>
              <a:off x="2784475" y="99060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𝐴2</a:t>
              </a:r>
              <a:endParaRPr lang="en-US" sz="1100"/>
            </a:p>
          </xdr:txBody>
        </xdr:sp>
      </mc:Fallback>
    </mc:AlternateContent>
    <xdr:clientData/>
  </xdr:oneCellAnchor>
  <xdr:oneCellAnchor>
    <xdr:from>
      <xdr:col>5</xdr:col>
      <xdr:colOff>298450</xdr:colOff>
      <xdr:row>2</xdr:row>
      <xdr:rowOff>25400</xdr:rowOff>
    </xdr:from>
    <xdr:ext cx="25082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35F149F2-70A4-C24D-AB99-18C3C2771BB9}"/>
                </a:ext>
              </a:extLst>
            </xdr:cNvPr>
            <xdr:cNvSpPr txBox="1"/>
          </xdr:nvSpPr>
          <xdr:spPr>
            <a:xfrm>
              <a:off x="3651250" y="9906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3</m:t>
                    </m:r>
                  </m:oMath>
                </m:oMathPara>
              </a14:m>
              <a:endParaRPr lang="en-US" sz="1100"/>
            </a:p>
          </xdr:txBody>
        </xdr:sp>
      </mc:Choice>
      <mc:Fallback xmlns="">
        <xdr:sp macro="" textlink="">
          <xdr:nvSpPr>
            <xdr:cNvPr id="9" name="TextBox 8">
              <a:extLst>
                <a:ext uri="{FF2B5EF4-FFF2-40B4-BE49-F238E27FC236}">
                  <a16:creationId xmlns:a16="http://schemas.microsoft.com/office/drawing/2014/main" id="{35F149F2-70A4-C24D-AB99-18C3C2771BB9}"/>
                </a:ext>
              </a:extLst>
            </xdr:cNvPr>
            <xdr:cNvSpPr txBox="1"/>
          </xdr:nvSpPr>
          <xdr:spPr>
            <a:xfrm>
              <a:off x="3651250" y="9906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𝐴3</a:t>
              </a:r>
              <a:endParaRPr lang="en-US" sz="1100"/>
            </a:p>
          </xdr:txBody>
        </xdr:sp>
      </mc:Fallback>
    </mc:AlternateContent>
    <xdr:clientData/>
  </xdr:oneCellAnchor>
  <xdr:twoCellAnchor>
    <xdr:from>
      <xdr:col>1</xdr:col>
      <xdr:colOff>565150</xdr:colOff>
      <xdr:row>4</xdr:row>
      <xdr:rowOff>57150</xdr:rowOff>
    </xdr:from>
    <xdr:to>
      <xdr:col>7</xdr:col>
      <xdr:colOff>412750</xdr:colOff>
      <xdr:row>15</xdr:row>
      <xdr:rowOff>31750</xdr:rowOff>
    </xdr:to>
    <xdr:sp macro="" textlink="">
      <xdr:nvSpPr>
        <xdr:cNvPr id="5" name="TextBox 4">
          <a:extLst>
            <a:ext uri="{FF2B5EF4-FFF2-40B4-BE49-F238E27FC236}">
              <a16:creationId xmlns:a16="http://schemas.microsoft.com/office/drawing/2014/main" id="{05652540-2792-2E40-8CF9-C94364596A83}"/>
            </a:ext>
          </a:extLst>
        </xdr:cNvPr>
        <xdr:cNvSpPr txBox="1"/>
      </xdr:nvSpPr>
      <xdr:spPr>
        <a:xfrm>
          <a:off x="1085850" y="1428750"/>
          <a:ext cx="43688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Suppose you deposit $2000 in a money market fund paying 8% interest. How much will you have in the account after 10 years? </a:t>
          </a:r>
        </a:p>
        <a:p>
          <a:r>
            <a:rPr lang="en-US" sz="1100"/>
            <a:t>Same</a:t>
          </a:r>
          <a:r>
            <a:rPr lang="en-US" sz="1100" baseline="0"/>
            <a:t> interest rate/different interest calculations. </a:t>
          </a:r>
          <a:endParaRPr lang="en-US" sz="1100"/>
        </a:p>
        <a:p>
          <a:r>
            <a:rPr lang="en-US" sz="1100"/>
            <a:t>a) simple interest</a:t>
          </a:r>
        </a:p>
        <a:p>
          <a:r>
            <a:rPr lang="en-US" sz="1000"/>
            <a:t>b) compound interest calculated</a:t>
          </a:r>
          <a:r>
            <a:rPr lang="en-US" sz="1000" baseline="0"/>
            <a:t> annually - 1x per year</a:t>
          </a:r>
        </a:p>
        <a:p>
          <a:r>
            <a:rPr lang="en-US" sz="1000" baseline="0"/>
            <a:t>c) compound interest calculated quarterly - 4x per year</a:t>
          </a:r>
        </a:p>
        <a:p>
          <a:r>
            <a:rPr lang="en-US" sz="1000" baseline="0"/>
            <a:t>d) compound interest calculated monthly - 12x per year</a:t>
          </a:r>
        </a:p>
        <a:p>
          <a:r>
            <a:rPr lang="en-US" sz="1000" baseline="0"/>
            <a:t>e) compound interest calculated daily - 365x per year</a:t>
          </a:r>
        </a:p>
        <a:p>
          <a:r>
            <a:rPr lang="en-US" sz="1100" baseline="0"/>
            <a:t>                         </a:t>
          </a:r>
          <a:r>
            <a:rPr lang="en-US" sz="1400" baseline="0"/>
            <a:t>FV(rate,nper,</a:t>
          </a:r>
          <a:r>
            <a:rPr lang="en-US" sz="1400" baseline="0">
              <a:solidFill>
                <a:schemeClr val="accent4">
                  <a:lumMod val="75000"/>
                </a:schemeClr>
              </a:solidFill>
            </a:rPr>
            <a:t>pmt</a:t>
          </a:r>
          <a:r>
            <a:rPr lang="en-US" sz="1400" baseline="0"/>
            <a:t>,[pv</a:t>
          </a:r>
          <a:r>
            <a:rPr lang="en-US" sz="1400" baseline="0">
              <a:solidFill>
                <a:schemeClr val="tx1"/>
              </a:solidFill>
            </a:rPr>
            <a:t>],</a:t>
          </a:r>
          <a:r>
            <a:rPr lang="en-US" sz="1400" baseline="0">
              <a:solidFill>
                <a:schemeClr val="accent4">
                  <a:lumMod val="75000"/>
                </a:schemeClr>
              </a:solidFill>
            </a:rPr>
            <a:t>[type]</a:t>
          </a:r>
          <a:r>
            <a:rPr lang="en-US" sz="1400" baseline="0"/>
            <a:t>) &lt;-- </a:t>
          </a:r>
          <a:r>
            <a:rPr lang="en-US" sz="1400" baseline="0">
              <a:solidFill>
                <a:schemeClr val="accent4">
                  <a:lumMod val="75000"/>
                </a:schemeClr>
              </a:solidFill>
            </a:rPr>
            <a:t>leave blank</a:t>
          </a:r>
        </a:p>
        <a:p>
          <a:pPr algn="ctr"/>
          <a:r>
            <a:rPr lang="en-US" sz="1400" baseline="0"/>
            <a:t>=FV(</a:t>
          </a:r>
          <a:r>
            <a:rPr lang="en-US" sz="1400" baseline="0">
              <a:solidFill>
                <a:schemeClr val="accent1"/>
              </a:solidFill>
            </a:rPr>
            <a:t>A4/k</a:t>
          </a:r>
          <a:r>
            <a:rPr lang="en-US" sz="1400" baseline="0"/>
            <a:t>,</a:t>
          </a:r>
          <a:r>
            <a:rPr lang="en-US" sz="1400" baseline="0">
              <a:solidFill>
                <a:schemeClr val="accent2">
                  <a:lumMod val="75000"/>
                </a:schemeClr>
              </a:solidFill>
            </a:rPr>
            <a:t>C4*k</a:t>
          </a:r>
          <a:r>
            <a:rPr lang="en-US" sz="1400" baseline="0"/>
            <a:t>,,</a:t>
          </a:r>
          <a:r>
            <a:rPr lang="en-US" sz="1400" baseline="0">
              <a:solidFill>
                <a:srgbClr val="7030A0"/>
              </a:solidFill>
            </a:rPr>
            <a:t>−B4</a:t>
          </a:r>
          <a:r>
            <a:rPr lang="en-US" sz="1400" baseline="0"/>
            <a:t>,)</a:t>
          </a:r>
        </a:p>
        <a:p>
          <a:pPr algn="ctr"/>
          <a:r>
            <a:rPr lang="en-US" sz="1400" baseline="0"/>
            <a:t>Simple interest:  =</a:t>
          </a:r>
          <a:r>
            <a:rPr lang="en-US" sz="1400" b="0" baseline="0">
              <a:solidFill>
                <a:srgbClr val="7030A0"/>
              </a:solidFill>
            </a:rPr>
            <a:t>B4</a:t>
          </a:r>
          <a:r>
            <a:rPr lang="en-US" sz="1400" baseline="0"/>
            <a:t>+</a:t>
          </a:r>
          <a:r>
            <a:rPr lang="en-US" sz="1400" baseline="0">
              <a:solidFill>
                <a:schemeClr val="accent5">
                  <a:lumMod val="75000"/>
                </a:schemeClr>
              </a:solidFill>
            </a:rPr>
            <a:t>A4</a:t>
          </a:r>
          <a:r>
            <a:rPr lang="en-US" sz="1400" baseline="0"/>
            <a:t>*</a:t>
          </a:r>
          <a:r>
            <a:rPr lang="en-US" sz="1400" baseline="0">
              <a:solidFill>
                <a:srgbClr val="7030A0"/>
              </a:solidFill>
            </a:rPr>
            <a:t>B4</a:t>
          </a:r>
          <a:r>
            <a:rPr lang="en-US" sz="1400" baseline="0"/>
            <a:t>*</a:t>
          </a:r>
          <a:r>
            <a:rPr lang="en-US" sz="1400" baseline="0">
              <a:solidFill>
                <a:schemeClr val="accent2">
                  <a:lumMod val="75000"/>
                </a:schemeClr>
              </a:solidFill>
            </a:rPr>
            <a:t>C4</a:t>
          </a:r>
          <a:endParaRPr lang="en-US" sz="1400">
            <a:solidFill>
              <a:schemeClr val="accent2">
                <a:lumMod val="75000"/>
              </a:schemeClr>
            </a:solidFill>
          </a:endParaRPr>
        </a:p>
      </xdr:txBody>
    </xdr:sp>
    <xdr:clientData/>
  </xdr:twoCellAnchor>
  <xdr:oneCellAnchor>
    <xdr:from>
      <xdr:col>6</xdr:col>
      <xdr:colOff>292100</xdr:colOff>
      <xdr:row>2</xdr:row>
      <xdr:rowOff>12700</xdr:rowOff>
    </xdr:from>
    <xdr:ext cx="25082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5B4E48CC-BCF2-7540-8B61-FDD31C4EAD48}"/>
                </a:ext>
              </a:extLst>
            </xdr:cNvPr>
            <xdr:cNvSpPr txBox="1"/>
          </xdr:nvSpPr>
          <xdr:spPr>
            <a:xfrm>
              <a:off x="4508500" y="9779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4</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5B4E48CC-BCF2-7540-8B61-FDD31C4EAD48}"/>
                </a:ext>
              </a:extLst>
            </xdr:cNvPr>
            <xdr:cNvSpPr txBox="1"/>
          </xdr:nvSpPr>
          <xdr:spPr>
            <a:xfrm>
              <a:off x="4508500" y="9779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𝐴4</a:t>
              </a:r>
              <a:endParaRPr lang="en-US" sz="1100"/>
            </a:p>
          </xdr:txBody>
        </xdr:sp>
      </mc:Fallback>
    </mc:AlternateContent>
    <xdr:clientData/>
  </xdr:oneCellAnchor>
  <xdr:oneCellAnchor>
    <xdr:from>
      <xdr:col>7</xdr:col>
      <xdr:colOff>349250</xdr:colOff>
      <xdr:row>2</xdr:row>
      <xdr:rowOff>12700</xdr:rowOff>
    </xdr:from>
    <xdr:ext cx="250825"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8D77D9B-3C04-CB4E-9266-C88CA5F6322F}"/>
                </a:ext>
              </a:extLst>
            </xdr:cNvPr>
            <xdr:cNvSpPr txBox="1"/>
          </xdr:nvSpPr>
          <xdr:spPr>
            <a:xfrm>
              <a:off x="5391150" y="9779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5</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8D77D9B-3C04-CB4E-9266-C88CA5F6322F}"/>
                </a:ext>
              </a:extLst>
            </xdr:cNvPr>
            <xdr:cNvSpPr txBox="1"/>
          </xdr:nvSpPr>
          <xdr:spPr>
            <a:xfrm>
              <a:off x="5391150" y="97790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𝐴5</a:t>
              </a:r>
              <a:endParaRPr lang="en-US" sz="1100"/>
            </a:p>
          </xdr:txBody>
        </xdr:sp>
      </mc:Fallback>
    </mc:AlternateContent>
    <xdr:clientData/>
  </xdr:oneCellAnchor>
  <xdr:oneCellAnchor>
    <xdr:from>
      <xdr:col>8</xdr:col>
      <xdr:colOff>355600</xdr:colOff>
      <xdr:row>2</xdr:row>
      <xdr:rowOff>19050</xdr:rowOff>
    </xdr:from>
    <xdr:ext cx="250825"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47C9613-483D-A64C-8E73-C9FEE0B57727}"/>
                </a:ext>
              </a:extLst>
            </xdr:cNvPr>
            <xdr:cNvSpPr txBox="1"/>
          </xdr:nvSpPr>
          <xdr:spPr>
            <a:xfrm>
              <a:off x="62865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6</m:t>
                    </m:r>
                  </m:oMath>
                </m:oMathPara>
              </a14:m>
              <a:endParaRPr lang="en-US" sz="1100"/>
            </a:p>
          </xdr:txBody>
        </xdr:sp>
      </mc:Choice>
      <mc:Fallback xmlns="">
        <xdr:sp macro="" textlink="">
          <xdr:nvSpPr>
            <xdr:cNvPr id="10" name="TextBox 9">
              <a:extLst>
                <a:ext uri="{FF2B5EF4-FFF2-40B4-BE49-F238E27FC236}">
                  <a16:creationId xmlns:a16="http://schemas.microsoft.com/office/drawing/2014/main" id="{647C9613-483D-A64C-8E73-C9FEE0B57727}"/>
                </a:ext>
              </a:extLst>
            </xdr:cNvPr>
            <xdr:cNvSpPr txBox="1"/>
          </xdr:nvSpPr>
          <xdr:spPr>
            <a:xfrm>
              <a:off x="62865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𝐴6</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215900</xdr:colOff>
      <xdr:row>0</xdr:row>
      <xdr:rowOff>463550</xdr:rowOff>
    </xdr:to>
    <xdr:sp macro="" textlink="">
      <xdr:nvSpPr>
        <xdr:cNvPr id="2" name="TextBox 1">
          <a:extLst>
            <a:ext uri="{FF2B5EF4-FFF2-40B4-BE49-F238E27FC236}">
              <a16:creationId xmlns:a16="http://schemas.microsoft.com/office/drawing/2014/main" id="{F18B2BB7-3B9C-EA40-B367-8C6E5E5B2CDC}"/>
            </a:ext>
          </a:extLst>
        </xdr:cNvPr>
        <xdr:cNvSpPr txBox="1"/>
      </xdr:nvSpPr>
      <xdr:spPr>
        <a:xfrm>
          <a:off x="0" y="0"/>
          <a:ext cx="7048500" cy="463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Time Value of Money - Simple and Compound Interest - Using the spreadsheet like a calculator, find the present value of an account when a lump sum deposit is made and interest is calculated over time with different compounding options.</a:t>
          </a:r>
          <a:endParaRPr lang="en-US" sz="1100"/>
        </a:p>
      </xdr:txBody>
    </xdr:sp>
    <xdr:clientData/>
  </xdr:twoCellAnchor>
  <xdr:oneCellAnchor>
    <xdr:from>
      <xdr:col>2</xdr:col>
      <xdr:colOff>180974</xdr:colOff>
      <xdr:row>2</xdr:row>
      <xdr:rowOff>19051</xdr:rowOff>
    </xdr:from>
    <xdr:ext cx="193675" cy="17222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24C88A0-C2C5-7240-A615-DD3220DDC2CF}"/>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oMath>
                </m:oMathPara>
              </a14:m>
              <a:endParaRPr lang="en-US" sz="1100"/>
            </a:p>
          </xdr:txBody>
        </xdr:sp>
      </mc:Choice>
      <mc:Fallback xmlns="">
        <xdr:sp macro="" textlink="">
          <xdr:nvSpPr>
            <xdr:cNvPr id="3" name="TextBox 2">
              <a:extLst>
                <a:ext uri="{FF2B5EF4-FFF2-40B4-BE49-F238E27FC236}">
                  <a16:creationId xmlns:a16="http://schemas.microsoft.com/office/drawing/2014/main" id="{124C88A0-C2C5-7240-A615-DD3220DDC2CF}"/>
                </a:ext>
              </a:extLst>
            </xdr:cNvPr>
            <xdr:cNvSpPr txBox="1"/>
          </xdr:nvSpPr>
          <xdr:spPr>
            <a:xfrm>
              <a:off x="1362074" y="984251"/>
              <a:ext cx="193675" cy="17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𝑡</a:t>
              </a:r>
              <a:endParaRPr lang="en-US" sz="1100"/>
            </a:p>
          </xdr:txBody>
        </xdr:sp>
      </mc:Fallback>
    </mc:AlternateContent>
    <xdr:clientData/>
  </xdr:oneCellAnchor>
  <xdr:oneCellAnchor>
    <xdr:from>
      <xdr:col>0</xdr:col>
      <xdr:colOff>149225</xdr:colOff>
      <xdr:row>2</xdr:row>
      <xdr:rowOff>15875</xdr:rowOff>
    </xdr:from>
    <xdr:ext cx="20002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A785F9-535E-FB48-9BD3-127C3EE8079F}"/>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oMath>
                </m:oMathPara>
              </a14:m>
              <a:endParaRPr lang="en-US" sz="1100"/>
            </a:p>
          </xdr:txBody>
        </xdr:sp>
      </mc:Choice>
      <mc:Fallback xmlns="">
        <xdr:sp macro="" textlink="">
          <xdr:nvSpPr>
            <xdr:cNvPr id="4" name="TextBox 3">
              <a:extLst>
                <a:ext uri="{FF2B5EF4-FFF2-40B4-BE49-F238E27FC236}">
                  <a16:creationId xmlns:a16="http://schemas.microsoft.com/office/drawing/2014/main" id="{84A785F9-535E-FB48-9BD3-127C3EE8079F}"/>
                </a:ext>
              </a:extLst>
            </xdr:cNvPr>
            <xdr:cNvSpPr txBox="1"/>
          </xdr:nvSpPr>
          <xdr:spPr>
            <a:xfrm>
              <a:off x="149225" y="981075"/>
              <a:ext cx="200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endParaRPr lang="en-US" sz="1100"/>
            </a:p>
          </xdr:txBody>
        </xdr:sp>
      </mc:Fallback>
    </mc:AlternateContent>
    <xdr:clientData/>
  </xdr:oneCellAnchor>
  <xdr:oneCellAnchor>
    <xdr:from>
      <xdr:col>1</xdr:col>
      <xdr:colOff>222250</xdr:colOff>
      <xdr:row>2</xdr:row>
      <xdr:rowOff>22225</xdr:rowOff>
    </xdr:from>
    <xdr:ext cx="21486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EED9C69-17AE-6D47-B609-7FFF5F01CC09}"/>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5" name="TextBox 4">
              <a:extLst>
                <a:ext uri="{FF2B5EF4-FFF2-40B4-BE49-F238E27FC236}">
                  <a16:creationId xmlns:a16="http://schemas.microsoft.com/office/drawing/2014/main" id="{CEED9C69-17AE-6D47-B609-7FFF5F01CC09}"/>
                </a:ext>
              </a:extLst>
            </xdr:cNvPr>
            <xdr:cNvSpPr txBox="1"/>
          </xdr:nvSpPr>
          <xdr:spPr>
            <a:xfrm>
              <a:off x="742950" y="987425"/>
              <a:ext cx="21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a:t>
              </a:r>
              <a:endParaRPr lang="en-US" sz="1100"/>
            </a:p>
          </xdr:txBody>
        </xdr:sp>
      </mc:Fallback>
    </mc:AlternateContent>
    <xdr:clientData/>
  </xdr:oneCellAnchor>
  <xdr:oneCellAnchor>
    <xdr:from>
      <xdr:col>3</xdr:col>
      <xdr:colOff>333375</xdr:colOff>
      <xdr:row>2</xdr:row>
      <xdr:rowOff>28575</xdr:rowOff>
    </xdr:from>
    <xdr:ext cx="199285"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E873196-A92E-054B-BE09-EE7DF61E0306}"/>
                </a:ext>
              </a:extLst>
            </xdr:cNvPr>
            <xdr:cNvSpPr txBox="1"/>
          </xdr:nvSpPr>
          <xdr:spPr>
            <a:xfrm>
              <a:off x="19970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1</m:t>
                    </m:r>
                  </m:oMath>
                </m:oMathPara>
              </a14:m>
              <a:endParaRPr lang="en-US" sz="1100"/>
            </a:p>
          </xdr:txBody>
        </xdr:sp>
      </mc:Choice>
      <mc:Fallback xmlns="">
        <xdr:sp macro="" textlink="">
          <xdr:nvSpPr>
            <xdr:cNvPr id="6" name="TextBox 5">
              <a:extLst>
                <a:ext uri="{FF2B5EF4-FFF2-40B4-BE49-F238E27FC236}">
                  <a16:creationId xmlns:a16="http://schemas.microsoft.com/office/drawing/2014/main" id="{2E873196-A92E-054B-BE09-EE7DF61E0306}"/>
                </a:ext>
              </a:extLst>
            </xdr:cNvPr>
            <xdr:cNvSpPr txBox="1"/>
          </xdr:nvSpPr>
          <xdr:spPr>
            <a:xfrm>
              <a:off x="1997075" y="993775"/>
              <a:ext cx="199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𝑃1</a:t>
              </a:r>
              <a:endParaRPr lang="en-US" sz="1100"/>
            </a:p>
          </xdr:txBody>
        </xdr:sp>
      </mc:Fallback>
    </mc:AlternateContent>
    <xdr:clientData/>
  </xdr:oneCellAnchor>
  <xdr:oneCellAnchor>
    <xdr:from>
      <xdr:col>4</xdr:col>
      <xdr:colOff>295275</xdr:colOff>
      <xdr:row>2</xdr:row>
      <xdr:rowOff>25401</xdr:rowOff>
    </xdr:from>
    <xdr:ext cx="250825"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D0478A40-52FB-E44F-A7A0-32198D108EFE}"/>
                </a:ext>
              </a:extLst>
            </xdr:cNvPr>
            <xdr:cNvSpPr txBox="1"/>
          </xdr:nvSpPr>
          <xdr:spPr>
            <a:xfrm>
              <a:off x="2784475" y="99060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2</m:t>
                    </m:r>
                  </m:oMath>
                </m:oMathPara>
              </a14:m>
              <a:endParaRPr lang="en-US" sz="1100"/>
            </a:p>
          </xdr:txBody>
        </xdr:sp>
      </mc:Choice>
      <mc:Fallback xmlns="">
        <xdr:sp macro="" textlink="">
          <xdr:nvSpPr>
            <xdr:cNvPr id="7" name="TextBox 6">
              <a:extLst>
                <a:ext uri="{FF2B5EF4-FFF2-40B4-BE49-F238E27FC236}">
                  <a16:creationId xmlns:a16="http://schemas.microsoft.com/office/drawing/2014/main" id="{D0478A40-52FB-E44F-A7A0-32198D108EFE}"/>
                </a:ext>
              </a:extLst>
            </xdr:cNvPr>
            <xdr:cNvSpPr txBox="1"/>
          </xdr:nvSpPr>
          <xdr:spPr>
            <a:xfrm>
              <a:off x="2784475" y="990601"/>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𝑃2</a:t>
              </a:r>
              <a:endParaRPr lang="en-US" sz="1100"/>
            </a:p>
          </xdr:txBody>
        </xdr:sp>
      </mc:Fallback>
    </mc:AlternateContent>
    <xdr:clientData/>
  </xdr:oneCellAnchor>
  <xdr:oneCellAnchor>
    <xdr:from>
      <xdr:col>6</xdr:col>
      <xdr:colOff>342900</xdr:colOff>
      <xdr:row>2</xdr:row>
      <xdr:rowOff>12700</xdr:rowOff>
    </xdr:from>
    <xdr:ext cx="241299"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1259A23-4AA5-9645-9E9B-28839316F095}"/>
                </a:ext>
              </a:extLst>
            </xdr:cNvPr>
            <xdr:cNvSpPr txBox="1"/>
          </xdr:nvSpPr>
          <xdr:spPr>
            <a:xfrm>
              <a:off x="4559300" y="977900"/>
              <a:ext cx="2412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4</m:t>
                    </m:r>
                  </m:oMath>
                </m:oMathPara>
              </a14:m>
              <a:endParaRPr lang="en-US" sz="1100"/>
            </a:p>
          </xdr:txBody>
        </xdr:sp>
      </mc:Choice>
      <mc:Fallback xmlns="">
        <xdr:sp macro="" textlink="">
          <xdr:nvSpPr>
            <xdr:cNvPr id="8" name="TextBox 7">
              <a:extLst>
                <a:ext uri="{FF2B5EF4-FFF2-40B4-BE49-F238E27FC236}">
                  <a16:creationId xmlns:a16="http://schemas.microsoft.com/office/drawing/2014/main" id="{D1259A23-4AA5-9645-9E9B-28839316F095}"/>
                </a:ext>
              </a:extLst>
            </xdr:cNvPr>
            <xdr:cNvSpPr txBox="1"/>
          </xdr:nvSpPr>
          <xdr:spPr>
            <a:xfrm>
              <a:off x="4559300" y="977900"/>
              <a:ext cx="2412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𝑃4</a:t>
              </a:r>
              <a:endParaRPr lang="en-US" sz="1100"/>
            </a:p>
          </xdr:txBody>
        </xdr:sp>
      </mc:Fallback>
    </mc:AlternateContent>
    <xdr:clientData/>
  </xdr:oneCellAnchor>
  <xdr:twoCellAnchor>
    <xdr:from>
      <xdr:col>2</xdr:col>
      <xdr:colOff>463550</xdr:colOff>
      <xdr:row>4</xdr:row>
      <xdr:rowOff>76200</xdr:rowOff>
    </xdr:from>
    <xdr:to>
      <xdr:col>8</xdr:col>
      <xdr:colOff>82550</xdr:colOff>
      <xdr:row>23</xdr:row>
      <xdr:rowOff>152400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AF232B8-C415-DF41-812B-347E0B84277F}"/>
                </a:ext>
              </a:extLst>
            </xdr:cNvPr>
            <xdr:cNvSpPr txBox="1"/>
          </xdr:nvSpPr>
          <xdr:spPr>
            <a:xfrm>
              <a:off x="1644650" y="1447800"/>
              <a:ext cx="4368800" cy="393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You know that you will need $40,000 for your child’s education in 18 years. If your account earns 4% compounded quarterly, how much would you need to deposit now to reach your goal? </a:t>
              </a:r>
              <a:r>
                <a:rPr lang="en-US" b="1">
                  <a:solidFill>
                    <a:srgbClr val="7030A0"/>
                  </a:solidFill>
                </a:rPr>
                <a:t>$19,539.84</a:t>
              </a:r>
            </a:p>
            <a:p>
              <a:r>
                <a:rPr lang="en-US" sz="1100" baseline="0"/>
                <a:t>The value of k changes in each column.</a:t>
              </a:r>
            </a:p>
            <a:p>
              <a:r>
                <a:rPr lang="en-US" sz="1100" baseline="0"/>
                <a:t>                         </a:t>
              </a:r>
              <a:r>
                <a:rPr lang="en-US" sz="1400" baseline="0"/>
                <a:t>PV(rate,nper,</a:t>
              </a:r>
              <a:r>
                <a:rPr lang="en-US" sz="1400" baseline="0">
                  <a:solidFill>
                    <a:schemeClr val="accent4">
                      <a:lumMod val="75000"/>
                    </a:schemeClr>
                  </a:solidFill>
                </a:rPr>
                <a:t>pmt</a:t>
              </a:r>
              <a:r>
                <a:rPr lang="en-US" sz="1400" baseline="0"/>
                <a:t>,[fv</a:t>
              </a:r>
              <a:r>
                <a:rPr lang="en-US" sz="1400" baseline="0">
                  <a:solidFill>
                    <a:schemeClr val="tx1"/>
                  </a:solidFill>
                </a:rPr>
                <a:t>],</a:t>
              </a:r>
              <a:r>
                <a:rPr lang="en-US" sz="1400" baseline="0">
                  <a:solidFill>
                    <a:schemeClr val="accent4">
                      <a:lumMod val="75000"/>
                    </a:schemeClr>
                  </a:solidFill>
                </a:rPr>
                <a:t>[type]</a:t>
              </a:r>
              <a:r>
                <a:rPr lang="en-US" sz="1400" baseline="0"/>
                <a:t>) &lt;-- </a:t>
              </a:r>
              <a:r>
                <a:rPr lang="en-US" sz="1400" baseline="0">
                  <a:solidFill>
                    <a:schemeClr val="accent4">
                      <a:lumMod val="75000"/>
                    </a:schemeClr>
                  </a:solidFill>
                </a:rPr>
                <a:t>leave blank</a:t>
              </a:r>
            </a:p>
            <a:p>
              <a:pPr algn="ctr"/>
              <a:r>
                <a:rPr lang="en-US" sz="1400" baseline="0"/>
                <a:t>=PV(</a:t>
              </a:r>
              <a:r>
                <a:rPr lang="en-US" sz="1400" baseline="0">
                  <a:solidFill>
                    <a:schemeClr val="accent1"/>
                  </a:solidFill>
                </a:rPr>
                <a:t>A4/k</a:t>
              </a:r>
              <a:r>
                <a:rPr lang="en-US" sz="1400" baseline="0"/>
                <a:t>,</a:t>
              </a:r>
              <a:r>
                <a:rPr lang="en-US" sz="1400" baseline="0">
                  <a:solidFill>
                    <a:schemeClr val="accent2">
                      <a:lumMod val="75000"/>
                    </a:schemeClr>
                  </a:solidFill>
                </a:rPr>
                <a:t>C4*k</a:t>
              </a:r>
              <a:r>
                <a:rPr lang="en-US" sz="1400" baseline="0"/>
                <a:t>,,</a:t>
              </a:r>
              <a:r>
                <a:rPr lang="en-US" sz="1400" baseline="0">
                  <a:solidFill>
                    <a:srgbClr val="7030A0"/>
                  </a:solidFill>
                </a:rPr>
                <a:t>−B4</a:t>
              </a:r>
              <a:r>
                <a:rPr lang="en-US" sz="1400" baseline="0"/>
                <a:t>,)</a:t>
              </a:r>
            </a:p>
            <a:p>
              <a:pPr algn="ctr"/>
              <a:r>
                <a:rPr lang="en-US" sz="1400" baseline="0"/>
                <a:t>simple interest, type = </a:t>
              </a:r>
              <a:r>
                <a:rPr lang="en-US" sz="1400" baseline="0">
                  <a:solidFill>
                    <a:srgbClr val="7030A0"/>
                  </a:solidFill>
                </a:rPr>
                <a:t>B4</a:t>
              </a:r>
              <a:r>
                <a:rPr lang="en-US" sz="1400" baseline="0"/>
                <a:t>/(</a:t>
              </a:r>
              <a:r>
                <a:rPr lang="en-US" sz="1400" baseline="0">
                  <a:solidFill>
                    <a:schemeClr val="accent5">
                      <a:lumMod val="75000"/>
                    </a:schemeClr>
                  </a:solidFill>
                </a:rPr>
                <a:t>A4</a:t>
              </a:r>
              <a:r>
                <a:rPr lang="en-US" sz="1400" baseline="0"/>
                <a:t>*</a:t>
              </a:r>
              <a:r>
                <a:rPr lang="en-US" sz="1400" baseline="0">
                  <a:solidFill>
                    <a:schemeClr val="accent2">
                      <a:lumMod val="75000"/>
                    </a:schemeClr>
                  </a:solidFill>
                </a:rPr>
                <a:t>C4</a:t>
              </a:r>
              <a:r>
                <a:rPr lang="en-US" sz="1400" baseline="0"/>
                <a:t>+1)</a:t>
              </a:r>
            </a:p>
            <a:p>
              <a:pPr algn="l"/>
              <a:endParaRPr lang="en-US" sz="800" baseline="0"/>
            </a:p>
            <a:p>
              <a:pPr algn="l"/>
              <a:r>
                <a:rPr lang="en-US" sz="1100" baseline="0"/>
                <a:t>How many years to reach a financial goal?</a:t>
              </a:r>
            </a:p>
            <a:p>
              <a:pPr algn="l"/>
              <a:r>
                <a:rPr lang="en-US" sz="1400" baseline="0">
                  <a:solidFill>
                    <a:schemeClr val="dk1"/>
                  </a:solidFill>
                </a:rPr>
                <a:t>	   </a:t>
              </a:r>
              <a:r>
                <a:rPr lang="en-US" sz="1400" baseline="0">
                  <a:solidFill>
                    <a:schemeClr val="accent5">
                      <a:lumMod val="75000"/>
                    </a:schemeClr>
                  </a:solidFill>
                </a:rPr>
                <a:t>r/k</a:t>
              </a:r>
              <a:r>
                <a:rPr lang="en-US" sz="1400" baseline="0"/>
                <a:t>    ,       , </a:t>
              </a:r>
              <a:r>
                <a:rPr lang="en-US" sz="1400" baseline="0">
                  <a:solidFill>
                    <a:schemeClr val="accent6">
                      <a:lumMod val="75000"/>
                    </a:schemeClr>
                  </a:solidFill>
                </a:rPr>
                <a:t>P</a:t>
              </a:r>
              <a:r>
                <a:rPr lang="en-US" sz="1400" baseline="0"/>
                <a:t> , </a:t>
              </a:r>
              <a:r>
                <a:rPr lang="en-US" sz="1400" b="1" baseline="0">
                  <a:solidFill>
                    <a:srgbClr val="7030A0"/>
                  </a:solidFill>
                </a:rPr>
                <a:t>−</a:t>
              </a:r>
              <a:r>
                <a:rPr lang="en-US" sz="1400" baseline="0">
                  <a:solidFill>
                    <a:srgbClr val="7030A0"/>
                  </a:solidFill>
                </a:rPr>
                <a:t>A,</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NPER(</a:t>
              </a:r>
              <a:r>
                <a:rPr lang="en-US" sz="1400" b="0">
                  <a:solidFill>
                    <a:schemeClr val="accent5">
                      <a:lumMod val="75000"/>
                    </a:schemeClr>
                  </a:solidFill>
                  <a:effectLst/>
                  <a:latin typeface="+mn-lt"/>
                  <a:ea typeface="+mn-ea"/>
                  <a:cs typeface="+mn-cs"/>
                </a:rPr>
                <a:t>rate/k</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pmt</a:t>
              </a:r>
              <a:r>
                <a:rPr lang="en-US" sz="1400" b="0">
                  <a:solidFill>
                    <a:schemeClr val="dk1"/>
                  </a:solidFill>
                  <a:effectLst/>
                  <a:latin typeface="+mn-lt"/>
                  <a:ea typeface="+mn-ea"/>
                  <a:cs typeface="+mn-cs"/>
                </a:rPr>
                <a:t>,</a:t>
              </a:r>
              <a:r>
                <a:rPr lang="en-US" sz="1400" b="0">
                  <a:solidFill>
                    <a:schemeClr val="accent6">
                      <a:lumMod val="75000"/>
                    </a:schemeClr>
                  </a:solidFill>
                  <a:effectLst/>
                  <a:latin typeface="+mn-lt"/>
                  <a:ea typeface="+mn-ea"/>
                  <a:cs typeface="+mn-cs"/>
                </a:rPr>
                <a:t>pv</a:t>
              </a:r>
              <a:r>
                <a:rPr lang="en-US" sz="1400" b="0">
                  <a:solidFill>
                    <a:schemeClr val="dk1"/>
                  </a:solidFill>
                  <a:effectLst/>
                  <a:latin typeface="+mn-lt"/>
                  <a:ea typeface="+mn-ea"/>
                  <a:cs typeface="+mn-cs"/>
                </a:rPr>
                <a:t>,</a:t>
              </a:r>
              <a:r>
                <a:rPr lang="en-US" sz="1400" b="0">
                  <a:solidFill>
                    <a:srgbClr val="7030A0"/>
                  </a:solidFill>
                  <a:effectLst/>
                  <a:latin typeface="+mn-lt"/>
                  <a:ea typeface="+mn-ea"/>
                  <a:cs typeface="+mn-cs"/>
                </a:rPr>
                <a:t>fv</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type</a:t>
              </a:r>
              <a:r>
                <a:rPr lang="en-US" sz="1400">
                  <a:solidFill>
                    <a:schemeClr val="dk1"/>
                  </a:solidFill>
                  <a:effectLst/>
                  <a:latin typeface="+mn-lt"/>
                  <a:ea typeface="+mn-ea"/>
                  <a:cs typeface="+mn-cs"/>
                </a:rPr>
                <a:t>)/</a:t>
              </a:r>
              <a:r>
                <a:rPr lang="en-US" sz="1000" baseline="0">
                  <a:solidFill>
                    <a:schemeClr val="dk1"/>
                  </a:solidFill>
                  <a:effectLst/>
                  <a:latin typeface="+mn-lt"/>
                  <a:ea typeface="+mn-ea"/>
                  <a:cs typeface="+mn-cs"/>
                </a:rPr>
                <a:t> </a:t>
              </a:r>
              <a:r>
                <a:rPr lang="en-US" sz="1400">
                  <a:solidFill>
                    <a:schemeClr val="accent5">
                      <a:lumMod val="75000"/>
                    </a:schemeClr>
                  </a:solidFill>
                  <a:effectLst/>
                  <a:latin typeface="+mn-lt"/>
                  <a:ea typeface="+mn-ea"/>
                  <a:cs typeface="+mn-cs"/>
                </a:rPr>
                <a:t>k</a:t>
              </a:r>
              <a:r>
                <a:rPr lang="en-US" sz="1400">
                  <a:solidFill>
                    <a:schemeClr val="dk1"/>
                  </a:solidFill>
                  <a:effectLst/>
                  <a:latin typeface="+mn-lt"/>
                  <a:ea typeface="+mn-ea"/>
                  <a:cs typeface="+mn-cs"/>
                </a:rPr>
                <a:t> </a:t>
              </a:r>
              <a:r>
                <a:rPr lang="en-US" sz="1100" baseline="0">
                  <a:solidFill>
                    <a:schemeClr val="accent4">
                      <a:lumMod val="75000"/>
                    </a:schemeClr>
                  </a:solidFill>
                </a:rPr>
                <a:t>gold leave blank</a:t>
              </a:r>
              <a:endParaRPr lang="en-US" sz="1100">
                <a:solidFill>
                  <a:schemeClr val="accent4">
                    <a:lumMod val="75000"/>
                  </a:schemeClr>
                </a:solidFill>
                <a:effectLst/>
                <a:latin typeface="+mn-lt"/>
                <a:ea typeface="+mn-ea"/>
                <a:cs typeface="+mn-cs"/>
              </a:endParaRPr>
            </a:p>
            <a:p>
              <a:pPr algn="ctr"/>
              <a:r>
                <a:rPr lang="en-US" sz="1400"/>
                <a:t>=NPER(</a:t>
              </a:r>
              <a:r>
                <a:rPr lang="en-US" sz="1400">
                  <a:solidFill>
                    <a:schemeClr val="accent5">
                      <a:lumMod val="75000"/>
                    </a:schemeClr>
                  </a:solidFill>
                </a:rPr>
                <a:t>0.062/12</a:t>
              </a:r>
              <a:r>
                <a:rPr lang="en-US" sz="1400"/>
                <a:t>,,</a:t>
              </a:r>
              <a:r>
                <a:rPr lang="en-US" sz="1400">
                  <a:solidFill>
                    <a:schemeClr val="accent6">
                      <a:lumMod val="75000"/>
                    </a:schemeClr>
                  </a:solidFill>
                </a:rPr>
                <a:t>5000</a:t>
              </a:r>
              <a:r>
                <a:rPr lang="en-US" sz="1400">
                  <a:solidFill>
                    <a:srgbClr val="7030A0"/>
                  </a:solidFill>
                </a:rPr>
                <a:t>,-20000</a:t>
              </a:r>
              <a:r>
                <a:rPr lang="en-US" sz="1400"/>
                <a:t>,)/12</a:t>
              </a:r>
            </a:p>
            <a:p>
              <a:pPr algn="l"/>
              <a:endParaRPr lang="en-US" sz="1100"/>
            </a:p>
            <a:p>
              <a:pPr algn="l"/>
              <a:r>
                <a:rPr lang="en-US" sz="1100"/>
                <a:t>What is the interest rate needed to reach a financial</a:t>
              </a:r>
              <a:r>
                <a:rPr lang="en-US" sz="1100" baseline="0"/>
                <a:t> goal?</a:t>
              </a:r>
            </a:p>
            <a:p>
              <a:pPr algn="l"/>
              <a:r>
                <a:rPr lang="en-US" sz="1400" baseline="0">
                  <a:solidFill>
                    <a:schemeClr val="dk1"/>
                  </a:solidFill>
                </a:rPr>
                <a:t>                </a:t>
              </a:r>
              <a:r>
                <a:rPr lang="en-US" sz="1400" baseline="0">
                  <a:solidFill>
                    <a:schemeClr val="accent2">
                      <a:lumMod val="75000"/>
                    </a:schemeClr>
                  </a:solidFill>
                </a:rPr>
                <a:t>k*t</a:t>
              </a:r>
              <a:r>
                <a:rPr lang="en-US" sz="1400" baseline="0">
                  <a:solidFill>
                    <a:schemeClr val="tx1"/>
                  </a:solidFill>
                </a:rPr>
                <a:t>,        ,  </a:t>
              </a:r>
              <a:r>
                <a:rPr lang="en-US" sz="1400" baseline="0">
                  <a:solidFill>
                    <a:schemeClr val="accent6">
                      <a:lumMod val="75000"/>
                    </a:schemeClr>
                  </a:solidFill>
                </a:rPr>
                <a:t>P</a:t>
              </a:r>
              <a:r>
                <a:rPr lang="en-US" sz="1400" baseline="0">
                  <a:solidFill>
                    <a:schemeClr val="tx1"/>
                  </a:solidFill>
                </a:rPr>
                <a:t> , </a:t>
              </a:r>
              <a:r>
                <a:rPr lang="en-US" sz="1400" baseline="0">
                  <a:solidFill>
                    <a:srgbClr val="7030A0"/>
                  </a:solidFill>
                </a:rPr>
                <a:t>-A </a:t>
              </a:r>
              <a:r>
                <a:rPr lang="en-US" sz="1400" baseline="0">
                  <a:solidFill>
                    <a:schemeClr val="tx1"/>
                  </a:solidFill>
                </a:rPr>
                <a:t>,      ,</a:t>
              </a:r>
              <a:endParaRPr lang="en-US" sz="1400" baseline="0">
                <a:solidFill>
                  <a:schemeClr val="accent2">
                    <a:lumMod val="75000"/>
                  </a:schemeClr>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RATE(</a:t>
              </a:r>
              <a:r>
                <a:rPr lang="en-US" sz="1400" b="0">
                  <a:solidFill>
                    <a:schemeClr val="accent2">
                      <a:lumMod val="75000"/>
                    </a:schemeClr>
                  </a:solidFill>
                  <a:effectLst/>
                  <a:latin typeface="+mn-lt"/>
                  <a:ea typeface="+mn-ea"/>
                  <a:cs typeface="+mn-cs"/>
                </a:rPr>
                <a:t>nper</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pmt</a:t>
              </a:r>
              <a:r>
                <a:rPr lang="en-US" sz="1400" b="0">
                  <a:solidFill>
                    <a:schemeClr val="dk1"/>
                  </a:solidFill>
                  <a:effectLst/>
                  <a:latin typeface="+mn-lt"/>
                  <a:ea typeface="+mn-ea"/>
                  <a:cs typeface="+mn-cs"/>
                </a:rPr>
                <a:t>,</a:t>
              </a:r>
              <a:r>
                <a:rPr lang="en-US" sz="1400" b="0">
                  <a:solidFill>
                    <a:schemeClr val="accent6">
                      <a:lumMod val="75000"/>
                    </a:schemeClr>
                  </a:solidFill>
                  <a:effectLst/>
                  <a:latin typeface="+mn-lt"/>
                  <a:ea typeface="+mn-ea"/>
                  <a:cs typeface="+mn-cs"/>
                </a:rPr>
                <a:t>pv</a:t>
              </a:r>
              <a:r>
                <a:rPr lang="en-US" sz="1400" b="0">
                  <a:solidFill>
                    <a:schemeClr val="dk1"/>
                  </a:solidFill>
                  <a:effectLst/>
                  <a:latin typeface="+mn-lt"/>
                  <a:ea typeface="+mn-ea"/>
                  <a:cs typeface="+mn-cs"/>
                </a:rPr>
                <a:t>,</a:t>
              </a:r>
              <a:r>
                <a:rPr lang="en-US" sz="1400" b="0">
                  <a:solidFill>
                    <a:srgbClr val="7030A0"/>
                  </a:solidFill>
                  <a:effectLst/>
                  <a:latin typeface="+mn-lt"/>
                  <a:ea typeface="+mn-ea"/>
                  <a:cs typeface="+mn-cs"/>
                </a:rPr>
                <a:t>fv</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type</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guess</a:t>
              </a:r>
              <a:r>
                <a:rPr lang="en-US" sz="1400">
                  <a:solidFill>
                    <a:schemeClr val="dk1"/>
                  </a:solidFill>
                  <a:effectLst/>
                  <a:latin typeface="+mn-lt"/>
                  <a:ea typeface="+mn-ea"/>
                  <a:cs typeface="+mn-cs"/>
                </a:rPr>
                <a:t>)*</a:t>
              </a:r>
              <a:r>
                <a:rPr lang="en-US" sz="1400">
                  <a:solidFill>
                    <a:schemeClr val="accent2">
                      <a:lumMod val="75000"/>
                    </a:schemeClr>
                  </a:solidFill>
                  <a:effectLst/>
                  <a:latin typeface="+mn-lt"/>
                  <a:ea typeface="+mn-ea"/>
                  <a:cs typeface="+mn-cs"/>
                </a:rPr>
                <a:t> k  </a:t>
              </a:r>
              <a:r>
                <a:rPr lang="en-US" sz="1100" baseline="0">
                  <a:solidFill>
                    <a:schemeClr val="accent4">
                      <a:lumMod val="75000"/>
                    </a:schemeClr>
                  </a:solidFill>
                </a:rPr>
                <a:t>gold can leave blank</a:t>
              </a:r>
              <a:endParaRPr lang="en-US" sz="1100">
                <a:solidFill>
                  <a:schemeClr val="accent2">
                    <a:lumMod val="75000"/>
                  </a:schemeClr>
                </a:solidFill>
                <a:effectLst/>
                <a:latin typeface="+mn-lt"/>
                <a:ea typeface="+mn-ea"/>
                <a:cs typeface="+mn-cs"/>
              </a:endParaRPr>
            </a:p>
            <a:p>
              <a:pPr algn="ctr"/>
              <a:r>
                <a:rPr lang="en-US" sz="1400"/>
                <a:t>=RATE(</a:t>
              </a:r>
              <a:r>
                <a:rPr lang="en-US" sz="1400">
                  <a:solidFill>
                    <a:schemeClr val="accent2">
                      <a:lumMod val="75000"/>
                    </a:schemeClr>
                  </a:solidFill>
                </a:rPr>
                <a:t>4*5</a:t>
              </a:r>
              <a:r>
                <a:rPr lang="en-US" sz="1400"/>
                <a:t>,,</a:t>
              </a:r>
              <a:r>
                <a:rPr lang="en-US" sz="1400">
                  <a:solidFill>
                    <a:schemeClr val="accent6">
                      <a:lumMod val="75000"/>
                    </a:schemeClr>
                  </a:solidFill>
                </a:rPr>
                <a:t>500</a:t>
              </a:r>
              <a:r>
                <a:rPr lang="en-US" sz="1400"/>
                <a:t>,</a:t>
              </a:r>
              <a:r>
                <a:rPr lang="en-US" sz="1400">
                  <a:solidFill>
                    <a:srgbClr val="7030A0"/>
                  </a:solidFill>
                </a:rPr>
                <a:t>-700</a:t>
              </a:r>
              <a:r>
                <a:rPr lang="en-US" sz="1400"/>
                <a:t>,,</a:t>
              </a:r>
              <a:r>
                <a:rPr lang="en-US" sz="1400">
                  <a:solidFill>
                    <a:schemeClr val="accent4">
                      <a:lumMod val="75000"/>
                    </a:schemeClr>
                  </a:solidFill>
                </a:rPr>
                <a:t>1.75%</a:t>
              </a:r>
              <a:r>
                <a:rPr lang="en-US" sz="1400"/>
                <a:t>)*</a:t>
              </a:r>
              <a:r>
                <a:rPr lang="en-US" sz="1400">
                  <a:solidFill>
                    <a:schemeClr val="accent2">
                      <a:lumMod val="75000"/>
                    </a:schemeClr>
                  </a:solidFill>
                </a:rPr>
                <a:t>4</a:t>
              </a:r>
            </a:p>
            <a:p>
              <a:pPr algn="ctr"/>
              <a:r>
                <a:rPr lang="en-US" sz="1100">
                  <a:solidFill>
                    <a:schemeClr val="accent4">
                      <a:lumMod val="75000"/>
                    </a:schemeClr>
                  </a:solidFill>
                </a:rPr>
                <a:t>The guess is what we expect </a:t>
              </a:r>
              <a14:m>
                <m:oMath xmlns:m="http://schemas.openxmlformats.org/officeDocument/2006/math">
                  <m:r>
                    <a:rPr lang="en-US" sz="1100" b="0" i="1">
                      <a:solidFill>
                        <a:schemeClr val="accent4">
                          <a:lumMod val="75000"/>
                        </a:schemeClr>
                      </a:solidFill>
                      <a:latin typeface="Cambria Math" panose="02040503050406030204" pitchFamily="18" charset="0"/>
                    </a:rPr>
                    <m:t>𝑟</m:t>
                  </m:r>
                  <m:r>
                    <a:rPr lang="en-US" sz="1100" b="0" i="1">
                      <a:solidFill>
                        <a:schemeClr val="accent4">
                          <a:lumMod val="75000"/>
                        </a:schemeClr>
                      </a:solidFill>
                      <a:latin typeface="Cambria Math" panose="02040503050406030204" pitchFamily="18" charset="0"/>
                      <a:ea typeface="Cambria Math" panose="02040503050406030204" pitchFamily="18" charset="0"/>
                    </a:rPr>
                    <m:t>÷</m:t>
                  </m:r>
                  <m:r>
                    <a:rPr lang="en-US" sz="1100" b="0" i="1">
                      <a:solidFill>
                        <a:schemeClr val="accent4">
                          <a:lumMod val="75000"/>
                        </a:schemeClr>
                      </a:solidFill>
                      <a:latin typeface="Cambria Math" panose="02040503050406030204" pitchFamily="18" charset="0"/>
                      <a:ea typeface="Cambria Math" panose="02040503050406030204" pitchFamily="18" charset="0"/>
                    </a:rPr>
                    <m:t>𝑘</m:t>
                  </m:r>
                </m:oMath>
              </a14:m>
              <a:r>
                <a:rPr lang="en-US" sz="1100">
                  <a:solidFill>
                    <a:schemeClr val="accent4">
                      <a:lumMod val="75000"/>
                    </a:schemeClr>
                  </a:solidFill>
                </a:rPr>
                <a:t> to be (optional)</a:t>
              </a:r>
            </a:p>
          </xdr:txBody>
        </xdr:sp>
      </mc:Choice>
      <mc:Fallback xmlns="">
        <xdr:sp macro="" textlink="">
          <xdr:nvSpPr>
            <xdr:cNvPr id="9" name="TextBox 8">
              <a:extLst>
                <a:ext uri="{FF2B5EF4-FFF2-40B4-BE49-F238E27FC236}">
                  <a16:creationId xmlns:a16="http://schemas.microsoft.com/office/drawing/2014/main" id="{6AF232B8-C415-DF41-812B-347E0B84277F}"/>
                </a:ext>
              </a:extLst>
            </xdr:cNvPr>
            <xdr:cNvSpPr txBox="1"/>
          </xdr:nvSpPr>
          <xdr:spPr>
            <a:xfrm>
              <a:off x="1644650" y="1447800"/>
              <a:ext cx="4368800" cy="393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You know that you will need $40,000 for your child’s education in 18 years. If your account earns 4% compounded quarterly, how much would you need to deposit now to reach your goal? </a:t>
              </a:r>
              <a:r>
                <a:rPr lang="en-US" b="1">
                  <a:solidFill>
                    <a:srgbClr val="7030A0"/>
                  </a:solidFill>
                </a:rPr>
                <a:t>$19,539.84</a:t>
              </a:r>
            </a:p>
            <a:p>
              <a:r>
                <a:rPr lang="en-US" sz="1100" baseline="0"/>
                <a:t>The value of k changes in each column.</a:t>
              </a:r>
            </a:p>
            <a:p>
              <a:r>
                <a:rPr lang="en-US" sz="1100" baseline="0"/>
                <a:t>                         </a:t>
              </a:r>
              <a:r>
                <a:rPr lang="en-US" sz="1400" baseline="0"/>
                <a:t>PV(rate,nper,</a:t>
              </a:r>
              <a:r>
                <a:rPr lang="en-US" sz="1400" baseline="0">
                  <a:solidFill>
                    <a:schemeClr val="accent4">
                      <a:lumMod val="75000"/>
                    </a:schemeClr>
                  </a:solidFill>
                </a:rPr>
                <a:t>pmt</a:t>
              </a:r>
              <a:r>
                <a:rPr lang="en-US" sz="1400" baseline="0"/>
                <a:t>,[fv</a:t>
              </a:r>
              <a:r>
                <a:rPr lang="en-US" sz="1400" baseline="0">
                  <a:solidFill>
                    <a:schemeClr val="tx1"/>
                  </a:solidFill>
                </a:rPr>
                <a:t>],</a:t>
              </a:r>
              <a:r>
                <a:rPr lang="en-US" sz="1400" baseline="0">
                  <a:solidFill>
                    <a:schemeClr val="accent4">
                      <a:lumMod val="75000"/>
                    </a:schemeClr>
                  </a:solidFill>
                </a:rPr>
                <a:t>[type]</a:t>
              </a:r>
              <a:r>
                <a:rPr lang="en-US" sz="1400" baseline="0"/>
                <a:t>) &lt;-- </a:t>
              </a:r>
              <a:r>
                <a:rPr lang="en-US" sz="1400" baseline="0">
                  <a:solidFill>
                    <a:schemeClr val="accent4">
                      <a:lumMod val="75000"/>
                    </a:schemeClr>
                  </a:solidFill>
                </a:rPr>
                <a:t>leave blank</a:t>
              </a:r>
            </a:p>
            <a:p>
              <a:pPr algn="ctr"/>
              <a:r>
                <a:rPr lang="en-US" sz="1400" baseline="0"/>
                <a:t>=PV(</a:t>
              </a:r>
              <a:r>
                <a:rPr lang="en-US" sz="1400" baseline="0">
                  <a:solidFill>
                    <a:schemeClr val="accent1"/>
                  </a:solidFill>
                </a:rPr>
                <a:t>A4/k</a:t>
              </a:r>
              <a:r>
                <a:rPr lang="en-US" sz="1400" baseline="0"/>
                <a:t>,</a:t>
              </a:r>
              <a:r>
                <a:rPr lang="en-US" sz="1400" baseline="0">
                  <a:solidFill>
                    <a:schemeClr val="accent2">
                      <a:lumMod val="75000"/>
                    </a:schemeClr>
                  </a:solidFill>
                </a:rPr>
                <a:t>C4*k</a:t>
              </a:r>
              <a:r>
                <a:rPr lang="en-US" sz="1400" baseline="0"/>
                <a:t>,,</a:t>
              </a:r>
              <a:r>
                <a:rPr lang="en-US" sz="1400" baseline="0">
                  <a:solidFill>
                    <a:srgbClr val="7030A0"/>
                  </a:solidFill>
                </a:rPr>
                <a:t>−B4</a:t>
              </a:r>
              <a:r>
                <a:rPr lang="en-US" sz="1400" baseline="0"/>
                <a:t>,)</a:t>
              </a:r>
            </a:p>
            <a:p>
              <a:pPr algn="ctr"/>
              <a:r>
                <a:rPr lang="en-US" sz="1400" baseline="0"/>
                <a:t>simple interest, type = </a:t>
              </a:r>
              <a:r>
                <a:rPr lang="en-US" sz="1400" baseline="0">
                  <a:solidFill>
                    <a:srgbClr val="7030A0"/>
                  </a:solidFill>
                </a:rPr>
                <a:t>B4</a:t>
              </a:r>
              <a:r>
                <a:rPr lang="en-US" sz="1400" baseline="0"/>
                <a:t>/(</a:t>
              </a:r>
              <a:r>
                <a:rPr lang="en-US" sz="1400" baseline="0">
                  <a:solidFill>
                    <a:schemeClr val="accent5">
                      <a:lumMod val="75000"/>
                    </a:schemeClr>
                  </a:solidFill>
                </a:rPr>
                <a:t>A4</a:t>
              </a:r>
              <a:r>
                <a:rPr lang="en-US" sz="1400" baseline="0"/>
                <a:t>*</a:t>
              </a:r>
              <a:r>
                <a:rPr lang="en-US" sz="1400" baseline="0">
                  <a:solidFill>
                    <a:schemeClr val="accent2">
                      <a:lumMod val="75000"/>
                    </a:schemeClr>
                  </a:solidFill>
                </a:rPr>
                <a:t>C4</a:t>
              </a:r>
              <a:r>
                <a:rPr lang="en-US" sz="1400" baseline="0"/>
                <a:t>+1)</a:t>
              </a:r>
            </a:p>
            <a:p>
              <a:pPr algn="l"/>
              <a:endParaRPr lang="en-US" sz="800" baseline="0"/>
            </a:p>
            <a:p>
              <a:pPr algn="l"/>
              <a:r>
                <a:rPr lang="en-US" sz="1100" baseline="0"/>
                <a:t>How many years to reach a financial goal?</a:t>
              </a:r>
            </a:p>
            <a:p>
              <a:pPr algn="l"/>
              <a:r>
                <a:rPr lang="en-US" sz="1400" baseline="0">
                  <a:solidFill>
                    <a:schemeClr val="dk1"/>
                  </a:solidFill>
                </a:rPr>
                <a:t>	   </a:t>
              </a:r>
              <a:r>
                <a:rPr lang="en-US" sz="1400" baseline="0">
                  <a:solidFill>
                    <a:schemeClr val="accent5">
                      <a:lumMod val="75000"/>
                    </a:schemeClr>
                  </a:solidFill>
                </a:rPr>
                <a:t>r/k</a:t>
              </a:r>
              <a:r>
                <a:rPr lang="en-US" sz="1400" baseline="0"/>
                <a:t>    ,       , </a:t>
              </a:r>
              <a:r>
                <a:rPr lang="en-US" sz="1400" baseline="0">
                  <a:solidFill>
                    <a:schemeClr val="accent6">
                      <a:lumMod val="75000"/>
                    </a:schemeClr>
                  </a:solidFill>
                </a:rPr>
                <a:t>P</a:t>
              </a:r>
              <a:r>
                <a:rPr lang="en-US" sz="1400" baseline="0"/>
                <a:t> , </a:t>
              </a:r>
              <a:r>
                <a:rPr lang="en-US" sz="1400" b="1" baseline="0">
                  <a:solidFill>
                    <a:srgbClr val="7030A0"/>
                  </a:solidFill>
                </a:rPr>
                <a:t>−</a:t>
              </a:r>
              <a:r>
                <a:rPr lang="en-US" sz="1400" baseline="0">
                  <a:solidFill>
                    <a:srgbClr val="7030A0"/>
                  </a:solidFill>
                </a:rPr>
                <a:t>A,</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NPER(</a:t>
              </a:r>
              <a:r>
                <a:rPr lang="en-US" sz="1400" b="0">
                  <a:solidFill>
                    <a:schemeClr val="accent5">
                      <a:lumMod val="75000"/>
                    </a:schemeClr>
                  </a:solidFill>
                  <a:effectLst/>
                  <a:latin typeface="+mn-lt"/>
                  <a:ea typeface="+mn-ea"/>
                  <a:cs typeface="+mn-cs"/>
                </a:rPr>
                <a:t>rate/k</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pmt</a:t>
              </a:r>
              <a:r>
                <a:rPr lang="en-US" sz="1400" b="0">
                  <a:solidFill>
                    <a:schemeClr val="dk1"/>
                  </a:solidFill>
                  <a:effectLst/>
                  <a:latin typeface="+mn-lt"/>
                  <a:ea typeface="+mn-ea"/>
                  <a:cs typeface="+mn-cs"/>
                </a:rPr>
                <a:t>,</a:t>
              </a:r>
              <a:r>
                <a:rPr lang="en-US" sz="1400" b="0">
                  <a:solidFill>
                    <a:schemeClr val="accent6">
                      <a:lumMod val="75000"/>
                    </a:schemeClr>
                  </a:solidFill>
                  <a:effectLst/>
                  <a:latin typeface="+mn-lt"/>
                  <a:ea typeface="+mn-ea"/>
                  <a:cs typeface="+mn-cs"/>
                </a:rPr>
                <a:t>pv</a:t>
              </a:r>
              <a:r>
                <a:rPr lang="en-US" sz="1400" b="0">
                  <a:solidFill>
                    <a:schemeClr val="dk1"/>
                  </a:solidFill>
                  <a:effectLst/>
                  <a:latin typeface="+mn-lt"/>
                  <a:ea typeface="+mn-ea"/>
                  <a:cs typeface="+mn-cs"/>
                </a:rPr>
                <a:t>,</a:t>
              </a:r>
              <a:r>
                <a:rPr lang="en-US" sz="1400" b="0">
                  <a:solidFill>
                    <a:srgbClr val="7030A0"/>
                  </a:solidFill>
                  <a:effectLst/>
                  <a:latin typeface="+mn-lt"/>
                  <a:ea typeface="+mn-ea"/>
                  <a:cs typeface="+mn-cs"/>
                </a:rPr>
                <a:t>fv</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type</a:t>
              </a:r>
              <a:r>
                <a:rPr lang="en-US" sz="1400">
                  <a:solidFill>
                    <a:schemeClr val="dk1"/>
                  </a:solidFill>
                  <a:effectLst/>
                  <a:latin typeface="+mn-lt"/>
                  <a:ea typeface="+mn-ea"/>
                  <a:cs typeface="+mn-cs"/>
                </a:rPr>
                <a:t>)/</a:t>
              </a:r>
              <a:r>
                <a:rPr lang="en-US" sz="1000" baseline="0">
                  <a:solidFill>
                    <a:schemeClr val="dk1"/>
                  </a:solidFill>
                  <a:effectLst/>
                  <a:latin typeface="+mn-lt"/>
                  <a:ea typeface="+mn-ea"/>
                  <a:cs typeface="+mn-cs"/>
                </a:rPr>
                <a:t> </a:t>
              </a:r>
              <a:r>
                <a:rPr lang="en-US" sz="1400">
                  <a:solidFill>
                    <a:schemeClr val="accent5">
                      <a:lumMod val="75000"/>
                    </a:schemeClr>
                  </a:solidFill>
                  <a:effectLst/>
                  <a:latin typeface="+mn-lt"/>
                  <a:ea typeface="+mn-ea"/>
                  <a:cs typeface="+mn-cs"/>
                </a:rPr>
                <a:t>k</a:t>
              </a:r>
              <a:r>
                <a:rPr lang="en-US" sz="1400">
                  <a:solidFill>
                    <a:schemeClr val="dk1"/>
                  </a:solidFill>
                  <a:effectLst/>
                  <a:latin typeface="+mn-lt"/>
                  <a:ea typeface="+mn-ea"/>
                  <a:cs typeface="+mn-cs"/>
                </a:rPr>
                <a:t> </a:t>
              </a:r>
              <a:r>
                <a:rPr lang="en-US" sz="1100" baseline="0">
                  <a:solidFill>
                    <a:schemeClr val="accent4">
                      <a:lumMod val="75000"/>
                    </a:schemeClr>
                  </a:solidFill>
                </a:rPr>
                <a:t>gold leave blank</a:t>
              </a:r>
              <a:endParaRPr lang="en-US" sz="1100">
                <a:solidFill>
                  <a:schemeClr val="accent4">
                    <a:lumMod val="75000"/>
                  </a:schemeClr>
                </a:solidFill>
                <a:effectLst/>
                <a:latin typeface="+mn-lt"/>
                <a:ea typeface="+mn-ea"/>
                <a:cs typeface="+mn-cs"/>
              </a:endParaRPr>
            </a:p>
            <a:p>
              <a:pPr algn="ctr"/>
              <a:r>
                <a:rPr lang="en-US" sz="1400"/>
                <a:t>=NPER(</a:t>
              </a:r>
              <a:r>
                <a:rPr lang="en-US" sz="1400">
                  <a:solidFill>
                    <a:schemeClr val="accent5">
                      <a:lumMod val="75000"/>
                    </a:schemeClr>
                  </a:solidFill>
                </a:rPr>
                <a:t>0.062/12</a:t>
              </a:r>
              <a:r>
                <a:rPr lang="en-US" sz="1400"/>
                <a:t>,,</a:t>
              </a:r>
              <a:r>
                <a:rPr lang="en-US" sz="1400">
                  <a:solidFill>
                    <a:schemeClr val="accent6">
                      <a:lumMod val="75000"/>
                    </a:schemeClr>
                  </a:solidFill>
                </a:rPr>
                <a:t>5000</a:t>
              </a:r>
              <a:r>
                <a:rPr lang="en-US" sz="1400">
                  <a:solidFill>
                    <a:srgbClr val="7030A0"/>
                  </a:solidFill>
                </a:rPr>
                <a:t>,-20000</a:t>
              </a:r>
              <a:r>
                <a:rPr lang="en-US" sz="1400"/>
                <a:t>,)/12</a:t>
              </a:r>
            </a:p>
            <a:p>
              <a:pPr algn="l"/>
              <a:endParaRPr lang="en-US" sz="1100"/>
            </a:p>
            <a:p>
              <a:pPr algn="l"/>
              <a:r>
                <a:rPr lang="en-US" sz="1100"/>
                <a:t>What is the interest rate needed to reach a financial</a:t>
              </a:r>
              <a:r>
                <a:rPr lang="en-US" sz="1100" baseline="0"/>
                <a:t> goal?</a:t>
              </a:r>
            </a:p>
            <a:p>
              <a:pPr algn="l"/>
              <a:r>
                <a:rPr lang="en-US" sz="1400" baseline="0">
                  <a:solidFill>
                    <a:schemeClr val="dk1"/>
                  </a:solidFill>
                </a:rPr>
                <a:t>                </a:t>
              </a:r>
              <a:r>
                <a:rPr lang="en-US" sz="1400" baseline="0">
                  <a:solidFill>
                    <a:schemeClr val="accent2">
                      <a:lumMod val="75000"/>
                    </a:schemeClr>
                  </a:solidFill>
                </a:rPr>
                <a:t>k*t</a:t>
              </a:r>
              <a:r>
                <a:rPr lang="en-US" sz="1400" baseline="0">
                  <a:solidFill>
                    <a:schemeClr val="tx1"/>
                  </a:solidFill>
                </a:rPr>
                <a:t>,        ,  </a:t>
              </a:r>
              <a:r>
                <a:rPr lang="en-US" sz="1400" baseline="0">
                  <a:solidFill>
                    <a:schemeClr val="accent6">
                      <a:lumMod val="75000"/>
                    </a:schemeClr>
                  </a:solidFill>
                </a:rPr>
                <a:t>P</a:t>
              </a:r>
              <a:r>
                <a:rPr lang="en-US" sz="1400" baseline="0">
                  <a:solidFill>
                    <a:schemeClr val="tx1"/>
                  </a:solidFill>
                </a:rPr>
                <a:t> , </a:t>
              </a:r>
              <a:r>
                <a:rPr lang="en-US" sz="1400" baseline="0">
                  <a:solidFill>
                    <a:srgbClr val="7030A0"/>
                  </a:solidFill>
                </a:rPr>
                <a:t>-A </a:t>
              </a:r>
              <a:r>
                <a:rPr lang="en-US" sz="1400" baseline="0">
                  <a:solidFill>
                    <a:schemeClr val="tx1"/>
                  </a:solidFill>
                </a:rPr>
                <a:t>,      ,</a:t>
              </a:r>
              <a:endParaRPr lang="en-US" sz="1400" baseline="0">
                <a:solidFill>
                  <a:schemeClr val="accent2">
                    <a:lumMod val="75000"/>
                  </a:schemeClr>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RATE(</a:t>
              </a:r>
              <a:r>
                <a:rPr lang="en-US" sz="1400" b="0">
                  <a:solidFill>
                    <a:schemeClr val="accent2">
                      <a:lumMod val="75000"/>
                    </a:schemeClr>
                  </a:solidFill>
                  <a:effectLst/>
                  <a:latin typeface="+mn-lt"/>
                  <a:ea typeface="+mn-ea"/>
                  <a:cs typeface="+mn-cs"/>
                </a:rPr>
                <a:t>nper</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pmt</a:t>
              </a:r>
              <a:r>
                <a:rPr lang="en-US" sz="1400" b="0">
                  <a:solidFill>
                    <a:schemeClr val="dk1"/>
                  </a:solidFill>
                  <a:effectLst/>
                  <a:latin typeface="+mn-lt"/>
                  <a:ea typeface="+mn-ea"/>
                  <a:cs typeface="+mn-cs"/>
                </a:rPr>
                <a:t>,</a:t>
              </a:r>
              <a:r>
                <a:rPr lang="en-US" sz="1400" b="0">
                  <a:solidFill>
                    <a:schemeClr val="accent6">
                      <a:lumMod val="75000"/>
                    </a:schemeClr>
                  </a:solidFill>
                  <a:effectLst/>
                  <a:latin typeface="+mn-lt"/>
                  <a:ea typeface="+mn-ea"/>
                  <a:cs typeface="+mn-cs"/>
                </a:rPr>
                <a:t>pv</a:t>
              </a:r>
              <a:r>
                <a:rPr lang="en-US" sz="1400" b="0">
                  <a:solidFill>
                    <a:schemeClr val="dk1"/>
                  </a:solidFill>
                  <a:effectLst/>
                  <a:latin typeface="+mn-lt"/>
                  <a:ea typeface="+mn-ea"/>
                  <a:cs typeface="+mn-cs"/>
                </a:rPr>
                <a:t>,</a:t>
              </a:r>
              <a:r>
                <a:rPr lang="en-US" sz="1400" b="0">
                  <a:solidFill>
                    <a:srgbClr val="7030A0"/>
                  </a:solidFill>
                  <a:effectLst/>
                  <a:latin typeface="+mn-lt"/>
                  <a:ea typeface="+mn-ea"/>
                  <a:cs typeface="+mn-cs"/>
                </a:rPr>
                <a:t>fv</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type</a:t>
              </a:r>
              <a:r>
                <a:rPr lang="en-US" sz="1400" b="0">
                  <a:solidFill>
                    <a:schemeClr val="dk1"/>
                  </a:solidFill>
                  <a:effectLst/>
                  <a:latin typeface="+mn-lt"/>
                  <a:ea typeface="+mn-ea"/>
                  <a:cs typeface="+mn-cs"/>
                </a:rPr>
                <a:t>,</a:t>
              </a:r>
              <a:r>
                <a:rPr lang="en-US" sz="1400" b="0">
                  <a:solidFill>
                    <a:schemeClr val="accent4">
                      <a:lumMod val="75000"/>
                    </a:schemeClr>
                  </a:solidFill>
                  <a:effectLst/>
                  <a:latin typeface="+mn-lt"/>
                  <a:ea typeface="+mn-ea"/>
                  <a:cs typeface="+mn-cs"/>
                </a:rPr>
                <a:t>guess</a:t>
              </a:r>
              <a:r>
                <a:rPr lang="en-US" sz="1400">
                  <a:solidFill>
                    <a:schemeClr val="dk1"/>
                  </a:solidFill>
                  <a:effectLst/>
                  <a:latin typeface="+mn-lt"/>
                  <a:ea typeface="+mn-ea"/>
                  <a:cs typeface="+mn-cs"/>
                </a:rPr>
                <a:t>)*</a:t>
              </a:r>
              <a:r>
                <a:rPr lang="en-US" sz="1400">
                  <a:solidFill>
                    <a:schemeClr val="accent2">
                      <a:lumMod val="75000"/>
                    </a:schemeClr>
                  </a:solidFill>
                  <a:effectLst/>
                  <a:latin typeface="+mn-lt"/>
                  <a:ea typeface="+mn-ea"/>
                  <a:cs typeface="+mn-cs"/>
                </a:rPr>
                <a:t> k  </a:t>
              </a:r>
              <a:r>
                <a:rPr lang="en-US" sz="1100" baseline="0">
                  <a:solidFill>
                    <a:schemeClr val="accent4">
                      <a:lumMod val="75000"/>
                    </a:schemeClr>
                  </a:solidFill>
                </a:rPr>
                <a:t>gold can leave blank</a:t>
              </a:r>
              <a:endParaRPr lang="en-US" sz="1100">
                <a:solidFill>
                  <a:schemeClr val="accent2">
                    <a:lumMod val="75000"/>
                  </a:schemeClr>
                </a:solidFill>
                <a:effectLst/>
                <a:latin typeface="+mn-lt"/>
                <a:ea typeface="+mn-ea"/>
                <a:cs typeface="+mn-cs"/>
              </a:endParaRPr>
            </a:p>
            <a:p>
              <a:pPr algn="ctr"/>
              <a:r>
                <a:rPr lang="en-US" sz="1400"/>
                <a:t>=RATE(</a:t>
              </a:r>
              <a:r>
                <a:rPr lang="en-US" sz="1400">
                  <a:solidFill>
                    <a:schemeClr val="accent2">
                      <a:lumMod val="75000"/>
                    </a:schemeClr>
                  </a:solidFill>
                </a:rPr>
                <a:t>4*5</a:t>
              </a:r>
              <a:r>
                <a:rPr lang="en-US" sz="1400"/>
                <a:t>,,</a:t>
              </a:r>
              <a:r>
                <a:rPr lang="en-US" sz="1400">
                  <a:solidFill>
                    <a:schemeClr val="accent6">
                      <a:lumMod val="75000"/>
                    </a:schemeClr>
                  </a:solidFill>
                </a:rPr>
                <a:t>500</a:t>
              </a:r>
              <a:r>
                <a:rPr lang="en-US" sz="1400"/>
                <a:t>,</a:t>
              </a:r>
              <a:r>
                <a:rPr lang="en-US" sz="1400">
                  <a:solidFill>
                    <a:srgbClr val="7030A0"/>
                  </a:solidFill>
                </a:rPr>
                <a:t>-700</a:t>
              </a:r>
              <a:r>
                <a:rPr lang="en-US" sz="1400"/>
                <a:t>,,</a:t>
              </a:r>
              <a:r>
                <a:rPr lang="en-US" sz="1400">
                  <a:solidFill>
                    <a:schemeClr val="accent4">
                      <a:lumMod val="75000"/>
                    </a:schemeClr>
                  </a:solidFill>
                </a:rPr>
                <a:t>1.75%</a:t>
              </a:r>
              <a:r>
                <a:rPr lang="en-US" sz="1400"/>
                <a:t>)*</a:t>
              </a:r>
              <a:r>
                <a:rPr lang="en-US" sz="1400">
                  <a:solidFill>
                    <a:schemeClr val="accent2">
                      <a:lumMod val="75000"/>
                    </a:schemeClr>
                  </a:solidFill>
                </a:rPr>
                <a:t>4</a:t>
              </a:r>
            </a:p>
            <a:p>
              <a:pPr algn="ctr"/>
              <a:r>
                <a:rPr lang="en-US" sz="1100">
                  <a:solidFill>
                    <a:schemeClr val="accent4">
                      <a:lumMod val="75000"/>
                    </a:schemeClr>
                  </a:solidFill>
                </a:rPr>
                <a:t>The guess is what we expect </a:t>
              </a:r>
              <a:r>
                <a:rPr lang="en-US" sz="1100" b="0" i="0">
                  <a:solidFill>
                    <a:schemeClr val="accent4">
                      <a:lumMod val="75000"/>
                    </a:schemeClr>
                  </a:solidFill>
                  <a:latin typeface="Cambria Math" panose="02040503050406030204" pitchFamily="18" charset="0"/>
                </a:rPr>
                <a:t>𝑟</a:t>
              </a:r>
              <a:r>
                <a:rPr lang="en-US" sz="1100" b="0" i="0">
                  <a:solidFill>
                    <a:schemeClr val="accent4">
                      <a:lumMod val="75000"/>
                    </a:schemeClr>
                  </a:solidFill>
                  <a:latin typeface="Cambria Math" panose="02040503050406030204" pitchFamily="18" charset="0"/>
                  <a:ea typeface="Cambria Math" panose="02040503050406030204" pitchFamily="18" charset="0"/>
                </a:rPr>
                <a:t>÷𝑘</a:t>
              </a:r>
              <a:r>
                <a:rPr lang="en-US" sz="1100">
                  <a:solidFill>
                    <a:schemeClr val="accent4">
                      <a:lumMod val="75000"/>
                    </a:schemeClr>
                  </a:solidFill>
                </a:rPr>
                <a:t> to be (optional)</a:t>
              </a:r>
            </a:p>
          </xdr:txBody>
        </xdr:sp>
      </mc:Fallback>
    </mc:AlternateContent>
    <xdr:clientData/>
  </xdr:twoCellAnchor>
  <xdr:oneCellAnchor>
    <xdr:from>
      <xdr:col>7</xdr:col>
      <xdr:colOff>254000</xdr:colOff>
      <xdr:row>2</xdr:row>
      <xdr:rowOff>19050</xdr:rowOff>
    </xdr:from>
    <xdr:ext cx="250825"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B98A071-B9E1-854B-BEC2-3161E2CD789C}"/>
                </a:ext>
              </a:extLst>
            </xdr:cNvPr>
            <xdr:cNvSpPr txBox="1"/>
          </xdr:nvSpPr>
          <xdr:spPr>
            <a:xfrm>
              <a:off x="44704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5</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B98A071-B9E1-854B-BEC2-3161E2CD789C}"/>
                </a:ext>
              </a:extLst>
            </xdr:cNvPr>
            <xdr:cNvSpPr txBox="1"/>
          </xdr:nvSpPr>
          <xdr:spPr>
            <a:xfrm>
              <a:off x="44704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𝑃5</a:t>
              </a:r>
              <a:endParaRPr lang="en-US" sz="1100"/>
            </a:p>
          </xdr:txBody>
        </xdr:sp>
      </mc:Fallback>
    </mc:AlternateContent>
    <xdr:clientData/>
  </xdr:oneCellAnchor>
  <xdr:oneCellAnchor>
    <xdr:from>
      <xdr:col>8</xdr:col>
      <xdr:colOff>304800</xdr:colOff>
      <xdr:row>2</xdr:row>
      <xdr:rowOff>19050</xdr:rowOff>
    </xdr:from>
    <xdr:ext cx="25082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BA7A8DE0-6DD2-BE42-8469-3DDA38976572}"/>
                </a:ext>
              </a:extLst>
            </xdr:cNvPr>
            <xdr:cNvSpPr txBox="1"/>
          </xdr:nvSpPr>
          <xdr:spPr>
            <a:xfrm>
              <a:off x="53467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6</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BA7A8DE0-6DD2-BE42-8469-3DDA38976572}"/>
                </a:ext>
              </a:extLst>
            </xdr:cNvPr>
            <xdr:cNvSpPr txBox="1"/>
          </xdr:nvSpPr>
          <xdr:spPr>
            <a:xfrm>
              <a:off x="534670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𝑃6</a:t>
              </a:r>
              <a:endParaRPr lang="en-US" sz="1100"/>
            </a:p>
          </xdr:txBody>
        </xdr:sp>
      </mc:Fallback>
    </mc:AlternateContent>
    <xdr:clientData/>
  </xdr:oneCellAnchor>
  <xdr:oneCellAnchor>
    <xdr:from>
      <xdr:col>5</xdr:col>
      <xdr:colOff>323850</xdr:colOff>
      <xdr:row>2</xdr:row>
      <xdr:rowOff>19050</xdr:rowOff>
    </xdr:from>
    <xdr:ext cx="250825"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3F2344-A5CD-DC4C-9BB7-5804231B8004}"/>
                </a:ext>
              </a:extLst>
            </xdr:cNvPr>
            <xdr:cNvSpPr txBox="1"/>
          </xdr:nvSpPr>
          <xdr:spPr>
            <a:xfrm>
              <a:off x="367665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3</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03F2344-A5CD-DC4C-9BB7-5804231B8004}"/>
                </a:ext>
              </a:extLst>
            </xdr:cNvPr>
            <xdr:cNvSpPr txBox="1"/>
          </xdr:nvSpPr>
          <xdr:spPr>
            <a:xfrm>
              <a:off x="3676650" y="984250"/>
              <a:ext cx="25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𝑃3</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1</xdr:row>
      <xdr:rowOff>6350</xdr:rowOff>
    </xdr:to>
    <xdr:sp macro="" textlink="">
      <xdr:nvSpPr>
        <xdr:cNvPr id="2" name="TextBox 1">
          <a:extLst>
            <a:ext uri="{FF2B5EF4-FFF2-40B4-BE49-F238E27FC236}">
              <a16:creationId xmlns:a16="http://schemas.microsoft.com/office/drawing/2014/main" id="{045DA1EA-9992-A849-811D-74E8C7C59D91}"/>
            </a:ext>
          </a:extLst>
        </xdr:cNvPr>
        <xdr:cNvSpPr txBox="1"/>
      </xdr:nvSpPr>
      <xdr:spPr>
        <a:xfrm>
          <a:off x="0" y="0"/>
          <a:ext cx="7950200" cy="5651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t>Time Value of Money - Annuities- Using the spreadsheet like a calculator, calculate monthly payment, future value, present value, and interest in accounts that involve a fixed regular payment. Interest is compounded in the same intervals as payments are made. This sheet can be used for savings annuities, payout annuities, even loans like mortgages.</a:t>
          </a:r>
          <a:endParaRPr lang="en-US" sz="1050"/>
        </a:p>
      </xdr:txBody>
    </xdr:sp>
    <xdr:clientData/>
  </xdr:twoCellAnchor>
  <xdr:twoCellAnchor>
    <xdr:from>
      <xdr:col>9</xdr:col>
      <xdr:colOff>501650</xdr:colOff>
      <xdr:row>2</xdr:row>
      <xdr:rowOff>527050</xdr:rowOff>
    </xdr:from>
    <xdr:to>
      <xdr:col>16</xdr:col>
      <xdr:colOff>800100</xdr:colOff>
      <xdr:row>6</xdr:row>
      <xdr:rowOff>38100</xdr:rowOff>
    </xdr:to>
    <xdr:sp macro="" textlink="">
      <xdr:nvSpPr>
        <xdr:cNvPr id="3" name="TextBox 2">
          <a:extLst>
            <a:ext uri="{FF2B5EF4-FFF2-40B4-BE49-F238E27FC236}">
              <a16:creationId xmlns:a16="http://schemas.microsoft.com/office/drawing/2014/main" id="{46094578-227D-A5D8-2800-36AB0146A2F3}"/>
            </a:ext>
          </a:extLst>
        </xdr:cNvPr>
        <xdr:cNvSpPr txBox="1"/>
      </xdr:nvSpPr>
      <xdr:spPr>
        <a:xfrm>
          <a:off x="8147050" y="1339850"/>
          <a:ext cx="6076950" cy="99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Find the regular</a:t>
          </a:r>
          <a:r>
            <a:rPr lang="en-US" sz="1100" baseline="0">
              <a:solidFill>
                <a:schemeClr val="dk1"/>
              </a:solidFill>
              <a:effectLst/>
              <a:latin typeface="+mn-lt"/>
              <a:ea typeface="+mn-ea"/>
              <a:cs typeface="+mn-cs"/>
            </a:rPr>
            <a:t> (monthly) payments:  </a:t>
          </a:r>
          <a:r>
            <a:rPr lang="en-US" sz="1100">
              <a:solidFill>
                <a:schemeClr val="dk1"/>
              </a:solidFill>
              <a:effectLst/>
              <a:latin typeface="+mn-lt"/>
              <a:ea typeface="+mn-ea"/>
              <a:cs typeface="+mn-cs"/>
            </a:rPr>
            <a:t>PMT(</a:t>
          </a:r>
          <a:r>
            <a:rPr lang="en-US" sz="1100" b="1">
              <a:solidFill>
                <a:schemeClr val="dk1"/>
              </a:solidFill>
              <a:effectLst/>
              <a:latin typeface="+mn-lt"/>
              <a:ea typeface="+mn-ea"/>
              <a:cs typeface="+mn-cs"/>
            </a:rPr>
            <a:t>rate,nper,pv,fv,</a:t>
          </a:r>
          <a:r>
            <a:rPr lang="en-US" sz="1100" b="1">
              <a:solidFill>
                <a:schemeClr val="accent4">
                  <a:lumMod val="75000"/>
                </a:schemeClr>
              </a:solidFill>
              <a:effectLst/>
              <a:latin typeface="+mn-lt"/>
              <a:ea typeface="+mn-ea"/>
              <a:cs typeface="+mn-cs"/>
            </a:rPr>
            <a:t>type</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baseline="0"/>
            <a:t> 	=</a:t>
          </a:r>
          <a:r>
            <a:rPr lang="en-US" sz="1100">
              <a:solidFill>
                <a:schemeClr val="dk1"/>
              </a:solidFill>
              <a:effectLst/>
              <a:latin typeface="+mn-lt"/>
              <a:ea typeface="+mn-ea"/>
              <a:cs typeface="+mn-cs"/>
            </a:rPr>
            <a:t>PMT(</a:t>
          </a:r>
          <a:r>
            <a:rPr lang="en-US" sz="1100" b="1">
              <a:solidFill>
                <a:schemeClr val="dk1"/>
              </a:solidFill>
              <a:effectLst/>
              <a:latin typeface="+mn-lt"/>
              <a:ea typeface="+mn-ea"/>
              <a:cs typeface="+mn-cs"/>
            </a:rPr>
            <a:t>E4,D4,G4,</a:t>
          </a:r>
          <a:r>
            <a:rPr lang="en-US" sz="1100" b="1" baseline="0"/>
            <a:t>−</a:t>
          </a:r>
          <a:r>
            <a:rPr lang="en-US" sz="1100" b="1">
              <a:solidFill>
                <a:schemeClr val="dk1"/>
              </a:solidFill>
              <a:effectLst/>
              <a:latin typeface="+mn-lt"/>
              <a:ea typeface="+mn-ea"/>
              <a:cs typeface="+mn-cs"/>
            </a:rPr>
            <a:t>H4,</a:t>
          </a:r>
          <a:r>
            <a:rPr lang="en-US" sz="1100">
              <a:solidFill>
                <a:schemeClr val="dk1"/>
              </a:solidFill>
              <a:effectLst/>
              <a:latin typeface="+mn-lt"/>
              <a:ea typeface="+mn-ea"/>
              <a:cs typeface="+mn-cs"/>
            </a:rPr>
            <a:t>)</a:t>
          </a:r>
          <a:r>
            <a:rPr lang="en-US" sz="1100" baseline="0"/>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Interest Amount = Future Value - Total of all payments - Present Value  	= H4−F4*D4-G4</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Find the future value, or total of principal + interest		=FV(E4,D4,-F4,-G4,)</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Find the present value/amount owed in a loan situation		=PV(E4,D4,F4,-H4,)</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or the amount needed to start with before making deposits</a:t>
          </a:r>
        </a:p>
      </xdr:txBody>
    </xdr:sp>
    <xdr:clientData/>
  </xdr:twoCellAnchor>
  <xdr:twoCellAnchor>
    <xdr:from>
      <xdr:col>0</xdr:col>
      <xdr:colOff>190500</xdr:colOff>
      <xdr:row>10</xdr:row>
      <xdr:rowOff>127000</xdr:rowOff>
    </xdr:from>
    <xdr:to>
      <xdr:col>8</xdr:col>
      <xdr:colOff>50800</xdr:colOff>
      <xdr:row>13</xdr:row>
      <xdr:rowOff>57150</xdr:rowOff>
    </xdr:to>
    <xdr:sp macro="" textlink="">
      <xdr:nvSpPr>
        <xdr:cNvPr id="4" name="TextBox 3">
          <a:extLst>
            <a:ext uri="{FF2B5EF4-FFF2-40B4-BE49-F238E27FC236}">
              <a16:creationId xmlns:a16="http://schemas.microsoft.com/office/drawing/2014/main" id="{90CBF102-DA7C-D593-9088-0C84060EC297}"/>
            </a:ext>
          </a:extLst>
        </xdr:cNvPr>
        <xdr:cNvSpPr txBox="1"/>
      </xdr:nvSpPr>
      <xdr:spPr>
        <a:xfrm>
          <a:off x="190500" y="3162300"/>
          <a:ext cx="679450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Annuities</a:t>
          </a:r>
          <a:r>
            <a:rPr lang="en-US" sz="1100" baseline="0"/>
            <a:t> Video </a:t>
          </a:r>
          <a:r>
            <a:rPr lang="en-US" sz="1100"/>
            <a:t>Part 1: Suppose you want to have $300,000 for retirement in 20 years. Your account earns 8% interest. How much do you need to deposit each month? How much interest will you earn?</a:t>
          </a:r>
        </a:p>
      </xdr:txBody>
    </xdr:sp>
    <xdr:clientData/>
  </xdr:twoCellAnchor>
  <xdr:twoCellAnchor>
    <xdr:from>
      <xdr:col>0</xdr:col>
      <xdr:colOff>196850</xdr:colOff>
      <xdr:row>13</xdr:row>
      <xdr:rowOff>63500</xdr:rowOff>
    </xdr:from>
    <xdr:to>
      <xdr:col>8</xdr:col>
      <xdr:colOff>57150</xdr:colOff>
      <xdr:row>17</xdr:row>
      <xdr:rowOff>107950</xdr:rowOff>
    </xdr:to>
    <xdr:sp macro="" textlink="">
      <xdr:nvSpPr>
        <xdr:cNvPr id="5" name="TextBox 4">
          <a:extLst>
            <a:ext uri="{FF2B5EF4-FFF2-40B4-BE49-F238E27FC236}">
              <a16:creationId xmlns:a16="http://schemas.microsoft.com/office/drawing/2014/main" id="{A24D7312-B33B-3644-94E9-9C1ACA681E10}"/>
            </a:ext>
          </a:extLst>
        </xdr:cNvPr>
        <xdr:cNvSpPr txBox="1"/>
      </xdr:nvSpPr>
      <xdr:spPr>
        <a:xfrm>
          <a:off x="196850" y="3708400"/>
          <a:ext cx="67945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Annuities</a:t>
          </a:r>
          <a:r>
            <a:rPr lang="en-US" sz="1100" baseline="0"/>
            <a:t> Video </a:t>
          </a:r>
          <a:r>
            <a:rPr lang="en-US" sz="1100"/>
            <a:t>Part 3: You have $2000 on a credit card that charges a 23% interest rate. You want to pay off the card in 3 years. Assuming no additional fees or card usage, what do you need to pay each month</a:t>
          </a:r>
          <a:r>
            <a:rPr lang="en-US" sz="1100" baseline="0"/>
            <a:t>? $77.42</a:t>
          </a:r>
        </a:p>
        <a:p>
          <a:r>
            <a:rPr lang="en-US" sz="1100" baseline="0"/>
            <a:t>A) What is the total of all payments made? $2787.12</a:t>
          </a:r>
        </a:p>
        <a:p>
          <a:r>
            <a:rPr lang="en-US" sz="1100" baseline="0"/>
            <a:t>B) How much total interest did you pay? $787.12</a:t>
          </a:r>
          <a:endParaRPr lang="en-US" sz="1100"/>
        </a:p>
      </xdr:txBody>
    </xdr:sp>
    <xdr:clientData/>
  </xdr:twoCellAnchor>
  <xdr:twoCellAnchor>
    <xdr:from>
      <xdr:col>0</xdr:col>
      <xdr:colOff>196850</xdr:colOff>
      <xdr:row>17</xdr:row>
      <xdr:rowOff>107950</xdr:rowOff>
    </xdr:from>
    <xdr:to>
      <xdr:col>8</xdr:col>
      <xdr:colOff>57150</xdr:colOff>
      <xdr:row>23</xdr:row>
      <xdr:rowOff>133350</xdr:rowOff>
    </xdr:to>
    <xdr:sp macro="" textlink="">
      <xdr:nvSpPr>
        <xdr:cNvPr id="6" name="TextBox 5">
          <a:extLst>
            <a:ext uri="{FF2B5EF4-FFF2-40B4-BE49-F238E27FC236}">
              <a16:creationId xmlns:a16="http://schemas.microsoft.com/office/drawing/2014/main" id="{593A8E38-76B1-0A45-B804-3AA5C70C01C2}"/>
            </a:ext>
          </a:extLst>
        </xdr:cNvPr>
        <xdr:cNvSpPr txBox="1"/>
      </xdr:nvSpPr>
      <xdr:spPr>
        <a:xfrm>
          <a:off x="196850" y="4565650"/>
          <a:ext cx="67945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Annuities</a:t>
          </a:r>
          <a:r>
            <a:rPr lang="en-US" sz="1100" baseline="0"/>
            <a:t> Video </a:t>
          </a:r>
          <a:r>
            <a:rPr lang="en-US" sz="1100"/>
            <a:t>Part 4: You have $12000 to invest now and will continue to make weekly payments of $90 in an account that earns 6.3% interest compounded weekly. In 18 years how</a:t>
          </a:r>
          <a:r>
            <a:rPr lang="en-US" sz="1100" baseline="0"/>
            <a:t> much will be in the account? $193,711.79</a:t>
          </a:r>
        </a:p>
        <a:p>
          <a:r>
            <a:rPr lang="en-US" sz="1100" baseline="0"/>
            <a:t>A) What is the total of all payments made? $84,240</a:t>
          </a:r>
        </a:p>
        <a:p>
          <a:r>
            <a:rPr lang="en-US" sz="1100" baseline="0"/>
            <a:t>B) How much total interest was earned? $97,471.79</a:t>
          </a:r>
          <a:endParaRPr lang="en-US" sz="1100"/>
        </a:p>
      </xdr:txBody>
    </xdr:sp>
    <xdr:clientData/>
  </xdr:twoCellAnchor>
  <xdr:twoCellAnchor>
    <xdr:from>
      <xdr:col>0</xdr:col>
      <xdr:colOff>196850</xdr:colOff>
      <xdr:row>23</xdr:row>
      <xdr:rowOff>139700</xdr:rowOff>
    </xdr:from>
    <xdr:to>
      <xdr:col>8</xdr:col>
      <xdr:colOff>38100</xdr:colOff>
      <xdr:row>28</xdr:row>
      <xdr:rowOff>184150</xdr:rowOff>
    </xdr:to>
    <xdr:sp macro="" textlink="">
      <xdr:nvSpPr>
        <xdr:cNvPr id="7" name="TextBox 6">
          <a:extLst>
            <a:ext uri="{FF2B5EF4-FFF2-40B4-BE49-F238E27FC236}">
              <a16:creationId xmlns:a16="http://schemas.microsoft.com/office/drawing/2014/main" id="{E8DA7A19-8603-A219-8025-BF786E9976C5}"/>
            </a:ext>
          </a:extLst>
        </xdr:cNvPr>
        <xdr:cNvSpPr txBox="1"/>
      </xdr:nvSpPr>
      <xdr:spPr>
        <a:xfrm>
          <a:off x="196850" y="5816600"/>
          <a:ext cx="67754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Annuities</a:t>
          </a:r>
          <a:r>
            <a:rPr lang="en-US" sz="1100" baseline="0"/>
            <a:t> Video 5: A woman wants to set up a 529 college savings plan for her granddaughter. How much would she need to deposit each year if she starts with $8,000 and wants to have $75,000 in 17 years at an average return of 7.6%? $1,450.35 is the annual payment. The total of all payments is $24,655.95</a:t>
          </a:r>
        </a:p>
        <a:p>
          <a:r>
            <a:rPr lang="en-US" sz="1100" baseline="0"/>
            <a:t>Interest earned: Future value - total of all payments - present value = 75000 - 24655.95 - 8000 = $42,344.05</a:t>
          </a:r>
          <a:endParaRPr lang="en-US" sz="1100"/>
        </a:p>
      </xdr:txBody>
    </xdr:sp>
    <xdr:clientData/>
  </xdr:twoCellAnchor>
  <xdr:twoCellAnchor>
    <xdr:from>
      <xdr:col>0</xdr:col>
      <xdr:colOff>222250</xdr:colOff>
      <xdr:row>29</xdr:row>
      <xdr:rowOff>6350</xdr:rowOff>
    </xdr:from>
    <xdr:to>
      <xdr:col>8</xdr:col>
      <xdr:colOff>50800</xdr:colOff>
      <xdr:row>44</xdr:row>
      <xdr:rowOff>57150</xdr:rowOff>
    </xdr:to>
    <xdr:sp macro="" textlink="">
      <xdr:nvSpPr>
        <xdr:cNvPr id="8" name="TextBox 7">
          <a:extLst>
            <a:ext uri="{FF2B5EF4-FFF2-40B4-BE49-F238E27FC236}">
              <a16:creationId xmlns:a16="http://schemas.microsoft.com/office/drawing/2014/main" id="{329A6DB8-904A-48E0-6823-500718CB8E9F}"/>
            </a:ext>
          </a:extLst>
        </xdr:cNvPr>
        <xdr:cNvSpPr txBox="1"/>
      </xdr:nvSpPr>
      <xdr:spPr>
        <a:xfrm>
          <a:off x="222250" y="6978650"/>
          <a:ext cx="6750050" cy="309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aseline="0"/>
            <a:t>FV(rate,nper,</a:t>
          </a:r>
          <a:r>
            <a:rPr lang="en-US" sz="1800" baseline="0">
              <a:solidFill>
                <a:schemeClr val="accent6">
                  <a:lumMod val="75000"/>
                </a:schemeClr>
              </a:solidFill>
            </a:rPr>
            <a:t>pmt</a:t>
          </a:r>
          <a:r>
            <a:rPr lang="en-US" sz="1800" baseline="0"/>
            <a:t>,[pv</a:t>
          </a:r>
          <a:r>
            <a:rPr lang="en-US" sz="1800" baseline="0">
              <a:solidFill>
                <a:schemeClr val="tx1"/>
              </a:solidFill>
            </a:rPr>
            <a:t>],</a:t>
          </a:r>
          <a:r>
            <a:rPr lang="en-US" sz="1800" baseline="0">
              <a:solidFill>
                <a:schemeClr val="accent4">
                  <a:lumMod val="75000"/>
                </a:schemeClr>
              </a:solidFill>
            </a:rPr>
            <a:t>[type]</a:t>
          </a:r>
          <a:r>
            <a:rPr lang="en-US" sz="1800" baseline="0"/>
            <a:t>) &lt;-- </a:t>
          </a:r>
          <a:r>
            <a:rPr lang="en-US" sz="1800" baseline="0">
              <a:solidFill>
                <a:schemeClr val="accent4">
                  <a:lumMod val="75000"/>
                </a:schemeClr>
              </a:solidFill>
            </a:rPr>
            <a:t>leave blank</a:t>
          </a:r>
        </a:p>
        <a:p>
          <a:pPr algn="ctr"/>
          <a:r>
            <a:rPr lang="en-US" sz="1800" baseline="0"/>
            <a:t>=FV(</a:t>
          </a:r>
          <a:r>
            <a:rPr lang="en-US" sz="1800" baseline="0">
              <a:solidFill>
                <a:schemeClr val="accent1"/>
              </a:solidFill>
            </a:rPr>
            <a:t>0.05/26</a:t>
          </a:r>
          <a:r>
            <a:rPr lang="en-US" sz="1800" baseline="0"/>
            <a:t>,</a:t>
          </a:r>
          <a:r>
            <a:rPr lang="en-US" sz="1800" baseline="0">
              <a:solidFill>
                <a:schemeClr val="accent2">
                  <a:lumMod val="75000"/>
                </a:schemeClr>
              </a:solidFill>
            </a:rPr>
            <a:t>22*26</a:t>
          </a:r>
          <a:r>
            <a:rPr lang="en-US" sz="1800" baseline="0"/>
            <a:t>,</a:t>
          </a:r>
          <a:r>
            <a:rPr lang="en-US" sz="1800" baseline="0">
              <a:solidFill>
                <a:schemeClr val="accent6">
                  <a:lumMod val="75000"/>
                </a:schemeClr>
              </a:solidFill>
            </a:rPr>
            <a:t>-100</a:t>
          </a:r>
          <a:r>
            <a:rPr lang="en-US" sz="1800" baseline="0"/>
            <a:t>,</a:t>
          </a:r>
          <a:r>
            <a:rPr lang="en-US" sz="1800" baseline="0">
              <a:solidFill>
                <a:srgbClr val="7030A0"/>
              </a:solidFill>
            </a:rPr>
            <a:t>0</a:t>
          </a:r>
          <a:r>
            <a:rPr lang="en-US" sz="1800" baseline="0"/>
            <a:t>,)</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dk1"/>
              </a:solidFill>
              <a:effectLst/>
              <a:latin typeface="+mn-lt"/>
              <a:ea typeface="+mn-ea"/>
              <a:cs typeface="+mn-cs"/>
            </a:rPr>
            <a:t>PMT(</a:t>
          </a:r>
          <a:r>
            <a:rPr lang="en-US" sz="1800" b="0">
              <a:solidFill>
                <a:schemeClr val="dk1"/>
              </a:solidFill>
              <a:effectLst/>
              <a:latin typeface="+mn-lt"/>
              <a:ea typeface="+mn-ea"/>
              <a:cs typeface="+mn-cs"/>
            </a:rPr>
            <a:t>rate,nper,pv,fv,</a:t>
          </a:r>
          <a:r>
            <a:rPr lang="en-US" sz="1800" b="0">
              <a:solidFill>
                <a:schemeClr val="accent4">
                  <a:lumMod val="75000"/>
                </a:schemeClr>
              </a:solidFill>
              <a:effectLst/>
              <a:latin typeface="+mn-lt"/>
              <a:ea typeface="+mn-ea"/>
              <a:cs typeface="+mn-cs"/>
            </a:rPr>
            <a:t>type</a:t>
          </a:r>
          <a:r>
            <a:rPr lang="en-US" sz="1800">
              <a:solidFill>
                <a:schemeClr val="dk1"/>
              </a:solidFill>
              <a:effectLst/>
              <a:latin typeface="+mn-lt"/>
              <a:ea typeface="+mn-ea"/>
              <a:cs typeface="+mn-cs"/>
            </a:rPr>
            <a:t>)</a:t>
          </a:r>
          <a:r>
            <a:rPr lang="en-US" sz="1800" baseline="0"/>
            <a:t>&lt;-- </a:t>
          </a:r>
          <a:r>
            <a:rPr lang="en-US" sz="1800" baseline="0">
              <a:solidFill>
                <a:schemeClr val="accent4">
                  <a:lumMod val="75000"/>
                </a:schemeClr>
              </a:solidFill>
            </a:rPr>
            <a:t>leave blank</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aseline="0">
              <a:solidFill>
                <a:schemeClr val="tx1"/>
              </a:solidFill>
              <a:effectLst/>
              <a:latin typeface="+mn-lt"/>
              <a:ea typeface="+mn-ea"/>
              <a:cs typeface="+mn-cs"/>
            </a:rPr>
            <a:t>=PMT(</a:t>
          </a:r>
          <a:r>
            <a:rPr lang="en-US" sz="1800" baseline="0">
              <a:solidFill>
                <a:schemeClr val="accent5">
                  <a:lumMod val="75000"/>
                </a:schemeClr>
              </a:solidFill>
              <a:effectLst/>
              <a:latin typeface="+mn-lt"/>
              <a:ea typeface="+mn-ea"/>
              <a:cs typeface="+mn-cs"/>
            </a:rPr>
            <a:t>0.042/6</a:t>
          </a:r>
          <a:r>
            <a:rPr lang="en-US" sz="1800" baseline="0">
              <a:solidFill>
                <a:schemeClr val="tx1"/>
              </a:solidFill>
              <a:effectLst/>
              <a:latin typeface="+mn-lt"/>
              <a:ea typeface="+mn-ea"/>
              <a:cs typeface="+mn-cs"/>
            </a:rPr>
            <a:t>, </a:t>
          </a:r>
          <a:r>
            <a:rPr lang="en-US" sz="1800" baseline="0">
              <a:solidFill>
                <a:schemeClr val="accent2">
                  <a:lumMod val="75000"/>
                </a:schemeClr>
              </a:solidFill>
              <a:effectLst/>
              <a:latin typeface="+mn-lt"/>
              <a:ea typeface="+mn-ea"/>
              <a:cs typeface="+mn-cs"/>
            </a:rPr>
            <a:t>30*6</a:t>
          </a:r>
          <a:r>
            <a:rPr lang="en-US" sz="1800" baseline="0">
              <a:solidFill>
                <a:schemeClr val="tx1"/>
              </a:solidFill>
              <a:effectLst/>
              <a:latin typeface="+mn-lt"/>
              <a:ea typeface="+mn-ea"/>
              <a:cs typeface="+mn-cs"/>
            </a:rPr>
            <a:t>, </a:t>
          </a:r>
          <a:r>
            <a:rPr lang="en-US" sz="1800" baseline="0">
              <a:solidFill>
                <a:srgbClr val="7030A0"/>
              </a:solidFill>
              <a:effectLst/>
              <a:latin typeface="+mn-lt"/>
              <a:ea typeface="+mn-ea"/>
              <a:cs typeface="+mn-cs"/>
            </a:rPr>
            <a:t>-562325</a:t>
          </a:r>
          <a:r>
            <a:rPr lang="en-US" sz="1800" baseline="0">
              <a:solidFill>
                <a:schemeClr val="tx1"/>
              </a:solidFill>
              <a:effectLst/>
              <a:latin typeface="+mn-lt"/>
              <a:ea typeface="+mn-ea"/>
              <a:cs typeface="+mn-cs"/>
            </a:rPr>
            <a:t>, </a:t>
          </a:r>
          <a:r>
            <a:rPr lang="en-US" sz="1800" baseline="0">
              <a:solidFill>
                <a:schemeClr val="accent6">
                  <a:lumMod val="75000"/>
                </a:schemeClr>
              </a:solidFill>
              <a:effectLst/>
              <a:latin typeface="+mn-lt"/>
              <a:ea typeface="+mn-ea"/>
              <a:cs typeface="+mn-cs"/>
            </a:rPr>
            <a:t>0</a:t>
          </a:r>
          <a:r>
            <a:rPr lang="en-US" sz="1800" baseline="0">
              <a:solidFill>
                <a:schemeClr val="tx1"/>
              </a:solidFill>
              <a:effectLst/>
              <a:latin typeface="+mn-lt"/>
              <a:ea typeface="+mn-ea"/>
              <a:cs typeface="+mn-cs"/>
            </a:rPr>
            <a: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aseline="0">
            <a:solidFill>
              <a:schemeClr val="tx1"/>
            </a:solidFill>
            <a:effectLst/>
            <a:latin typeface="+mn-lt"/>
            <a:ea typeface="+mn-ea"/>
            <a:cs typeface="+mn-cs"/>
          </a:endParaRPr>
        </a:p>
        <a:p>
          <a:pPr algn="ctr"/>
          <a:r>
            <a:rPr lang="en-US" sz="1800" baseline="0"/>
            <a:t>PV(rate,nper,</a:t>
          </a:r>
          <a:r>
            <a:rPr lang="en-US" sz="1800" baseline="0">
              <a:solidFill>
                <a:schemeClr val="accent6">
                  <a:lumMod val="75000"/>
                </a:schemeClr>
              </a:solidFill>
            </a:rPr>
            <a:t>pmt</a:t>
          </a:r>
          <a:r>
            <a:rPr lang="en-US" sz="1800" baseline="0"/>
            <a:t>,fv</a:t>
          </a:r>
          <a:r>
            <a:rPr lang="en-US" sz="1800" baseline="0">
              <a:solidFill>
                <a:schemeClr val="tx1"/>
              </a:solidFill>
            </a:rPr>
            <a:t>,</a:t>
          </a:r>
          <a:r>
            <a:rPr lang="en-US" sz="1800" baseline="0">
              <a:solidFill>
                <a:schemeClr val="accent4">
                  <a:lumMod val="75000"/>
                </a:schemeClr>
              </a:solidFill>
            </a:rPr>
            <a:t>type</a:t>
          </a:r>
          <a:r>
            <a:rPr lang="en-US" sz="1800" baseline="0"/>
            <a:t>) &lt;-- </a:t>
          </a:r>
          <a:r>
            <a:rPr lang="en-US" sz="1800" baseline="0">
              <a:solidFill>
                <a:schemeClr val="accent4">
                  <a:lumMod val="75000"/>
                </a:schemeClr>
              </a:solidFill>
            </a:rPr>
            <a:t>leave blank</a:t>
          </a:r>
        </a:p>
        <a:p>
          <a:pPr algn="ctr"/>
          <a:r>
            <a:rPr lang="en-US" sz="1800" baseline="0"/>
            <a:t>=PV(</a:t>
          </a:r>
          <a:r>
            <a:rPr lang="en-US" sz="1800" baseline="0">
              <a:solidFill>
                <a:schemeClr val="accent1"/>
              </a:solidFill>
            </a:rPr>
            <a:t>0.03/12</a:t>
          </a:r>
          <a:r>
            <a:rPr lang="en-US" sz="1800" baseline="0"/>
            <a:t>,</a:t>
          </a:r>
          <a:r>
            <a:rPr lang="en-US" sz="1800" baseline="0">
              <a:solidFill>
                <a:schemeClr val="accent2">
                  <a:lumMod val="75000"/>
                </a:schemeClr>
              </a:solidFill>
            </a:rPr>
            <a:t>20*12</a:t>
          </a:r>
          <a:r>
            <a:rPr lang="en-US" sz="1800" baseline="0"/>
            <a:t>,</a:t>
          </a:r>
          <a:r>
            <a:rPr lang="en-US" sz="1800" baseline="0">
              <a:solidFill>
                <a:schemeClr val="accent6">
                  <a:lumMod val="75000"/>
                </a:schemeClr>
              </a:solidFill>
            </a:rPr>
            <a:t>-500</a:t>
          </a:r>
          <a:r>
            <a:rPr lang="en-US" sz="1800" baseline="0"/>
            <a:t>,</a:t>
          </a:r>
          <a:r>
            <a:rPr lang="en-US" sz="1800" baseline="0">
              <a:solidFill>
                <a:srgbClr val="7030A0"/>
              </a:solidFill>
            </a:rPr>
            <a:t>0</a:t>
          </a:r>
          <a:r>
            <a:rPr lang="en-US" sz="1800" baseline="0"/>
            <a: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80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PV(</a:t>
          </a:r>
          <a:r>
            <a:rPr lang="en-US" sz="1100" b="1">
              <a:solidFill>
                <a:schemeClr val="dk1"/>
              </a:solidFill>
              <a:effectLst/>
              <a:latin typeface="+mn-lt"/>
              <a:ea typeface="+mn-ea"/>
              <a:cs typeface="+mn-cs"/>
            </a:rPr>
            <a:t>rate,nper,pmt,fv,type</a:t>
          </a:r>
          <a:r>
            <a:rPr lang="en-US" sz="1100">
              <a:solidFill>
                <a:schemeClr val="dk1"/>
              </a:solidFill>
              <a:effectLst/>
              <a:latin typeface="+mn-lt"/>
              <a:ea typeface="+mn-ea"/>
              <a:cs typeface="+mn-cs"/>
            </a:rPr>
            <a:t>)</a:t>
          </a:r>
        </a:p>
        <a:p>
          <a:pPr algn="ctr"/>
          <a:endParaRPr lang="en-US" sz="1100"/>
        </a:p>
      </xdr:txBody>
    </xdr:sp>
    <xdr:clientData/>
  </xdr:twoCellAnchor>
  <xdr:twoCellAnchor>
    <xdr:from>
      <xdr:col>0</xdr:col>
      <xdr:colOff>190500</xdr:colOff>
      <xdr:row>44</xdr:row>
      <xdr:rowOff>171450</xdr:rowOff>
    </xdr:from>
    <xdr:to>
      <xdr:col>7</xdr:col>
      <xdr:colOff>755650</xdr:colOff>
      <xdr:row>48</xdr:row>
      <xdr:rowOff>6350</xdr:rowOff>
    </xdr:to>
    <xdr:sp macro="" textlink="">
      <xdr:nvSpPr>
        <xdr:cNvPr id="9" name="TextBox 8">
          <a:extLst>
            <a:ext uri="{FF2B5EF4-FFF2-40B4-BE49-F238E27FC236}">
              <a16:creationId xmlns:a16="http://schemas.microsoft.com/office/drawing/2014/main" id="{93AE30E3-537F-DFB8-03C4-5C1E37DB0F52}"/>
            </a:ext>
          </a:extLst>
        </xdr:cNvPr>
        <xdr:cNvSpPr txBox="1"/>
      </xdr:nvSpPr>
      <xdr:spPr>
        <a:xfrm>
          <a:off x="190500" y="10255250"/>
          <a:ext cx="6483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Payout Annuities Part 1: Suppose we want to withdraw</a:t>
          </a:r>
          <a:r>
            <a:rPr lang="en-US" sz="1100" baseline="0"/>
            <a:t> $38,000 each year for 20 years in an account that earns 6% interest. a) How much would we need at the beginning? b) How much money is pulled out of the account? c) How much of the money is interest? a) present value = $435,857.01 b) 760,000 c) $324,142.99</a:t>
          </a:r>
          <a:endParaRPr lang="en-US" sz="1100"/>
        </a:p>
      </xdr:txBody>
    </xdr:sp>
    <xdr:clientData/>
  </xdr:twoCellAnchor>
  <xdr:twoCellAnchor>
    <xdr:from>
      <xdr:col>10</xdr:col>
      <xdr:colOff>304800</xdr:colOff>
      <xdr:row>7</xdr:row>
      <xdr:rowOff>31750</xdr:rowOff>
    </xdr:from>
    <xdr:to>
      <xdr:col>19</xdr:col>
      <xdr:colOff>368300</xdr:colOff>
      <xdr:row>15</xdr:row>
      <xdr:rowOff>133350</xdr:rowOff>
    </xdr:to>
    <xdr:sp macro="" textlink="">
      <xdr:nvSpPr>
        <xdr:cNvPr id="10" name="TextBox 9">
          <a:extLst>
            <a:ext uri="{FF2B5EF4-FFF2-40B4-BE49-F238E27FC236}">
              <a16:creationId xmlns:a16="http://schemas.microsoft.com/office/drawing/2014/main" id="{9ACA83A0-A02E-A137-4CAA-C029CE234CCC}"/>
            </a:ext>
          </a:extLst>
        </xdr:cNvPr>
        <xdr:cNvSpPr txBox="1"/>
      </xdr:nvSpPr>
      <xdr:spPr>
        <a:xfrm>
          <a:off x="9105900" y="2533650"/>
          <a:ext cx="749300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Payout Annuities (Combo) Part 2: You want to be</a:t>
          </a:r>
          <a:r>
            <a:rPr lang="en-US" sz="1100" baseline="0"/>
            <a:t> able to withdraw $40,000 each year from your retirement account for 25 years after you retire. You plan to retire in 30 years.  If your account earns 5.5% interest, how much will you need to deposit each year? $7407.38 How much money needs to be in the account when you retire? $536,557.31</a:t>
          </a:r>
        </a:p>
        <a:p>
          <a:r>
            <a:rPr lang="en-US" sz="1100" b="1" baseline="0">
              <a:solidFill>
                <a:schemeClr val="accent5">
                  <a:lumMod val="75000"/>
                </a:schemeClr>
              </a:solidFill>
            </a:rPr>
            <a:t>Savings Annuity:</a:t>
          </a:r>
        </a:p>
        <a:p>
          <a:r>
            <a:rPr lang="en-US" sz="1100" baseline="0"/>
            <a:t>30 years - saving up for retirement; 5.5% interest; making deposits once a year Regular payments are determined by our goal.</a:t>
          </a:r>
        </a:p>
        <a:p>
          <a:r>
            <a:rPr lang="en-US" sz="1100" b="1" baseline="0">
              <a:solidFill>
                <a:schemeClr val="accent5">
                  <a:lumMod val="75000"/>
                </a:schemeClr>
              </a:solidFill>
            </a:rPr>
            <a:t>Payout Annuity (Goal):</a:t>
          </a:r>
        </a:p>
        <a:p>
          <a:r>
            <a:rPr lang="en-US" sz="1100" baseline="0"/>
            <a:t>Retirement savings needs to be: _??______(GOAL) Need to get regular payments of $40,000 per year for 25 years (same</a:t>
          </a:r>
        </a:p>
        <a:p>
          <a:r>
            <a:rPr lang="en-US" sz="1100" baseline="0"/>
            <a:t>interest rate) </a:t>
          </a:r>
          <a:r>
            <a:rPr lang="en-US" sz="1100" b="1" baseline="0">
              <a:solidFill>
                <a:srgbClr val="7030A0"/>
              </a:solidFill>
            </a:rPr>
            <a:t>Solve for present value to get the future value of the savings part!</a:t>
          </a:r>
        </a:p>
        <a:p>
          <a:r>
            <a:rPr lang="en-US" sz="1100" b="1" baseline="0">
              <a:solidFill>
                <a:srgbClr val="7030A0"/>
              </a:solidFill>
            </a:rPr>
            <a:t>Solve the payout annuity present value. This becomes the future value of the savings annuity. Work backwards.</a:t>
          </a:r>
          <a:endParaRPr lang="en-US" sz="1100" b="1">
            <a:solidFill>
              <a:srgbClr val="7030A0"/>
            </a:solidFill>
          </a:endParaRPr>
        </a:p>
      </xdr:txBody>
    </xdr:sp>
    <xdr:clientData/>
  </xdr:twoCellAnchor>
  <xdr:twoCellAnchor>
    <xdr:from>
      <xdr:col>0</xdr:col>
      <xdr:colOff>190500</xdr:colOff>
      <xdr:row>48</xdr:row>
      <xdr:rowOff>69850</xdr:rowOff>
    </xdr:from>
    <xdr:to>
      <xdr:col>7</xdr:col>
      <xdr:colOff>749300</xdr:colOff>
      <xdr:row>52</xdr:row>
      <xdr:rowOff>63500</xdr:rowOff>
    </xdr:to>
    <xdr:sp macro="" textlink="">
      <xdr:nvSpPr>
        <xdr:cNvPr id="11" name="TextBox 10">
          <a:extLst>
            <a:ext uri="{FF2B5EF4-FFF2-40B4-BE49-F238E27FC236}">
              <a16:creationId xmlns:a16="http://schemas.microsoft.com/office/drawing/2014/main" id="{EB294ADC-BB55-4838-5A85-868B44DD1B52}"/>
            </a:ext>
          </a:extLst>
        </xdr:cNvPr>
        <xdr:cNvSpPr txBox="1"/>
      </xdr:nvSpPr>
      <xdr:spPr>
        <a:xfrm>
          <a:off x="190500" y="10966450"/>
          <a:ext cx="6477000" cy="80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Loans Question</a:t>
          </a:r>
          <a:r>
            <a:rPr lang="en-US" sz="1100" baseline="0"/>
            <a:t> 2: You want to buy a $275,000 home. You plan to put 5% down as you qualify for a FHA mortgage. What amount will you be financing? What will the monthly payments be if the interest rate is 5.5% What would they be if the rate is 6.5%? Financing amount $261,250.00 Monthly payment at 5.5%: $1483.35; Monthly payment at 6.5%: $1651.28</a:t>
          </a:r>
          <a:endParaRPr lang="en-US" sz="1100"/>
        </a:p>
      </xdr:txBody>
    </xdr:sp>
    <xdr:clientData/>
  </xdr:twoCellAnchor>
  <xdr:twoCellAnchor>
    <xdr:from>
      <xdr:col>0</xdr:col>
      <xdr:colOff>101600</xdr:colOff>
      <xdr:row>52</xdr:row>
      <xdr:rowOff>133350</xdr:rowOff>
    </xdr:from>
    <xdr:to>
      <xdr:col>7</xdr:col>
      <xdr:colOff>742950</xdr:colOff>
      <xdr:row>55</xdr:row>
      <xdr:rowOff>165100</xdr:rowOff>
    </xdr:to>
    <xdr:sp macro="" textlink="">
      <xdr:nvSpPr>
        <xdr:cNvPr id="12" name="TextBox 11">
          <a:extLst>
            <a:ext uri="{FF2B5EF4-FFF2-40B4-BE49-F238E27FC236}">
              <a16:creationId xmlns:a16="http://schemas.microsoft.com/office/drawing/2014/main" id="{F3DE97F0-EFBA-F3D3-0838-D37BCA0EDA6E}"/>
            </a:ext>
          </a:extLst>
        </xdr:cNvPr>
        <xdr:cNvSpPr txBox="1"/>
      </xdr:nvSpPr>
      <xdr:spPr>
        <a:xfrm>
          <a:off x="101600" y="11842750"/>
          <a:ext cx="6559550" cy="64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Loan question #4: You want to buy a $24,000 car. You</a:t>
          </a:r>
          <a:r>
            <a:rPr lang="en-US" sz="1100" baseline="0"/>
            <a:t> have a trade-in that the dealer values at $1500 and you plan to put 10% down. At 3% interest for 60 months what will your </a:t>
          </a:r>
          <a:r>
            <a:rPr lang="en-US" sz="1100" b="1" baseline="0">
              <a:solidFill>
                <a:srgbClr val="7030A0"/>
              </a:solidFill>
            </a:rPr>
            <a:t>monthly payment be</a:t>
          </a:r>
          <a:r>
            <a:rPr lang="en-US" sz="1100" baseline="0"/>
            <a:t>? We will pay $361.17 per month for 5 years.</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463550</xdr:colOff>
      <xdr:row>4</xdr:row>
      <xdr:rowOff>152400</xdr:rowOff>
    </xdr:from>
    <xdr:to>
      <xdr:col>1</xdr:col>
      <xdr:colOff>539750</xdr:colOff>
      <xdr:row>5</xdr:row>
      <xdr:rowOff>190500</xdr:rowOff>
    </xdr:to>
    <xdr:sp macro="" textlink="">
      <xdr:nvSpPr>
        <xdr:cNvPr id="4" name="Down Arrow 3">
          <a:extLst>
            <a:ext uri="{FF2B5EF4-FFF2-40B4-BE49-F238E27FC236}">
              <a16:creationId xmlns:a16="http://schemas.microsoft.com/office/drawing/2014/main" id="{1252D35D-5B53-F300-3651-52665BBB9F31}"/>
            </a:ext>
          </a:extLst>
        </xdr:cNvPr>
        <xdr:cNvSpPr/>
      </xdr:nvSpPr>
      <xdr:spPr>
        <a:xfrm>
          <a:off x="1200150" y="1219200"/>
          <a:ext cx="76200" cy="2413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946150</xdr:colOff>
      <xdr:row>4</xdr:row>
      <xdr:rowOff>146050</xdr:rowOff>
    </xdr:from>
    <xdr:to>
      <xdr:col>2</xdr:col>
      <xdr:colOff>1022350</xdr:colOff>
      <xdr:row>5</xdr:row>
      <xdr:rowOff>184150</xdr:rowOff>
    </xdr:to>
    <xdr:sp macro="" textlink="">
      <xdr:nvSpPr>
        <xdr:cNvPr id="5" name="Down Arrow 4">
          <a:extLst>
            <a:ext uri="{FF2B5EF4-FFF2-40B4-BE49-F238E27FC236}">
              <a16:creationId xmlns:a16="http://schemas.microsoft.com/office/drawing/2014/main" id="{1D496095-2258-9B44-92A0-E00B3AB1890D}"/>
            </a:ext>
          </a:extLst>
        </xdr:cNvPr>
        <xdr:cNvSpPr/>
      </xdr:nvSpPr>
      <xdr:spPr>
        <a:xfrm>
          <a:off x="2508250" y="1212850"/>
          <a:ext cx="76200" cy="2413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584200</xdr:colOff>
      <xdr:row>4</xdr:row>
      <xdr:rowOff>139700</xdr:rowOff>
    </xdr:from>
    <xdr:to>
      <xdr:col>3</xdr:col>
      <xdr:colOff>660400</xdr:colOff>
      <xdr:row>5</xdr:row>
      <xdr:rowOff>177800</xdr:rowOff>
    </xdr:to>
    <xdr:sp macro="" textlink="">
      <xdr:nvSpPr>
        <xdr:cNvPr id="6" name="Down Arrow 5">
          <a:extLst>
            <a:ext uri="{FF2B5EF4-FFF2-40B4-BE49-F238E27FC236}">
              <a16:creationId xmlns:a16="http://schemas.microsoft.com/office/drawing/2014/main" id="{C75A96D6-A812-2644-9A22-E069FC3B9A05}"/>
            </a:ext>
          </a:extLst>
        </xdr:cNvPr>
        <xdr:cNvSpPr/>
      </xdr:nvSpPr>
      <xdr:spPr>
        <a:xfrm>
          <a:off x="3276600" y="1206500"/>
          <a:ext cx="76200" cy="2413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6350</xdr:colOff>
      <xdr:row>0</xdr:row>
      <xdr:rowOff>6350</xdr:rowOff>
    </xdr:from>
    <xdr:ext cx="6737350" cy="628650"/>
    <xdr:sp macro="" textlink="">
      <xdr:nvSpPr>
        <xdr:cNvPr id="7" name="TextBox 6">
          <a:extLst>
            <a:ext uri="{FF2B5EF4-FFF2-40B4-BE49-F238E27FC236}">
              <a16:creationId xmlns:a16="http://schemas.microsoft.com/office/drawing/2014/main" id="{3765D33A-2465-9AD9-27DF-225A020640F6}"/>
            </a:ext>
          </a:extLst>
        </xdr:cNvPr>
        <xdr:cNvSpPr txBox="1"/>
      </xdr:nvSpPr>
      <xdr:spPr>
        <a:xfrm>
          <a:off x="6350" y="6350"/>
          <a:ext cx="6737350" cy="62865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Amortized Loan or Payout</a:t>
          </a:r>
          <a:r>
            <a:rPr lang="en-US" sz="1100" baseline="0"/>
            <a:t> Annuity: A loan that is fully amortized is one in which the borrower only pays interest on the remaining balance. Loans that use compound interest language fall into this category. We will use this to create payment/repayment schedules and track remaining balance throughout the term of the loan/payout annuity.</a:t>
          </a:r>
          <a:endParaRPr lang="en-US" sz="1100"/>
        </a:p>
      </xdr:txBody>
    </xdr:sp>
    <xdr:clientData/>
  </xdr:oneCellAnchor>
  <xdr:twoCellAnchor>
    <xdr:from>
      <xdr:col>5</xdr:col>
      <xdr:colOff>901700</xdr:colOff>
      <xdr:row>5</xdr:row>
      <xdr:rowOff>19050</xdr:rowOff>
    </xdr:from>
    <xdr:to>
      <xdr:col>6</xdr:col>
      <xdr:colOff>1130300</xdr:colOff>
      <xdr:row>6</xdr:row>
      <xdr:rowOff>44450</xdr:rowOff>
    </xdr:to>
    <xdr:sp macro="" textlink="">
      <xdr:nvSpPr>
        <xdr:cNvPr id="2" name="TextBox 1">
          <a:extLst>
            <a:ext uri="{FF2B5EF4-FFF2-40B4-BE49-F238E27FC236}">
              <a16:creationId xmlns:a16="http://schemas.microsoft.com/office/drawing/2014/main" id="{1672F989-AE47-86B2-C1A9-88AFE11AB701}"/>
            </a:ext>
          </a:extLst>
        </xdr:cNvPr>
        <xdr:cNvSpPr txBox="1"/>
      </xdr:nvSpPr>
      <xdr:spPr>
        <a:xfrm>
          <a:off x="6121400" y="1517650"/>
          <a:ext cx="1676400" cy="228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=PMT(B3/D3,C3*D3,-A3,,)</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869950</xdr:colOff>
      <xdr:row>0</xdr:row>
      <xdr:rowOff>819150</xdr:rowOff>
    </xdr:to>
    <xdr:sp macro="" textlink="">
      <xdr:nvSpPr>
        <xdr:cNvPr id="2" name="TextBox 1">
          <a:extLst>
            <a:ext uri="{FF2B5EF4-FFF2-40B4-BE49-F238E27FC236}">
              <a16:creationId xmlns:a16="http://schemas.microsoft.com/office/drawing/2014/main" id="{D52828EE-C31E-A726-9E2D-DB8519510F03}"/>
            </a:ext>
          </a:extLst>
        </xdr:cNvPr>
        <xdr:cNvSpPr txBox="1"/>
      </xdr:nvSpPr>
      <xdr:spPr>
        <a:xfrm>
          <a:off x="19050" y="0"/>
          <a:ext cx="3302000" cy="8191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Loan A:</a:t>
          </a:r>
          <a:r>
            <a:rPr lang="en-US" sz="1100" baseline="0"/>
            <a:t> Simple Interest is calculated up front, then spread equally over all payments. A borrower may or may not be responsible for remaining interest if paying off the loan early.</a:t>
          </a:r>
          <a:endParaRPr lang="en-US" sz="1100"/>
        </a:p>
      </xdr:txBody>
    </xdr:sp>
    <xdr:clientData/>
  </xdr:twoCellAnchor>
  <xdr:twoCellAnchor>
    <xdr:from>
      <xdr:col>5</xdr:col>
      <xdr:colOff>6350</xdr:colOff>
      <xdr:row>0</xdr:row>
      <xdr:rowOff>0</xdr:rowOff>
    </xdr:from>
    <xdr:to>
      <xdr:col>10</xdr:col>
      <xdr:colOff>25400</xdr:colOff>
      <xdr:row>1</xdr:row>
      <xdr:rowOff>0</xdr:rowOff>
    </xdr:to>
    <xdr:sp macro="" textlink="">
      <xdr:nvSpPr>
        <xdr:cNvPr id="3" name="TextBox 2">
          <a:extLst>
            <a:ext uri="{FF2B5EF4-FFF2-40B4-BE49-F238E27FC236}">
              <a16:creationId xmlns:a16="http://schemas.microsoft.com/office/drawing/2014/main" id="{9C7EEC07-3688-CD44-9B45-EC64848B5449}"/>
            </a:ext>
          </a:extLst>
        </xdr:cNvPr>
        <xdr:cNvSpPr txBox="1"/>
      </xdr:nvSpPr>
      <xdr:spPr>
        <a:xfrm>
          <a:off x="3549650" y="0"/>
          <a:ext cx="4146550" cy="8255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Loan B:</a:t>
          </a:r>
          <a:r>
            <a:rPr lang="en-US" sz="1100" baseline="0"/>
            <a:t> Simple Interest is calculated up front, then the "Rule of 78" is used to calculate the amount of each payment that goes to the balance. In column J we see an example of what it costs to pay off the loan early with a penalty of 1% of the loan amount.</a:t>
          </a:r>
          <a:endParaRPr lang="en-US" sz="1100"/>
        </a:p>
      </xdr:txBody>
    </xdr:sp>
    <xdr:clientData/>
  </xdr:twoCellAnchor>
  <xdr:twoCellAnchor>
    <xdr:from>
      <xdr:col>10</xdr:col>
      <xdr:colOff>247650</xdr:colOff>
      <xdr:row>0</xdr:row>
      <xdr:rowOff>514351</xdr:rowOff>
    </xdr:from>
    <xdr:to>
      <xdr:col>16</xdr:col>
      <xdr:colOff>101600</xdr:colOff>
      <xdr:row>9</xdr:row>
      <xdr:rowOff>171450</xdr:rowOff>
    </xdr:to>
    <xdr:grpSp>
      <xdr:nvGrpSpPr>
        <xdr:cNvPr id="8" name="Group 7">
          <a:extLst>
            <a:ext uri="{FF2B5EF4-FFF2-40B4-BE49-F238E27FC236}">
              <a16:creationId xmlns:a16="http://schemas.microsoft.com/office/drawing/2014/main" id="{6DDBDBED-081F-EF58-A84B-51CC6B2FECFE}"/>
            </a:ext>
          </a:extLst>
        </xdr:cNvPr>
        <xdr:cNvGrpSpPr/>
      </xdr:nvGrpSpPr>
      <xdr:grpSpPr>
        <a:xfrm>
          <a:off x="7918450" y="514351"/>
          <a:ext cx="4806950" cy="2628899"/>
          <a:chOff x="1276350" y="165101"/>
          <a:chExt cx="4806950" cy="2628899"/>
        </a:xfrm>
      </xdr:grpSpPr>
      <xdr:grpSp>
        <xdr:nvGrpSpPr>
          <xdr:cNvPr id="6" name="Group 5">
            <a:extLst>
              <a:ext uri="{FF2B5EF4-FFF2-40B4-BE49-F238E27FC236}">
                <a16:creationId xmlns:a16="http://schemas.microsoft.com/office/drawing/2014/main" id="{4371B826-CB4C-26DB-402A-061D2337B247}"/>
              </a:ext>
            </a:extLst>
          </xdr:cNvPr>
          <xdr:cNvGrpSpPr/>
        </xdr:nvGrpSpPr>
        <xdr:grpSpPr>
          <a:xfrm>
            <a:off x="1276350" y="165101"/>
            <a:ext cx="4806950" cy="2628899"/>
            <a:chOff x="1416050" y="158751"/>
            <a:chExt cx="4806950" cy="2628899"/>
          </a:xfrm>
        </xdr:grpSpPr>
        <xdr:pic>
          <xdr:nvPicPr>
            <xdr:cNvPr id="4" name="Picture 3">
              <a:extLst>
                <a:ext uri="{FF2B5EF4-FFF2-40B4-BE49-F238E27FC236}">
                  <a16:creationId xmlns:a16="http://schemas.microsoft.com/office/drawing/2014/main" id="{0D628A53-205E-E22B-F69F-5D0FBA845E82}"/>
                </a:ext>
              </a:extLst>
            </xdr:cNvPr>
            <xdr:cNvPicPr>
              <a:picLocks noChangeAspect="1"/>
            </xdr:cNvPicPr>
          </xdr:nvPicPr>
          <xdr:blipFill>
            <a:blip xmlns:r="http://schemas.openxmlformats.org/officeDocument/2006/relationships" r:embed="rId1"/>
            <a:stretch>
              <a:fillRect/>
            </a:stretch>
          </xdr:blipFill>
          <xdr:spPr>
            <a:xfrm>
              <a:off x="1416050" y="158751"/>
              <a:ext cx="4804220" cy="2628899"/>
            </a:xfrm>
            <a:prstGeom prst="rect">
              <a:avLst/>
            </a:prstGeom>
          </xdr:spPr>
        </xdr:pic>
        <xdr:sp macro="" textlink="">
          <xdr:nvSpPr>
            <xdr:cNvPr id="5" name="TextBox 4">
              <a:extLst>
                <a:ext uri="{FF2B5EF4-FFF2-40B4-BE49-F238E27FC236}">
                  <a16:creationId xmlns:a16="http://schemas.microsoft.com/office/drawing/2014/main" id="{05CD025F-FD54-5FD0-7A03-874DAD684425}"/>
                </a:ext>
              </a:extLst>
            </xdr:cNvPr>
            <xdr:cNvSpPr txBox="1"/>
          </xdr:nvSpPr>
          <xdr:spPr>
            <a:xfrm>
              <a:off x="2527300" y="1689100"/>
              <a:ext cx="36957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https://www.creditkarma.com/personal-loans/i/what-is-rule-78</a:t>
              </a:r>
            </a:p>
          </xdr:txBody>
        </xdr:sp>
      </xdr:grpSp>
      <xdr:sp macro="" textlink="">
        <xdr:nvSpPr>
          <xdr:cNvPr id="7" name="TextBox 6">
            <a:extLst>
              <a:ext uri="{FF2B5EF4-FFF2-40B4-BE49-F238E27FC236}">
                <a16:creationId xmlns:a16="http://schemas.microsoft.com/office/drawing/2014/main" id="{0487ED17-E23F-A925-9CAF-99EE71E6274A}"/>
              </a:ext>
            </a:extLst>
          </xdr:cNvPr>
          <xdr:cNvSpPr txBox="1"/>
        </xdr:nvSpPr>
        <xdr:spPr>
          <a:xfrm>
            <a:off x="1327150" y="2019300"/>
            <a:ext cx="4705350" cy="73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Let's see the difference between all 3 kinds of loans if $23,000 is borrowed at 8% interest</a:t>
            </a:r>
            <a:r>
              <a:rPr lang="en-US" sz="1100" baseline="0"/>
              <a:t> for 30 months (which is 2.5 years).</a:t>
            </a:r>
            <a:endParaRPr lang="en-US" sz="1100"/>
          </a:p>
        </xdr:txBody>
      </xdr:sp>
    </xdr:grp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DF73-4AB4-8140-9EA9-A0768787ACB1}">
  <dimension ref="A1:E2"/>
  <sheetViews>
    <sheetView zoomScale="200" zoomScaleNormal="200" workbookViewId="0">
      <selection activeCell="C6" sqref="C6"/>
    </sheetView>
  </sheetViews>
  <sheetFormatPr baseColWidth="10" defaultRowHeight="16"/>
  <cols>
    <col min="3" max="3" width="10.5" customWidth="1"/>
  </cols>
  <sheetData>
    <row r="1" spans="1:5" ht="35" customHeight="1"/>
    <row r="2" spans="1:5">
      <c r="A2" s="1">
        <v>16</v>
      </c>
      <c r="B2" s="2">
        <f>A2^2</f>
        <v>256</v>
      </c>
      <c r="C2" s="2">
        <f>A2^3</f>
        <v>4096</v>
      </c>
      <c r="D2" s="2">
        <f>SQRT(A2)</f>
        <v>4</v>
      </c>
      <c r="E2" s="2">
        <f>1/A2</f>
        <v>6.25E-2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899-0130-114B-9CA2-76F8E3288B13}">
  <dimension ref="A1:Y20"/>
  <sheetViews>
    <sheetView zoomScale="150" zoomScaleNormal="150" workbookViewId="0">
      <selection activeCell="Q21" sqref="Q21"/>
    </sheetView>
  </sheetViews>
  <sheetFormatPr baseColWidth="10" defaultRowHeight="16"/>
  <cols>
    <col min="1" max="25" width="5.33203125" customWidth="1"/>
  </cols>
  <sheetData>
    <row r="1" spans="1:25">
      <c r="A1" s="45" t="s">
        <v>66</v>
      </c>
      <c r="B1" s="45"/>
      <c r="C1" s="45"/>
      <c r="D1" s="45"/>
      <c r="E1" s="45"/>
      <c r="F1" s="45"/>
      <c r="G1" s="45"/>
      <c r="H1" s="45"/>
      <c r="I1" s="45"/>
      <c r="J1" s="45"/>
      <c r="K1" s="45"/>
      <c r="L1" s="45"/>
      <c r="M1" s="45"/>
      <c r="N1" s="45"/>
      <c r="O1" s="45"/>
      <c r="P1" s="45"/>
      <c r="Q1" s="45"/>
      <c r="R1" s="45"/>
      <c r="S1" s="45"/>
      <c r="T1" s="45"/>
      <c r="U1" s="45"/>
      <c r="V1" s="45"/>
      <c r="W1" s="45"/>
      <c r="X1" s="45"/>
      <c r="Y1" s="45"/>
    </row>
    <row r="2" spans="1:25">
      <c r="A2" s="43" t="s">
        <v>65</v>
      </c>
      <c r="B2" s="43"/>
      <c r="C2" s="43"/>
      <c r="D2" s="43"/>
      <c r="E2" s="43"/>
      <c r="F2" s="43"/>
      <c r="G2" s="43"/>
      <c r="H2" s="43"/>
      <c r="I2" s="43"/>
      <c r="J2" s="43"/>
      <c r="K2" s="43"/>
      <c r="L2" s="43"/>
      <c r="M2" s="43"/>
      <c r="N2" s="43"/>
      <c r="O2" s="43"/>
      <c r="P2" s="43"/>
      <c r="Q2" s="43"/>
      <c r="R2" s="43"/>
      <c r="S2" s="43"/>
      <c r="T2" s="43"/>
      <c r="U2" s="43"/>
      <c r="V2" s="43"/>
      <c r="W2" s="43"/>
      <c r="X2" s="43"/>
      <c r="Y2" s="43"/>
    </row>
    <row r="3" spans="1:25">
      <c r="A3" t="s">
        <v>53</v>
      </c>
      <c r="B3" t="s">
        <v>54</v>
      </c>
      <c r="C3" t="s">
        <v>55</v>
      </c>
      <c r="D3" t="s">
        <v>56</v>
      </c>
      <c r="E3" t="s">
        <v>57</v>
      </c>
      <c r="F3" t="s">
        <v>58</v>
      </c>
      <c r="G3" t="s">
        <v>59</v>
      </c>
      <c r="H3" t="s">
        <v>60</v>
      </c>
      <c r="I3" t="s">
        <v>61</v>
      </c>
      <c r="J3" t="s">
        <v>62</v>
      </c>
      <c r="K3" t="s">
        <v>63</v>
      </c>
      <c r="L3" t="s">
        <v>64</v>
      </c>
      <c r="M3" s="5"/>
      <c r="N3" t="s">
        <v>53</v>
      </c>
      <c r="O3" t="s">
        <v>54</v>
      </c>
      <c r="P3" t="s">
        <v>55</v>
      </c>
      <c r="Q3" t="s">
        <v>56</v>
      </c>
      <c r="R3" t="s">
        <v>57</v>
      </c>
      <c r="S3" t="s">
        <v>58</v>
      </c>
      <c r="T3" t="s">
        <v>59</v>
      </c>
      <c r="U3" t="s">
        <v>60</v>
      </c>
      <c r="V3" t="s">
        <v>61</v>
      </c>
      <c r="W3" t="s">
        <v>62</v>
      </c>
      <c r="X3" t="s">
        <v>63</v>
      </c>
      <c r="Y3" t="s">
        <v>64</v>
      </c>
    </row>
    <row r="4" spans="1:25">
      <c r="M4" s="5"/>
    </row>
    <row r="5" spans="1:25">
      <c r="M5" s="5"/>
    </row>
    <row r="6" spans="1:25">
      <c r="M6" s="5"/>
    </row>
    <row r="7" spans="1:25">
      <c r="M7" s="5"/>
    </row>
    <row r="8" spans="1:25">
      <c r="M8" s="5"/>
    </row>
    <row r="9" spans="1:25">
      <c r="M9" s="5"/>
    </row>
    <row r="10" spans="1:25">
      <c r="M10" s="5"/>
    </row>
    <row r="11" spans="1:25">
      <c r="M11" s="5"/>
    </row>
    <row r="12" spans="1:25">
      <c r="M12" s="5"/>
    </row>
    <row r="13" spans="1:25">
      <c r="M13" s="5"/>
      <c r="T13" s="38"/>
      <c r="U13" s="38"/>
      <c r="V13" s="38"/>
      <c r="W13" s="38"/>
      <c r="X13" s="38"/>
      <c r="Y13" s="38"/>
    </row>
    <row r="14" spans="1:25">
      <c r="M14" s="5"/>
      <c r="T14" s="38"/>
      <c r="U14" s="38"/>
      <c r="V14" s="38"/>
      <c r="W14" s="38"/>
      <c r="X14" s="38"/>
      <c r="Y14" s="38"/>
    </row>
    <row r="15" spans="1:25">
      <c r="M15" s="5"/>
      <c r="T15" s="38"/>
      <c r="U15" s="38"/>
      <c r="V15" s="38"/>
      <c r="W15" s="38"/>
      <c r="X15" s="38"/>
      <c r="Y15" s="38"/>
    </row>
    <row r="16" spans="1:25" ht="16" customHeight="1">
      <c r="A16" s="44" t="s">
        <v>67</v>
      </c>
      <c r="B16" s="44"/>
      <c r="C16" s="44"/>
      <c r="D16" s="44"/>
      <c r="E16" s="44"/>
      <c r="F16" s="44"/>
      <c r="G16" s="44"/>
      <c r="H16" s="44"/>
      <c r="I16" s="44"/>
      <c r="J16" s="44"/>
      <c r="K16" s="44"/>
      <c r="L16" s="44"/>
      <c r="M16" s="5"/>
      <c r="T16" s="38"/>
      <c r="U16" s="38"/>
      <c r="V16" s="38"/>
      <c r="W16" s="38"/>
      <c r="X16" s="38"/>
      <c r="Y16" s="38"/>
    </row>
    <row r="17" spans="1:25">
      <c r="A17" s="44"/>
      <c r="B17" s="44"/>
      <c r="C17" s="44"/>
      <c r="D17" s="44"/>
      <c r="E17" s="44"/>
      <c r="F17" s="44"/>
      <c r="G17" s="44"/>
      <c r="H17" s="44"/>
      <c r="I17" s="44"/>
      <c r="J17" s="44"/>
      <c r="K17" s="44"/>
      <c r="L17" s="44"/>
      <c r="M17" s="5"/>
      <c r="T17" s="38"/>
      <c r="U17" s="38"/>
      <c r="V17" s="38"/>
      <c r="W17" s="38"/>
      <c r="X17" s="38"/>
      <c r="Y17" s="38"/>
    </row>
    <row r="18" spans="1:25">
      <c r="A18" s="44"/>
      <c r="B18" s="44"/>
      <c r="C18" s="44"/>
      <c r="D18" s="44"/>
      <c r="E18" s="44"/>
      <c r="F18" s="44"/>
      <c r="G18" s="44"/>
      <c r="H18" s="44"/>
      <c r="I18" s="44"/>
      <c r="J18" s="44"/>
      <c r="K18" s="44"/>
      <c r="L18" s="44"/>
      <c r="M18" s="5"/>
      <c r="T18" s="38"/>
      <c r="U18" s="38"/>
      <c r="V18" s="38"/>
      <c r="W18" s="38"/>
      <c r="X18" s="38"/>
      <c r="Y18" s="38"/>
    </row>
    <row r="19" spans="1:25">
      <c r="A19" s="44"/>
      <c r="B19" s="44"/>
      <c r="C19" s="44"/>
      <c r="D19" s="44"/>
      <c r="E19" s="44"/>
      <c r="F19" s="44"/>
      <c r="G19" s="44"/>
      <c r="H19" s="44"/>
      <c r="I19" s="44"/>
      <c r="J19" s="44"/>
      <c r="K19" s="44"/>
      <c r="L19" s="44"/>
      <c r="M19" s="5"/>
      <c r="T19" s="38"/>
      <c r="U19" s="38"/>
      <c r="V19" s="38"/>
      <c r="W19" s="38"/>
      <c r="X19" s="38"/>
      <c r="Y19" s="38"/>
    </row>
    <row r="20" spans="1:25">
      <c r="M20" s="5"/>
      <c r="T20" s="38"/>
      <c r="U20" s="38"/>
      <c r="V20" s="38"/>
      <c r="W20" s="38"/>
      <c r="X20" s="38"/>
      <c r="Y20" s="38"/>
    </row>
  </sheetData>
  <mergeCells count="3">
    <mergeCell ref="A2:Y2"/>
    <mergeCell ref="A16:L19"/>
    <mergeCell ref="A1:Y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23CB4-65B4-1C46-AAC1-74AF45ACA209}">
  <dimension ref="A1:I10"/>
  <sheetViews>
    <sheetView topLeftCell="A2" zoomScale="200" zoomScaleNormal="200" workbookViewId="0">
      <selection activeCell="E15" sqref="E15"/>
    </sheetView>
  </sheetViews>
  <sheetFormatPr baseColWidth="10" defaultRowHeight="16"/>
  <sheetData>
    <row r="1" spans="1:9">
      <c r="A1" s="46" t="s">
        <v>68</v>
      </c>
      <c r="B1" s="46"/>
      <c r="C1" s="46"/>
      <c r="D1" s="46"/>
      <c r="E1" s="46" t="s">
        <v>69</v>
      </c>
      <c r="F1" s="46"/>
      <c r="G1" s="46"/>
      <c r="H1" s="46"/>
    </row>
    <row r="10" spans="1:9">
      <c r="F10" s="46" t="s">
        <v>70</v>
      </c>
      <c r="G10" s="46"/>
      <c r="H10" s="46"/>
      <c r="I10" s="46"/>
    </row>
  </sheetData>
  <mergeCells count="3">
    <mergeCell ref="A1:D1"/>
    <mergeCell ref="F10:I10"/>
    <mergeCell ref="E1:H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3E54-BD71-FC46-94D3-4049A83091A1}">
  <dimension ref="A1:I29"/>
  <sheetViews>
    <sheetView tabSelected="1" zoomScale="200" zoomScaleNormal="200" workbookViewId="0">
      <selection activeCell="D28" sqref="B28:D28"/>
    </sheetView>
  </sheetViews>
  <sheetFormatPr baseColWidth="10" defaultRowHeight="16"/>
  <cols>
    <col min="3" max="3" width="11.33203125" customWidth="1"/>
    <col min="4" max="4" width="11.6640625" customWidth="1"/>
    <col min="5" max="5" width="2" customWidth="1"/>
  </cols>
  <sheetData>
    <row r="1" spans="1:9" ht="51">
      <c r="A1" s="21" t="s">
        <v>12</v>
      </c>
      <c r="B1" s="21" t="s">
        <v>29</v>
      </c>
      <c r="C1" s="21" t="s">
        <v>30</v>
      </c>
      <c r="D1" s="21" t="s">
        <v>31</v>
      </c>
      <c r="E1" s="5"/>
      <c r="F1" s="21" t="s">
        <v>26</v>
      </c>
      <c r="G1" s="21" t="s">
        <v>34</v>
      </c>
      <c r="H1" s="21" t="s">
        <v>35</v>
      </c>
      <c r="I1" s="21" t="s">
        <v>36</v>
      </c>
    </row>
    <row r="2" spans="1:9">
      <c r="A2" s="9">
        <v>0.24</v>
      </c>
      <c r="B2" s="25">
        <v>3500</v>
      </c>
      <c r="C2" s="1">
        <v>24</v>
      </c>
      <c r="D2" s="33">
        <f>B2+B2*A2*C2/12</f>
        <v>5180</v>
      </c>
      <c r="E2" s="5"/>
      <c r="F2" s="33">
        <f>D2/C2</f>
        <v>215.83333333333334</v>
      </c>
      <c r="G2" s="18">
        <f>(D2-B2)/C2</f>
        <v>70</v>
      </c>
      <c r="H2" s="36">
        <f>D2-B2</f>
        <v>1680</v>
      </c>
      <c r="I2" s="4">
        <f>C2*(C2+1)/2</f>
        <v>300</v>
      </c>
    </row>
    <row r="3" spans="1:9" ht="34">
      <c r="A3" s="2"/>
      <c r="B3" s="21" t="s">
        <v>71</v>
      </c>
      <c r="C3" s="21" t="s">
        <v>27</v>
      </c>
      <c r="D3" s="21" t="s">
        <v>72</v>
      </c>
      <c r="F3" s="2"/>
      <c r="G3" s="2"/>
    </row>
    <row r="4" spans="1:9">
      <c r="B4" s="24">
        <v>0</v>
      </c>
      <c r="D4" s="31">
        <f>B2</f>
        <v>3500</v>
      </c>
    </row>
    <row r="5" spans="1:9">
      <c r="A5">
        <f>B5-B4</f>
        <v>1</v>
      </c>
      <c r="B5" s="4">
        <v>1</v>
      </c>
      <c r="C5" s="36">
        <f>H$2*(C$2-B5+1)/I$2</f>
        <v>134.4</v>
      </c>
      <c r="D5" s="17">
        <f>D4-(F$2-C5)</f>
        <v>3418.5666666666666</v>
      </c>
      <c r="F5" s="32">
        <f>D5-D4</f>
        <v>-81.433333333333394</v>
      </c>
    </row>
    <row r="6" spans="1:9">
      <c r="A6">
        <f t="shared" ref="A6:A14" si="0">B6-B5</f>
        <v>1</v>
      </c>
      <c r="B6">
        <v>2</v>
      </c>
      <c r="C6" s="35">
        <f>H$2*(C$2-B6+1)/I$2</f>
        <v>128.80000000000001</v>
      </c>
      <c r="D6" s="17">
        <f t="shared" ref="D6:D28" si="1">D5-(F$2-C6)</f>
        <v>3331.5333333333333</v>
      </c>
      <c r="F6" s="32">
        <f t="shared" ref="F6:F14" si="2">D6-D5</f>
        <v>-87.033333333333303</v>
      </c>
      <c r="G6" s="32">
        <f>F6-F5</f>
        <v>-5.5999999999999091</v>
      </c>
    </row>
    <row r="7" spans="1:9">
      <c r="A7">
        <f t="shared" si="0"/>
        <v>1</v>
      </c>
      <c r="B7" s="4">
        <v>3</v>
      </c>
      <c r="C7" s="36">
        <f>H$2*(C$2-B7+1)/I$2</f>
        <v>123.2</v>
      </c>
      <c r="D7" s="17">
        <f t="shared" si="1"/>
        <v>3238.9</v>
      </c>
      <c r="F7" s="32">
        <f t="shared" si="2"/>
        <v>-92.633333333333212</v>
      </c>
      <c r="G7" s="32">
        <f t="shared" ref="G7:G14" si="3">F7-F6</f>
        <v>-5.5999999999999091</v>
      </c>
    </row>
    <row r="8" spans="1:9">
      <c r="A8">
        <f t="shared" si="0"/>
        <v>1</v>
      </c>
      <c r="B8">
        <v>4</v>
      </c>
      <c r="C8" s="35">
        <f>H$2*(C$2-B8+1)/I$2</f>
        <v>117.6</v>
      </c>
      <c r="D8" s="17">
        <f t="shared" si="1"/>
        <v>3140.666666666667</v>
      </c>
      <c r="F8" s="32">
        <f t="shared" si="2"/>
        <v>-98.233333333333121</v>
      </c>
      <c r="G8" s="32">
        <f t="shared" si="3"/>
        <v>-5.5999999999999091</v>
      </c>
    </row>
    <row r="9" spans="1:9">
      <c r="A9">
        <f t="shared" si="0"/>
        <v>1</v>
      </c>
      <c r="B9" s="4">
        <v>5</v>
      </c>
      <c r="C9" s="36">
        <f>H$2*(C$2-B9+1)/I$2</f>
        <v>112</v>
      </c>
      <c r="D9" s="17">
        <f t="shared" si="1"/>
        <v>3036.8333333333335</v>
      </c>
      <c r="F9" s="32">
        <f t="shared" si="2"/>
        <v>-103.83333333333348</v>
      </c>
      <c r="G9" s="32">
        <f t="shared" si="3"/>
        <v>-5.6000000000003638</v>
      </c>
    </row>
    <row r="10" spans="1:9">
      <c r="A10">
        <f t="shared" si="0"/>
        <v>1</v>
      </c>
      <c r="B10">
        <v>6</v>
      </c>
      <c r="C10" s="35">
        <f>H$2*(C$2-B10+1)/I$2</f>
        <v>106.4</v>
      </c>
      <c r="D10" s="17">
        <f t="shared" si="1"/>
        <v>2927.4</v>
      </c>
      <c r="F10" s="32">
        <f t="shared" si="2"/>
        <v>-109.43333333333339</v>
      </c>
      <c r="G10" s="32">
        <f t="shared" si="3"/>
        <v>-5.5999999999999091</v>
      </c>
    </row>
    <row r="11" spans="1:9">
      <c r="A11">
        <f t="shared" si="0"/>
        <v>1</v>
      </c>
      <c r="B11" s="4">
        <v>7</v>
      </c>
      <c r="C11" s="36">
        <f>H$2*(C$2-B11+1)/I$2</f>
        <v>100.8</v>
      </c>
      <c r="D11" s="17">
        <f t="shared" si="1"/>
        <v>2812.3666666666668</v>
      </c>
      <c r="F11" s="32">
        <f t="shared" si="2"/>
        <v>-115.0333333333333</v>
      </c>
      <c r="G11" s="32">
        <f t="shared" si="3"/>
        <v>-5.5999999999999091</v>
      </c>
    </row>
    <row r="12" spans="1:9">
      <c r="A12">
        <f t="shared" si="0"/>
        <v>1</v>
      </c>
      <c r="B12">
        <v>8</v>
      </c>
      <c r="C12" s="35">
        <f>H$2*(C$2-B12+1)/I$2</f>
        <v>95.2</v>
      </c>
      <c r="D12" s="17">
        <f t="shared" si="1"/>
        <v>2691.7333333333336</v>
      </c>
      <c r="F12" s="32">
        <f t="shared" si="2"/>
        <v>-120.63333333333321</v>
      </c>
      <c r="G12" s="32">
        <f t="shared" si="3"/>
        <v>-5.5999999999999091</v>
      </c>
    </row>
    <row r="13" spans="1:9">
      <c r="A13">
        <f t="shared" si="0"/>
        <v>1</v>
      </c>
      <c r="B13" s="4">
        <v>9</v>
      </c>
      <c r="C13" s="36">
        <f>H$2*(C$2-B13+1)/I$2</f>
        <v>89.6</v>
      </c>
      <c r="D13" s="17">
        <f t="shared" si="1"/>
        <v>2565.5</v>
      </c>
      <c r="F13" s="32">
        <f t="shared" si="2"/>
        <v>-126.23333333333358</v>
      </c>
      <c r="G13" s="32">
        <f t="shared" si="3"/>
        <v>-5.6000000000003638</v>
      </c>
    </row>
    <row r="14" spans="1:9">
      <c r="A14">
        <f t="shared" si="0"/>
        <v>1</v>
      </c>
      <c r="B14">
        <v>10</v>
      </c>
      <c r="C14" s="35">
        <f>H$2*(C$2-B14+1)/I$2</f>
        <v>84</v>
      </c>
      <c r="D14" s="17">
        <f t="shared" si="1"/>
        <v>2433.6666666666665</v>
      </c>
      <c r="F14" s="32">
        <f t="shared" si="2"/>
        <v>-131.83333333333348</v>
      </c>
      <c r="G14" s="32">
        <f t="shared" si="3"/>
        <v>-5.5999999999999091</v>
      </c>
    </row>
    <row r="15" spans="1:9">
      <c r="B15">
        <v>11</v>
      </c>
      <c r="C15" s="35">
        <f t="shared" ref="C15:C25" si="4">H$2*(C$2-B15+1)/I$2</f>
        <v>78.400000000000006</v>
      </c>
      <c r="D15" s="17">
        <f t="shared" ref="D15:D25" si="5">D14-(F$2-C15)</f>
        <v>2296.2333333333331</v>
      </c>
      <c r="F15" s="32"/>
      <c r="G15" s="32"/>
    </row>
    <row r="16" spans="1:9">
      <c r="B16" s="4">
        <v>12</v>
      </c>
      <c r="C16" s="36">
        <f t="shared" si="4"/>
        <v>72.8</v>
      </c>
      <c r="D16" s="17">
        <f t="shared" si="5"/>
        <v>2153.1999999999998</v>
      </c>
      <c r="F16" s="32"/>
      <c r="G16" s="32"/>
    </row>
    <row r="17" spans="2:7">
      <c r="B17">
        <v>13</v>
      </c>
      <c r="C17" s="35">
        <f t="shared" si="4"/>
        <v>67.2</v>
      </c>
      <c r="D17" s="17">
        <f t="shared" si="5"/>
        <v>2004.5666666666666</v>
      </c>
      <c r="F17" s="32"/>
      <c r="G17" s="32"/>
    </row>
    <row r="18" spans="2:7">
      <c r="B18">
        <v>14</v>
      </c>
      <c r="C18" s="35">
        <f t="shared" si="4"/>
        <v>61.6</v>
      </c>
      <c r="D18" s="17">
        <f t="shared" si="5"/>
        <v>1850.3333333333333</v>
      </c>
      <c r="F18" s="32"/>
      <c r="G18" s="32"/>
    </row>
    <row r="19" spans="2:7">
      <c r="B19" s="4">
        <v>15</v>
      </c>
      <c r="C19" s="36">
        <f t="shared" si="4"/>
        <v>56</v>
      </c>
      <c r="D19" s="17">
        <f t="shared" si="5"/>
        <v>1690.5</v>
      </c>
      <c r="F19" s="32"/>
      <c r="G19" s="32"/>
    </row>
    <row r="20" spans="2:7">
      <c r="B20">
        <v>16</v>
      </c>
      <c r="C20" s="35">
        <f t="shared" si="4"/>
        <v>50.4</v>
      </c>
      <c r="D20" s="17">
        <f t="shared" si="5"/>
        <v>1525.0666666666666</v>
      </c>
      <c r="F20" s="32"/>
      <c r="G20" s="32"/>
    </row>
    <row r="21" spans="2:7">
      <c r="B21">
        <v>17</v>
      </c>
      <c r="C21" s="35">
        <f t="shared" si="4"/>
        <v>44.8</v>
      </c>
      <c r="D21" s="17">
        <f t="shared" si="5"/>
        <v>1354.0333333333333</v>
      </c>
      <c r="F21" s="32"/>
      <c r="G21" s="32"/>
    </row>
    <row r="22" spans="2:7">
      <c r="B22" s="4">
        <v>18</v>
      </c>
      <c r="C22" s="36">
        <f t="shared" si="4"/>
        <v>39.200000000000003</v>
      </c>
      <c r="D22" s="17">
        <f t="shared" si="5"/>
        <v>1177.4000000000001</v>
      </c>
      <c r="F22" s="32"/>
      <c r="G22" s="32"/>
    </row>
    <row r="23" spans="2:7">
      <c r="B23">
        <v>19</v>
      </c>
      <c r="C23" s="35">
        <f t="shared" si="4"/>
        <v>33.6</v>
      </c>
      <c r="D23" s="17">
        <f t="shared" si="5"/>
        <v>995.16666666666674</v>
      </c>
      <c r="F23" s="32"/>
      <c r="G23" s="32"/>
    </row>
    <row r="24" spans="2:7">
      <c r="B24">
        <v>20</v>
      </c>
      <c r="C24" s="35">
        <f t="shared" si="4"/>
        <v>28</v>
      </c>
      <c r="D24" s="17">
        <f t="shared" si="5"/>
        <v>807.33333333333337</v>
      </c>
      <c r="F24" s="32"/>
      <c r="G24" s="32"/>
    </row>
    <row r="25" spans="2:7">
      <c r="B25" s="4">
        <v>21</v>
      </c>
      <c r="C25" s="36">
        <f t="shared" si="4"/>
        <v>22.4</v>
      </c>
      <c r="D25" s="17">
        <f t="shared" si="5"/>
        <v>613.90000000000009</v>
      </c>
      <c r="F25" s="32"/>
      <c r="G25" s="32"/>
    </row>
    <row r="26" spans="2:7">
      <c r="B26">
        <v>22</v>
      </c>
      <c r="C26" s="35">
        <f t="shared" ref="C26:C29" si="6">H$2*(C$2-B26+1)/I$2</f>
        <v>16.8</v>
      </c>
      <c r="D26" s="17">
        <f t="shared" ref="D26:D29" si="7">D25-(F$2-C26)</f>
        <v>414.86666666666679</v>
      </c>
      <c r="F26" s="32"/>
      <c r="G26" s="32"/>
    </row>
    <row r="27" spans="2:7">
      <c r="B27">
        <v>23</v>
      </c>
      <c r="C27" s="35">
        <f t="shared" si="6"/>
        <v>11.2</v>
      </c>
      <c r="D27" s="17">
        <f t="shared" si="7"/>
        <v>210.23333333333343</v>
      </c>
      <c r="F27" s="32"/>
      <c r="G27" s="32"/>
    </row>
    <row r="28" spans="2:7">
      <c r="B28" s="4">
        <v>24</v>
      </c>
      <c r="C28" s="36">
        <f t="shared" si="6"/>
        <v>5.6</v>
      </c>
      <c r="D28" s="17">
        <f t="shared" si="7"/>
        <v>0</v>
      </c>
      <c r="F28" s="32"/>
      <c r="G28" s="32"/>
    </row>
    <row r="29" spans="2:7">
      <c r="C29" s="35"/>
      <c r="D29" s="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E14CA-FBCB-0242-BD22-AEB1FFEFBB7B}">
  <dimension ref="A1:I11"/>
  <sheetViews>
    <sheetView zoomScale="200" zoomScaleNormal="200" workbookViewId="0">
      <selection activeCell="G6" sqref="G6:G11"/>
    </sheetView>
  </sheetViews>
  <sheetFormatPr baseColWidth="10" defaultRowHeight="16"/>
  <cols>
    <col min="1" max="1" width="7.83203125" customWidth="1"/>
    <col min="2" max="2" width="8.33203125" customWidth="1"/>
    <col min="3" max="3" width="5.6640625" customWidth="1"/>
    <col min="4" max="4" width="8" customWidth="1"/>
    <col min="5" max="5" width="9.1640625" customWidth="1"/>
    <col min="6" max="6" width="8.83203125" customWidth="1"/>
    <col min="7" max="7" width="9" customWidth="1"/>
    <col min="8" max="8" width="10.6640625" customWidth="1"/>
    <col min="9" max="9" width="10.83203125" customWidth="1"/>
  </cols>
  <sheetData>
    <row r="1" spans="1:9" ht="38" customHeight="1"/>
    <row r="2" spans="1:9" ht="19" customHeight="1">
      <c r="A2" s="2"/>
      <c r="B2" s="3"/>
      <c r="C2" s="2"/>
      <c r="D2" s="2"/>
      <c r="E2" s="2"/>
      <c r="F2" s="2"/>
      <c r="G2" s="29" t="s">
        <v>0</v>
      </c>
      <c r="H2" s="6" t="s">
        <v>2</v>
      </c>
      <c r="I2" s="6" t="s">
        <v>2</v>
      </c>
    </row>
    <row r="3" spans="1:9">
      <c r="A3" s="7">
        <v>4.4999999999999998E-2</v>
      </c>
      <c r="B3" s="5"/>
      <c r="C3" s="5"/>
      <c r="D3" s="5"/>
      <c r="E3" s="1">
        <v>150</v>
      </c>
      <c r="G3" s="1">
        <v>14</v>
      </c>
      <c r="H3" s="4">
        <f>A3*E3*G3</f>
        <v>94.5</v>
      </c>
      <c r="I3" s="4">
        <f>E3+H3</f>
        <v>244.5</v>
      </c>
    </row>
    <row r="4" spans="1:9" ht="27" customHeight="1">
      <c r="A4" s="28"/>
      <c r="B4" s="3" t="s">
        <v>0</v>
      </c>
      <c r="C4" s="2"/>
      <c r="D4" s="2"/>
      <c r="E4" s="2"/>
      <c r="F4" s="2"/>
      <c r="G4" s="2"/>
    </row>
    <row r="5" spans="1:9">
      <c r="B5" s="1">
        <v>2</v>
      </c>
      <c r="C5" s="4"/>
      <c r="D5" s="5">
        <f>E$3*A$3*B5</f>
        <v>13.5</v>
      </c>
      <c r="E5" s="4">
        <f>E$3+D5</f>
        <v>163.5</v>
      </c>
      <c r="F5" s="4"/>
      <c r="G5" s="4"/>
    </row>
    <row r="6" spans="1:9">
      <c r="B6" s="1">
        <v>4</v>
      </c>
      <c r="C6" s="4">
        <f>B6-B5</f>
        <v>2</v>
      </c>
      <c r="D6" s="5">
        <f t="shared" ref="D6:D11" si="0">E$3*A$3*B6</f>
        <v>27</v>
      </c>
      <c r="E6" s="4">
        <f t="shared" ref="E6:E11" si="1">E$3+D6</f>
        <v>177</v>
      </c>
      <c r="F6" s="4">
        <f>E6-E5</f>
        <v>13.5</v>
      </c>
      <c r="G6" s="4">
        <f>F6/C6</f>
        <v>6.75</v>
      </c>
    </row>
    <row r="7" spans="1:9">
      <c r="B7" s="1">
        <v>6</v>
      </c>
      <c r="C7" s="4">
        <f t="shared" ref="C7:C11" si="2">B7-B6</f>
        <v>2</v>
      </c>
      <c r="D7" s="5">
        <f t="shared" si="0"/>
        <v>40.5</v>
      </c>
      <c r="E7" s="4">
        <f t="shared" si="1"/>
        <v>190.5</v>
      </c>
      <c r="F7" s="4">
        <f t="shared" ref="F7:F11" si="3">E7-E6</f>
        <v>13.5</v>
      </c>
      <c r="G7" s="4">
        <f t="shared" ref="G7:G11" si="4">F7/C7</f>
        <v>6.75</v>
      </c>
    </row>
    <row r="8" spans="1:9">
      <c r="B8" s="1">
        <v>8</v>
      </c>
      <c r="C8" s="4">
        <f t="shared" si="2"/>
        <v>2</v>
      </c>
      <c r="D8" s="5">
        <f t="shared" si="0"/>
        <v>54</v>
      </c>
      <c r="E8" s="4">
        <f t="shared" si="1"/>
        <v>204</v>
      </c>
      <c r="F8" s="4">
        <f t="shared" si="3"/>
        <v>13.5</v>
      </c>
      <c r="G8" s="4">
        <f t="shared" si="4"/>
        <v>6.75</v>
      </c>
    </row>
    <row r="9" spans="1:9">
      <c r="B9" s="1">
        <v>10</v>
      </c>
      <c r="C9" s="4">
        <f t="shared" si="2"/>
        <v>2</v>
      </c>
      <c r="D9" s="5">
        <f t="shared" si="0"/>
        <v>67.5</v>
      </c>
      <c r="E9" s="4">
        <f t="shared" si="1"/>
        <v>217.5</v>
      </c>
      <c r="F9" s="4">
        <f t="shared" si="3"/>
        <v>13.5</v>
      </c>
      <c r="G9" s="4">
        <f t="shared" si="4"/>
        <v>6.75</v>
      </c>
    </row>
    <row r="10" spans="1:9">
      <c r="B10" s="1">
        <v>12</v>
      </c>
      <c r="C10" s="4">
        <f t="shared" si="2"/>
        <v>2</v>
      </c>
      <c r="D10" s="5">
        <f t="shared" si="0"/>
        <v>81</v>
      </c>
      <c r="E10" s="4">
        <f t="shared" si="1"/>
        <v>231</v>
      </c>
      <c r="F10" s="4">
        <f t="shared" si="3"/>
        <v>13.5</v>
      </c>
      <c r="G10" s="4">
        <f t="shared" si="4"/>
        <v>6.75</v>
      </c>
    </row>
    <row r="11" spans="1:9">
      <c r="B11" s="1">
        <v>14</v>
      </c>
      <c r="C11" s="4">
        <f t="shared" si="2"/>
        <v>2</v>
      </c>
      <c r="D11" s="5">
        <f t="shared" si="0"/>
        <v>94.5</v>
      </c>
      <c r="E11" s="4">
        <f t="shared" si="1"/>
        <v>244.5</v>
      </c>
      <c r="F11" s="4">
        <f t="shared" si="3"/>
        <v>13.5</v>
      </c>
      <c r="G11" s="4">
        <f t="shared" si="4"/>
        <v>6.75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E2FE-EBAF-924E-B235-378BB5FBBFAD}">
  <dimension ref="A1:I16"/>
  <sheetViews>
    <sheetView zoomScale="200" zoomScaleNormal="200" workbookViewId="0">
      <selection activeCell="C16" sqref="C16"/>
    </sheetView>
  </sheetViews>
  <sheetFormatPr baseColWidth="10" defaultRowHeight="16"/>
  <cols>
    <col min="1" max="1" width="7.83203125" customWidth="1"/>
    <col min="4" max="4" width="12.1640625" customWidth="1"/>
    <col min="5" max="5" width="13.83203125" customWidth="1"/>
  </cols>
  <sheetData>
    <row r="1" spans="1:9" ht="38" customHeight="1"/>
    <row r="2" spans="1:9" ht="19" customHeight="1">
      <c r="A2" s="39" t="s">
        <v>3</v>
      </c>
      <c r="B2" s="39"/>
      <c r="C2" s="39"/>
      <c r="D2" s="40" t="s">
        <v>4</v>
      </c>
      <c r="E2" s="40"/>
    </row>
    <row r="3" spans="1:9" ht="19" customHeight="1">
      <c r="A3" s="2"/>
      <c r="B3" s="3" t="s">
        <v>0</v>
      </c>
      <c r="C3" s="2"/>
      <c r="D3" s="6"/>
      <c r="E3" s="6"/>
    </row>
    <row r="4" spans="1:9">
      <c r="A4" s="7">
        <v>4.4999999999999998E-2</v>
      </c>
      <c r="B4" s="1">
        <v>3</v>
      </c>
      <c r="C4" s="1">
        <v>200</v>
      </c>
      <c r="D4" s="4">
        <f>A4*B4*C4</f>
        <v>27</v>
      </c>
      <c r="E4" s="4">
        <f>C4+D4</f>
        <v>227</v>
      </c>
    </row>
    <row r="6" spans="1:9" ht="19" customHeight="1">
      <c r="A6" s="2"/>
      <c r="B6" s="3" t="s">
        <v>0</v>
      </c>
      <c r="C6" s="2"/>
      <c r="D6" s="6"/>
      <c r="E6" s="6"/>
    </row>
    <row r="7" spans="1:9">
      <c r="A7" s="8">
        <v>3.5000000000000003E-2</v>
      </c>
      <c r="B7" s="1">
        <v>5</v>
      </c>
      <c r="C7" s="1">
        <v>176.25</v>
      </c>
      <c r="D7" s="4">
        <f>C7/(1+A7*B7)</f>
        <v>150</v>
      </c>
      <c r="E7" s="4">
        <f>C7-D7</f>
        <v>26.25</v>
      </c>
    </row>
    <row r="9" spans="1:9" ht="18" customHeight="1">
      <c r="A9" s="2"/>
      <c r="B9" s="3" t="s">
        <v>0</v>
      </c>
      <c r="C9" s="2"/>
      <c r="D9" s="6"/>
      <c r="E9" s="6"/>
    </row>
    <row r="10" spans="1:9">
      <c r="A10" s="13">
        <v>0.158</v>
      </c>
      <c r="B10" s="1">
        <f>8/12</f>
        <v>0.66666666666666663</v>
      </c>
      <c r="C10" s="1">
        <v>121.15</v>
      </c>
      <c r="D10" s="14">
        <f>C10/(A10*B10)</f>
        <v>1150.1582278481012</v>
      </c>
      <c r="E10" s="14">
        <f>C10+D10</f>
        <v>1271.3082278481013</v>
      </c>
    </row>
    <row r="12" spans="1:9">
      <c r="A12" s="2"/>
      <c r="B12" s="3" t="s">
        <v>1</v>
      </c>
      <c r="C12" s="2"/>
      <c r="D12" s="6"/>
      <c r="E12" s="6"/>
    </row>
    <row r="13" spans="1:9" ht="16" customHeight="1">
      <c r="A13" s="9">
        <v>0.02</v>
      </c>
      <c r="B13" s="1">
        <v>110</v>
      </c>
      <c r="C13" s="1">
        <v>100</v>
      </c>
      <c r="D13" s="1">
        <f>B13-C13</f>
        <v>10</v>
      </c>
      <c r="E13" s="4">
        <f>D13/(C13*A13)</f>
        <v>5</v>
      </c>
      <c r="F13" s="12"/>
      <c r="G13" s="12"/>
      <c r="H13" s="12"/>
      <c r="I13" s="12"/>
    </row>
    <row r="14" spans="1:9">
      <c r="F14" s="12"/>
      <c r="G14" s="12"/>
      <c r="H14" s="12"/>
      <c r="I14" s="12"/>
    </row>
    <row r="15" spans="1:9" ht="17" customHeight="1">
      <c r="A15" s="2"/>
      <c r="B15" s="3"/>
      <c r="C15" s="2"/>
      <c r="D15" s="6"/>
      <c r="E15" s="6"/>
      <c r="G15" s="12"/>
      <c r="H15" s="12"/>
      <c r="I15" s="12"/>
    </row>
    <row r="16" spans="1:9">
      <c r="A16" s="10">
        <v>1</v>
      </c>
      <c r="B16" s="1">
        <f>C16+D16</f>
        <v>634</v>
      </c>
      <c r="C16" s="1">
        <v>502</v>
      </c>
      <c r="D16" s="1">
        <v>132</v>
      </c>
      <c r="E16" s="11">
        <f>D16/(A16*C16)</f>
        <v>0.26294820717131473</v>
      </c>
    </row>
  </sheetData>
  <mergeCells count="2">
    <mergeCell ref="A2:C2"/>
    <mergeCell ref="D2:E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C389-D8C3-AD45-AAA4-41D8C3C4F4FA}">
  <dimension ref="A1:F23"/>
  <sheetViews>
    <sheetView zoomScale="200" zoomScaleNormal="200" workbookViewId="0">
      <selection activeCell="B7" sqref="B7"/>
    </sheetView>
  </sheetViews>
  <sheetFormatPr baseColWidth="10" defaultRowHeight="16"/>
  <cols>
    <col min="1" max="1" width="6.83203125" customWidth="1"/>
    <col min="2" max="2" width="8.6640625" customWidth="1"/>
    <col min="3" max="3" width="6.33203125" customWidth="1"/>
    <col min="5" max="5" width="10.5" customWidth="1"/>
  </cols>
  <sheetData>
    <row r="1" spans="1:6" ht="37" customHeight="1"/>
    <row r="2" spans="1:6" ht="39" customHeight="1">
      <c r="C2" s="20" t="s">
        <v>11</v>
      </c>
      <c r="D2" s="20" t="s">
        <v>5</v>
      </c>
      <c r="E2" s="16" t="s">
        <v>6</v>
      </c>
      <c r="F2" s="16" t="s">
        <v>7</v>
      </c>
    </row>
    <row r="3" spans="1:6">
      <c r="A3" s="2"/>
      <c r="B3" s="2"/>
      <c r="C3" s="2"/>
      <c r="D3" s="2"/>
      <c r="E3" s="2"/>
      <c r="F3" s="2"/>
    </row>
    <row r="4" spans="1:6">
      <c r="A4" s="9">
        <v>0.05</v>
      </c>
      <c r="B4" s="1">
        <v>1000</v>
      </c>
      <c r="C4" s="1">
        <v>0</v>
      </c>
      <c r="D4" s="17">
        <f t="shared" ref="D4:D23" si="0">B$4+B$4*A$4*C4</f>
        <v>1000</v>
      </c>
      <c r="E4" s="17">
        <f>B$4*(1+A$4)^C4</f>
        <v>1000</v>
      </c>
      <c r="F4" s="17">
        <f>B$4*(1+A$4/12)^(12*C4)</f>
        <v>1000</v>
      </c>
    </row>
    <row r="5" spans="1:6">
      <c r="C5" s="1">
        <v>3</v>
      </c>
      <c r="D5" s="17">
        <f t="shared" si="0"/>
        <v>1150</v>
      </c>
      <c r="E5" s="17">
        <f t="shared" ref="E5:E23" si="1">B$4*(1+A$4)^C5</f>
        <v>1157.6250000000002</v>
      </c>
      <c r="F5" s="17">
        <f t="shared" ref="F5:F23" si="2">B$4*(1+A$4/12)^(12*C5)</f>
        <v>1161.4722313334689</v>
      </c>
    </row>
    <row r="6" spans="1:6">
      <c r="C6" s="1">
        <v>6</v>
      </c>
      <c r="D6" s="17">
        <f t="shared" si="0"/>
        <v>1300</v>
      </c>
      <c r="E6" s="17">
        <f t="shared" si="1"/>
        <v>1340.095640625</v>
      </c>
      <c r="F6" s="17">
        <f t="shared" si="2"/>
        <v>1349.0177441587473</v>
      </c>
    </row>
    <row r="7" spans="1:6">
      <c r="C7" s="1">
        <v>9</v>
      </c>
      <c r="D7" s="17">
        <f t="shared" si="0"/>
        <v>1450</v>
      </c>
      <c r="E7" s="17">
        <f t="shared" si="1"/>
        <v>1551.3282159785158</v>
      </c>
      <c r="F7" s="17">
        <f t="shared" si="2"/>
        <v>1566.8466494165027</v>
      </c>
    </row>
    <row r="8" spans="1:6">
      <c r="C8" s="1">
        <v>13</v>
      </c>
      <c r="D8" s="17">
        <f t="shared" si="0"/>
        <v>1650</v>
      </c>
      <c r="E8" s="17">
        <f t="shared" si="1"/>
        <v>1885.649142323236</v>
      </c>
      <c r="F8" s="17">
        <f t="shared" si="2"/>
        <v>1912.9557963097523</v>
      </c>
    </row>
    <row r="9" spans="1:6">
      <c r="C9" s="1">
        <v>14</v>
      </c>
      <c r="D9" s="17">
        <f t="shared" si="0"/>
        <v>1700</v>
      </c>
      <c r="E9" s="17">
        <f t="shared" si="1"/>
        <v>1979.9315994393974</v>
      </c>
      <c r="F9" s="17">
        <f t="shared" si="2"/>
        <v>2010.8262454128219</v>
      </c>
    </row>
    <row r="10" spans="1:6">
      <c r="C10" s="1">
        <v>17</v>
      </c>
      <c r="D10" s="17">
        <f t="shared" si="0"/>
        <v>1850</v>
      </c>
      <c r="E10" s="17">
        <f t="shared" si="1"/>
        <v>2292.0183178010329</v>
      </c>
      <c r="F10" s="17">
        <f t="shared" si="2"/>
        <v>2335.5188460835316</v>
      </c>
    </row>
    <row r="11" spans="1:6">
      <c r="C11" s="1">
        <v>20</v>
      </c>
      <c r="D11" s="17">
        <f t="shared" si="0"/>
        <v>2000</v>
      </c>
      <c r="E11" s="17">
        <f t="shared" si="1"/>
        <v>2653.2977051444209</v>
      </c>
      <c r="F11" s="17">
        <f t="shared" si="2"/>
        <v>2712.640285482008</v>
      </c>
    </row>
    <row r="12" spans="1:6">
      <c r="C12" s="1">
        <v>25</v>
      </c>
      <c r="D12" s="17">
        <f t="shared" si="0"/>
        <v>2250</v>
      </c>
      <c r="E12" s="17">
        <f t="shared" si="1"/>
        <v>3386.3549408993858</v>
      </c>
      <c r="F12" s="17">
        <f t="shared" si="2"/>
        <v>3481.2904520315851</v>
      </c>
    </row>
    <row r="13" spans="1:6">
      <c r="C13" s="1">
        <v>30</v>
      </c>
      <c r="D13" s="17">
        <f t="shared" si="0"/>
        <v>2500</v>
      </c>
      <c r="E13" s="17">
        <f t="shared" si="1"/>
        <v>4321.9423751506629</v>
      </c>
      <c r="F13" s="17">
        <f t="shared" si="2"/>
        <v>4467.7443140061559</v>
      </c>
    </row>
    <row r="14" spans="1:6">
      <c r="C14" s="1">
        <v>35</v>
      </c>
      <c r="D14" s="17">
        <f t="shared" si="0"/>
        <v>2750</v>
      </c>
      <c r="E14" s="17">
        <f t="shared" si="1"/>
        <v>5516.0153675922511</v>
      </c>
      <c r="F14" s="17">
        <f t="shared" si="2"/>
        <v>5733.7184387145289</v>
      </c>
    </row>
    <row r="15" spans="1:6">
      <c r="C15" s="1"/>
      <c r="D15" s="17">
        <f t="shared" si="0"/>
        <v>1000</v>
      </c>
      <c r="E15" s="17">
        <f>B$4*(1+A$4)^C15</f>
        <v>1000</v>
      </c>
      <c r="F15" s="17">
        <f t="shared" si="2"/>
        <v>1000</v>
      </c>
    </row>
    <row r="16" spans="1:6">
      <c r="C16" s="1"/>
      <c r="D16" s="17">
        <f t="shared" si="0"/>
        <v>1000</v>
      </c>
      <c r="E16" s="17">
        <f t="shared" si="1"/>
        <v>1000</v>
      </c>
      <c r="F16" s="17">
        <f t="shared" si="2"/>
        <v>1000</v>
      </c>
    </row>
    <row r="17" spans="3:6">
      <c r="C17" s="1"/>
      <c r="D17" s="17">
        <f t="shared" si="0"/>
        <v>1000</v>
      </c>
      <c r="E17" s="17">
        <f t="shared" si="1"/>
        <v>1000</v>
      </c>
      <c r="F17" s="17">
        <f t="shared" si="2"/>
        <v>1000</v>
      </c>
    </row>
    <row r="18" spans="3:6">
      <c r="C18" s="1"/>
      <c r="D18" s="17">
        <f t="shared" si="0"/>
        <v>1000</v>
      </c>
      <c r="E18" s="17">
        <f t="shared" si="1"/>
        <v>1000</v>
      </c>
      <c r="F18" s="17">
        <f t="shared" si="2"/>
        <v>1000</v>
      </c>
    </row>
    <row r="19" spans="3:6">
      <c r="C19" s="1"/>
      <c r="D19" s="17">
        <f t="shared" si="0"/>
        <v>1000</v>
      </c>
      <c r="E19" s="17">
        <f t="shared" si="1"/>
        <v>1000</v>
      </c>
      <c r="F19" s="17">
        <f t="shared" si="2"/>
        <v>1000</v>
      </c>
    </row>
    <row r="20" spans="3:6">
      <c r="C20" s="1"/>
      <c r="D20" s="17">
        <f t="shared" si="0"/>
        <v>1000</v>
      </c>
      <c r="E20" s="17">
        <f t="shared" si="1"/>
        <v>1000</v>
      </c>
      <c r="F20" s="17">
        <f t="shared" si="2"/>
        <v>1000</v>
      </c>
    </row>
    <row r="21" spans="3:6">
      <c r="C21" s="1"/>
      <c r="D21" s="17">
        <f t="shared" si="0"/>
        <v>1000</v>
      </c>
      <c r="E21" s="17">
        <f t="shared" si="1"/>
        <v>1000</v>
      </c>
      <c r="F21" s="17">
        <f t="shared" si="2"/>
        <v>1000</v>
      </c>
    </row>
    <row r="22" spans="3:6">
      <c r="C22" s="1"/>
      <c r="D22" s="17">
        <f t="shared" si="0"/>
        <v>1000</v>
      </c>
      <c r="E22" s="17">
        <f t="shared" si="1"/>
        <v>1000</v>
      </c>
      <c r="F22" s="17">
        <f t="shared" si="2"/>
        <v>1000</v>
      </c>
    </row>
    <row r="23" spans="3:6">
      <c r="C23" s="1"/>
      <c r="D23" s="17">
        <f t="shared" si="0"/>
        <v>1000</v>
      </c>
      <c r="E23" s="17">
        <f t="shared" si="1"/>
        <v>1000</v>
      </c>
      <c r="F23" s="17">
        <f t="shared" si="2"/>
        <v>1000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6145-E8A1-CD42-896F-2FC13C688B93}">
  <dimension ref="A1:I4"/>
  <sheetViews>
    <sheetView topLeftCell="A2" zoomScale="200" zoomScaleNormal="200" workbookViewId="0">
      <selection activeCell="H4" sqref="H4"/>
    </sheetView>
  </sheetViews>
  <sheetFormatPr baseColWidth="10" defaultRowHeight="16"/>
  <cols>
    <col min="1" max="1" width="6.83203125" customWidth="1"/>
    <col min="2" max="2" width="8.6640625" customWidth="1"/>
    <col min="3" max="3" width="6.33203125" customWidth="1"/>
    <col min="5" max="6" width="11.33203125" customWidth="1"/>
    <col min="8" max="8" width="11.6640625" customWidth="1"/>
    <col min="9" max="9" width="12.5" customWidth="1"/>
  </cols>
  <sheetData>
    <row r="1" spans="1:9" ht="37" customHeight="1"/>
    <row r="2" spans="1:9" ht="39" customHeight="1">
      <c r="D2" s="15" t="s">
        <v>5</v>
      </c>
      <c r="E2" s="16" t="s">
        <v>6</v>
      </c>
      <c r="F2" s="16" t="s">
        <v>10</v>
      </c>
      <c r="G2" s="16" t="s">
        <v>8</v>
      </c>
      <c r="H2" s="16" t="s">
        <v>7</v>
      </c>
      <c r="I2" s="16" t="s">
        <v>9</v>
      </c>
    </row>
    <row r="3" spans="1:9">
      <c r="A3" s="2"/>
      <c r="B3" s="2"/>
      <c r="C3" s="2"/>
      <c r="D3" s="2"/>
      <c r="E3" s="2"/>
      <c r="F3" s="2"/>
      <c r="G3" s="2"/>
      <c r="H3" s="2"/>
      <c r="I3" s="2"/>
    </row>
    <row r="4" spans="1:9">
      <c r="A4" s="8">
        <v>0.06</v>
      </c>
      <c r="B4" s="1">
        <v>200</v>
      </c>
      <c r="C4" s="1">
        <v>8</v>
      </c>
      <c r="D4" s="17">
        <f>B4+B4*A4*C4</f>
        <v>296</v>
      </c>
      <c r="E4" s="17">
        <f>FV(A4,C4,,-B4,)</f>
        <v>318.76961490616844</v>
      </c>
      <c r="F4" s="17">
        <f>FV(A4/2,C4*2,,-B4,)</f>
        <v>320.94128781975741</v>
      </c>
      <c r="G4" s="17">
        <f>FV(A4/4,C4*4,,-B4,)</f>
        <v>322.06486403103696</v>
      </c>
      <c r="H4" s="17">
        <f>FV(A4/12,C4*12,,-B4,)</f>
        <v>322.82854169216824</v>
      </c>
      <c r="I4" s="17">
        <f>FV(A4/365,C4*365,,-B4,)</f>
        <v>323.20213059616697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6B2E7-5BE8-414C-9F1C-69BD052EACF9}">
  <dimension ref="A1:I4"/>
  <sheetViews>
    <sheetView topLeftCell="A5" zoomScale="200" zoomScaleNormal="200" workbookViewId="0">
      <selection activeCell="B11" sqref="B11"/>
    </sheetView>
  </sheetViews>
  <sheetFormatPr baseColWidth="10" defaultRowHeight="16"/>
  <cols>
    <col min="1" max="1" width="6.83203125" customWidth="1"/>
    <col min="2" max="2" width="8.6640625" customWidth="1"/>
    <col min="3" max="3" width="6.33203125" customWidth="1"/>
    <col min="5" max="6" width="11.33203125" customWidth="1"/>
    <col min="8" max="8" width="11.6640625" customWidth="1"/>
    <col min="9" max="9" width="11.83203125" customWidth="1"/>
  </cols>
  <sheetData>
    <row r="1" spans="1:9" ht="37" customHeight="1"/>
    <row r="2" spans="1:9" ht="39" customHeight="1">
      <c r="D2" s="15" t="s">
        <v>5</v>
      </c>
      <c r="E2" s="16" t="s">
        <v>6</v>
      </c>
      <c r="F2" s="16" t="s">
        <v>10</v>
      </c>
      <c r="G2" s="16" t="s">
        <v>8</v>
      </c>
      <c r="H2" s="16" t="s">
        <v>7</v>
      </c>
      <c r="I2" s="16" t="s">
        <v>9</v>
      </c>
    </row>
    <row r="3" spans="1:9">
      <c r="A3" s="2"/>
      <c r="B3" s="2"/>
      <c r="C3" s="2"/>
      <c r="D3" s="2"/>
      <c r="E3" s="2"/>
      <c r="F3" s="2"/>
      <c r="G3" s="2"/>
      <c r="H3" s="2"/>
      <c r="I3" s="2"/>
    </row>
    <row r="4" spans="1:9">
      <c r="A4" s="8">
        <v>6.2E-2</v>
      </c>
      <c r="B4" s="19">
        <v>20000</v>
      </c>
      <c r="C4" s="1">
        <v>22.4</v>
      </c>
      <c r="D4" s="17">
        <f>B4/(1+A4*C4)</f>
        <v>8372.4045545880781</v>
      </c>
      <c r="E4" s="17">
        <f>-PV(A4,C4,,B4,)</f>
        <v>5198.0544034486074</v>
      </c>
      <c r="F4" s="18">
        <f>PV(A4/2,C4*2,,-B4,)</f>
        <v>5093.7988492299746</v>
      </c>
      <c r="G4" s="17">
        <f>-PV(A4/4,C4*4,,B4,)</f>
        <v>5040.9045033012562</v>
      </c>
      <c r="H4" s="17">
        <f>-PV(A4/12,C4*12,,B4,)</f>
        <v>5005.3517840883624</v>
      </c>
      <c r="I4" s="18">
        <f>-PV(A4/365,C4*365,,B4,)</f>
        <v>4988.0757446406133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4737-7391-6242-B19E-343C3E66F468}">
  <dimension ref="A1:I39"/>
  <sheetViews>
    <sheetView topLeftCell="A42" zoomScale="200" zoomScaleNormal="200" workbookViewId="0">
      <selection activeCell="I7" sqref="I7"/>
    </sheetView>
  </sheetViews>
  <sheetFormatPr baseColWidth="10" defaultRowHeight="16"/>
  <cols>
    <col min="1" max="1" width="8.33203125" customWidth="1"/>
    <col min="2" max="2" width="11" customWidth="1"/>
    <col min="3" max="3" width="12.5" bestFit="1" customWidth="1"/>
    <col min="4" max="4" width="9.83203125" customWidth="1"/>
    <col min="5" max="5" width="13" customWidth="1"/>
    <col min="6" max="6" width="10.5" bestFit="1" customWidth="1"/>
    <col min="7" max="7" width="12.5" bestFit="1" customWidth="1"/>
    <col min="8" max="9" width="13.33203125" bestFit="1" customWidth="1"/>
  </cols>
  <sheetData>
    <row r="1" spans="1:9" ht="51" customHeight="1"/>
    <row r="2" spans="1:9" ht="18" customHeight="1">
      <c r="A2" s="41" t="s">
        <v>20</v>
      </c>
      <c r="B2" s="42"/>
      <c r="C2" s="42"/>
      <c r="D2" s="42"/>
      <c r="E2" s="42"/>
      <c r="F2" s="42"/>
      <c r="G2" s="42"/>
      <c r="H2" s="42"/>
      <c r="I2" s="42"/>
    </row>
    <row r="3" spans="1:9" ht="51">
      <c r="A3" s="21" t="s">
        <v>12</v>
      </c>
      <c r="B3" s="21" t="s">
        <v>13</v>
      </c>
      <c r="C3" s="21" t="s">
        <v>14</v>
      </c>
      <c r="D3" s="21" t="s">
        <v>15</v>
      </c>
      <c r="E3" s="21" t="s">
        <v>16</v>
      </c>
      <c r="F3" s="21" t="s">
        <v>22</v>
      </c>
      <c r="G3" s="21" t="s">
        <v>17</v>
      </c>
      <c r="H3" s="21" t="s">
        <v>18</v>
      </c>
      <c r="I3" s="21" t="s">
        <v>19</v>
      </c>
    </row>
    <row r="4" spans="1:9">
      <c r="A4" s="13">
        <v>0.03</v>
      </c>
      <c r="B4" s="1">
        <v>5</v>
      </c>
      <c r="C4" s="1">
        <v>12</v>
      </c>
      <c r="D4" s="4">
        <f>B4*C4</f>
        <v>60</v>
      </c>
      <c r="E4" s="4">
        <f>A4/C4</f>
        <v>2.5000000000000001E-3</v>
      </c>
      <c r="F4" s="1">
        <v>-361.17</v>
      </c>
      <c r="G4" s="26">
        <f>24000-1500-2400</f>
        <v>20100</v>
      </c>
      <c r="H4" s="26">
        <v>0</v>
      </c>
      <c r="I4" s="1"/>
    </row>
    <row r="5" spans="1:9">
      <c r="A5" s="42" t="s">
        <v>21</v>
      </c>
      <c r="B5" s="42"/>
      <c r="C5" s="42"/>
      <c r="D5" s="42"/>
      <c r="E5" s="42"/>
      <c r="F5" s="42"/>
      <c r="G5" s="42"/>
      <c r="H5" s="42"/>
      <c r="I5" s="42"/>
    </row>
    <row r="6" spans="1:9" ht="34">
      <c r="A6" s="21" t="s">
        <v>51</v>
      </c>
      <c r="B6" s="21" t="s">
        <v>52</v>
      </c>
      <c r="C6" s="2" t="s">
        <v>28</v>
      </c>
      <c r="E6" s="21" t="s">
        <v>23</v>
      </c>
      <c r="F6" s="21" t="s">
        <v>22</v>
      </c>
      <c r="G6" s="21" t="s">
        <v>17</v>
      </c>
      <c r="H6" s="21" t="s">
        <v>18</v>
      </c>
      <c r="I6" s="21" t="s">
        <v>19</v>
      </c>
    </row>
    <row r="7" spans="1:9">
      <c r="A7" s="9">
        <v>0.2</v>
      </c>
      <c r="B7" s="17">
        <f>A7*C7</f>
        <v>5025</v>
      </c>
      <c r="C7" s="17">
        <f>G4/(1-A7)</f>
        <v>25125</v>
      </c>
      <c r="E7" s="17">
        <f>F4*D4</f>
        <v>-21670.2</v>
      </c>
      <c r="F7" s="17">
        <f>PMT(E4,D4,G4,-H4,)</f>
        <v>-361.17068234766907</v>
      </c>
      <c r="G7" s="17">
        <f>PV(E4,D4,F4,-H4,)</f>
        <v>20099.962025743116</v>
      </c>
      <c r="H7" s="17">
        <f>FV(E4,D4,-F4,-G4,)</f>
        <v>4.4111534065450542E-2</v>
      </c>
      <c r="I7" s="22">
        <f>H4-D4*F4-G4</f>
        <v>1570.2000000000007</v>
      </c>
    </row>
    <row r="8" spans="1:9">
      <c r="A8" s="9">
        <v>0.1</v>
      </c>
      <c r="B8" s="17">
        <f>A8*C8</f>
        <v>2400</v>
      </c>
      <c r="C8" s="1">
        <v>24000</v>
      </c>
    </row>
    <row r="38" spans="4:4">
      <c r="D38" s="23"/>
    </row>
    <row r="39" spans="4:4">
      <c r="D39" s="23"/>
    </row>
  </sheetData>
  <mergeCells count="2">
    <mergeCell ref="A2:I2"/>
    <mergeCell ref="A5:I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4E330-3CC5-A740-AA70-82DDEB3E3574}">
  <dimension ref="A1:G366"/>
  <sheetViews>
    <sheetView zoomScale="200" zoomScaleNormal="200" workbookViewId="0">
      <selection activeCell="F10" sqref="F10"/>
    </sheetView>
  </sheetViews>
  <sheetFormatPr baseColWidth="10" defaultRowHeight="16"/>
  <cols>
    <col min="1" max="1" width="11.33203125" customWidth="1"/>
    <col min="2" max="2" width="11.83203125" customWidth="1"/>
    <col min="3" max="3" width="14.83203125" customWidth="1"/>
    <col min="4" max="4" width="14" customWidth="1"/>
    <col min="5" max="5" width="16.5" customWidth="1"/>
    <col min="6" max="6" width="19" customWidth="1"/>
    <col min="7" max="7" width="15" customWidth="1"/>
  </cols>
  <sheetData>
    <row r="1" spans="1:7" ht="51" customHeight="1"/>
    <row r="2" spans="1:7" ht="16" customHeight="1">
      <c r="A2" s="21" t="s">
        <v>33</v>
      </c>
      <c r="B2" s="21" t="s">
        <v>12</v>
      </c>
      <c r="C2" s="21" t="s">
        <v>11</v>
      </c>
      <c r="D2" s="21" t="s">
        <v>39</v>
      </c>
      <c r="E2" s="21" t="s">
        <v>25</v>
      </c>
      <c r="F2" s="21" t="s">
        <v>44</v>
      </c>
      <c r="G2" s="21" t="s">
        <v>42</v>
      </c>
    </row>
    <row r="3" spans="1:7">
      <c r="A3" s="25">
        <v>23000</v>
      </c>
      <c r="B3" s="8">
        <v>0.08</v>
      </c>
      <c r="C3" s="1">
        <v>2.5</v>
      </c>
      <c r="D3" s="1">
        <v>12</v>
      </c>
      <c r="E3" s="18">
        <f>PMT(B3/D3,C3*D3,-A3,,)</f>
        <v>848.43144831279369</v>
      </c>
      <c r="F3" s="18">
        <f>E3*D3*C3</f>
        <v>25452.943449383813</v>
      </c>
      <c r="G3" s="18">
        <f>F3-A3</f>
        <v>2452.9434493838125</v>
      </c>
    </row>
    <row r="4" spans="1:7" ht="19" customHeight="1">
      <c r="A4" s="21" t="s">
        <v>43</v>
      </c>
      <c r="B4" s="21" t="s">
        <v>25</v>
      </c>
      <c r="C4" s="21" t="s">
        <v>42</v>
      </c>
      <c r="D4" s="21" t="s">
        <v>41</v>
      </c>
      <c r="E4" s="21" t="s">
        <v>40</v>
      </c>
    </row>
    <row r="5" spans="1:7" ht="16" customHeight="1">
      <c r="B5" t="s">
        <v>46</v>
      </c>
      <c r="C5" t="s">
        <v>47</v>
      </c>
      <c r="D5" t="s">
        <v>48</v>
      </c>
      <c r="E5" s="27" t="s">
        <v>49</v>
      </c>
      <c r="G5" t="s">
        <v>45</v>
      </c>
    </row>
    <row r="6" spans="1:7">
      <c r="E6" s="25">
        <f>A3</f>
        <v>23000</v>
      </c>
    </row>
    <row r="7" spans="1:7">
      <c r="A7" s="4">
        <v>1</v>
      </c>
      <c r="B7" s="18">
        <f>E$3</f>
        <v>848.43144831279369</v>
      </c>
      <c r="C7" s="17">
        <f>E6*B$3/D$3</f>
        <v>153.33333333333334</v>
      </c>
      <c r="D7" s="18">
        <f>B7-C7</f>
        <v>695.09811497946032</v>
      </c>
      <c r="E7" s="18">
        <f>E6-D7</f>
        <v>22304.901885020539</v>
      </c>
      <c r="F7" t="s">
        <v>50</v>
      </c>
    </row>
    <row r="8" spans="1:7">
      <c r="A8">
        <v>2</v>
      </c>
      <c r="B8" s="23">
        <f>E$3</f>
        <v>848.43144831279369</v>
      </c>
      <c r="C8" s="32">
        <f>E7*B$3/D$3</f>
        <v>148.69934590013693</v>
      </c>
      <c r="D8" s="23">
        <f t="shared" ref="D8:D9" si="0">B8-C8</f>
        <v>699.73210241265679</v>
      </c>
      <c r="E8" s="23">
        <f t="shared" ref="E8:E9" si="1">E7-D8</f>
        <v>21605.169782607882</v>
      </c>
    </row>
    <row r="9" spans="1:7">
      <c r="A9" s="4">
        <v>3</v>
      </c>
      <c r="B9" s="18">
        <f t="shared" ref="B9:B72" si="2">E$3</f>
        <v>848.43144831279369</v>
      </c>
      <c r="C9" s="17">
        <f t="shared" ref="C9:C72" si="3">E8*B$3/D$3</f>
        <v>144.03446521738587</v>
      </c>
      <c r="D9" s="18">
        <f t="shared" si="0"/>
        <v>704.39698309540779</v>
      </c>
      <c r="E9" s="18">
        <f t="shared" si="1"/>
        <v>20900.772799512473</v>
      </c>
    </row>
    <row r="10" spans="1:7">
      <c r="A10">
        <v>4</v>
      </c>
      <c r="B10" s="23">
        <f t="shared" si="2"/>
        <v>848.43144831279369</v>
      </c>
      <c r="C10" s="32">
        <f t="shared" si="3"/>
        <v>139.33848533008316</v>
      </c>
      <c r="D10" s="23">
        <f t="shared" ref="D10:D73" si="4">B10-C10</f>
        <v>709.09296298271056</v>
      </c>
      <c r="E10" s="23">
        <f t="shared" ref="E10:E73" si="5">E9-D10</f>
        <v>20191.679836529762</v>
      </c>
    </row>
    <row r="11" spans="1:7">
      <c r="A11" s="4">
        <v>5</v>
      </c>
      <c r="B11" s="18">
        <f t="shared" si="2"/>
        <v>848.43144831279369</v>
      </c>
      <c r="C11" s="17">
        <f t="shared" si="3"/>
        <v>134.6111989101984</v>
      </c>
      <c r="D11" s="18">
        <f t="shared" si="4"/>
        <v>713.82024940259532</v>
      </c>
      <c r="E11" s="18">
        <f t="shared" si="5"/>
        <v>19477.859587127168</v>
      </c>
    </row>
    <row r="12" spans="1:7">
      <c r="A12">
        <v>6</v>
      </c>
      <c r="B12" s="23">
        <f t="shared" si="2"/>
        <v>848.43144831279369</v>
      </c>
      <c r="C12" s="32">
        <f t="shared" si="3"/>
        <v>129.85239724751446</v>
      </c>
      <c r="D12" s="23">
        <f t="shared" si="4"/>
        <v>718.57905106527926</v>
      </c>
      <c r="E12" s="23">
        <f t="shared" si="5"/>
        <v>18759.280536061888</v>
      </c>
    </row>
    <row r="13" spans="1:7">
      <c r="A13" s="4">
        <v>7</v>
      </c>
      <c r="B13" s="18">
        <f t="shared" si="2"/>
        <v>848.43144831279369</v>
      </c>
      <c r="C13" s="17">
        <f t="shared" si="3"/>
        <v>125.06187024041259</v>
      </c>
      <c r="D13" s="18">
        <f t="shared" si="4"/>
        <v>723.36957807238105</v>
      </c>
      <c r="E13" s="18">
        <f t="shared" si="5"/>
        <v>18035.910957989508</v>
      </c>
    </row>
    <row r="14" spans="1:7">
      <c r="A14">
        <v>8</v>
      </c>
      <c r="B14" s="23">
        <f t="shared" si="2"/>
        <v>848.43144831279369</v>
      </c>
      <c r="C14" s="32">
        <f t="shared" si="3"/>
        <v>120.23940638659673</v>
      </c>
      <c r="D14" s="23">
        <f t="shared" si="4"/>
        <v>728.19204192619691</v>
      </c>
      <c r="E14" s="23">
        <f t="shared" si="5"/>
        <v>17307.718916063313</v>
      </c>
    </row>
    <row r="15" spans="1:7">
      <c r="A15" s="4">
        <v>9</v>
      </c>
      <c r="B15" s="18">
        <f t="shared" si="2"/>
        <v>848.43144831279369</v>
      </c>
      <c r="C15" s="17">
        <f t="shared" si="3"/>
        <v>115.38479277375542</v>
      </c>
      <c r="D15" s="18">
        <f t="shared" si="4"/>
        <v>733.04665553903828</v>
      </c>
      <c r="E15" s="18">
        <f t="shared" si="5"/>
        <v>16574.672260524276</v>
      </c>
    </row>
    <row r="16" spans="1:7">
      <c r="A16">
        <v>10</v>
      </c>
      <c r="B16" s="23">
        <f t="shared" si="2"/>
        <v>848.43144831279369</v>
      </c>
      <c r="C16" s="32">
        <f t="shared" si="3"/>
        <v>110.49781507016183</v>
      </c>
      <c r="D16" s="23">
        <f t="shared" si="4"/>
        <v>737.93363324263191</v>
      </c>
      <c r="E16" s="23">
        <f t="shared" si="5"/>
        <v>15836.738627281644</v>
      </c>
    </row>
    <row r="17" spans="1:5">
      <c r="A17" s="4">
        <v>11</v>
      </c>
      <c r="B17" s="18">
        <f t="shared" si="2"/>
        <v>848.43144831279369</v>
      </c>
      <c r="C17" s="17">
        <f t="shared" si="3"/>
        <v>105.57825751521096</v>
      </c>
      <c r="D17" s="18">
        <f t="shared" si="4"/>
        <v>742.85319079758278</v>
      </c>
      <c r="E17" s="18">
        <f t="shared" si="5"/>
        <v>15093.885436484061</v>
      </c>
    </row>
    <row r="18" spans="1:5">
      <c r="A18">
        <v>12</v>
      </c>
      <c r="B18" s="23">
        <f t="shared" si="2"/>
        <v>848.43144831279369</v>
      </c>
      <c r="C18" s="32">
        <f t="shared" si="3"/>
        <v>100.62590290989374</v>
      </c>
      <c r="D18" s="23">
        <f t="shared" si="4"/>
        <v>747.80554540289995</v>
      </c>
      <c r="E18" s="23">
        <f t="shared" si="5"/>
        <v>14346.079891081161</v>
      </c>
    </row>
    <row r="19" spans="1:5">
      <c r="A19" s="4">
        <v>13</v>
      </c>
      <c r="B19" s="18">
        <f t="shared" si="2"/>
        <v>848.43144831279369</v>
      </c>
      <c r="C19" s="17">
        <f t="shared" si="3"/>
        <v>95.640532607207732</v>
      </c>
      <c r="D19" s="18">
        <f t="shared" si="4"/>
        <v>752.79091570558592</v>
      </c>
      <c r="E19" s="18">
        <f t="shared" si="5"/>
        <v>13593.288975375575</v>
      </c>
    </row>
    <row r="20" spans="1:5">
      <c r="A20">
        <v>14</v>
      </c>
      <c r="B20" s="23">
        <f t="shared" si="2"/>
        <v>848.43144831279369</v>
      </c>
      <c r="C20" s="32">
        <f t="shared" si="3"/>
        <v>90.621926502503825</v>
      </c>
      <c r="D20" s="23">
        <f t="shared" si="4"/>
        <v>757.80952181028988</v>
      </c>
      <c r="E20" s="23">
        <f t="shared" si="5"/>
        <v>12835.479453565285</v>
      </c>
    </row>
    <row r="21" spans="1:5">
      <c r="A21" s="4">
        <v>15</v>
      </c>
      <c r="B21" s="18">
        <f t="shared" si="2"/>
        <v>848.43144831279369</v>
      </c>
      <c r="C21" s="17">
        <f t="shared" si="3"/>
        <v>85.569863023768562</v>
      </c>
      <c r="D21" s="18">
        <f t="shared" si="4"/>
        <v>762.86158528902513</v>
      </c>
      <c r="E21" s="18">
        <f t="shared" si="5"/>
        <v>12072.61786827626</v>
      </c>
    </row>
    <row r="22" spans="1:5">
      <c r="A22">
        <v>16</v>
      </c>
      <c r="B22" s="23">
        <f t="shared" si="2"/>
        <v>848.43144831279369</v>
      </c>
      <c r="C22" s="32">
        <f t="shared" si="3"/>
        <v>80.484119121841744</v>
      </c>
      <c r="D22" s="23">
        <f t="shared" si="4"/>
        <v>767.9473291909519</v>
      </c>
      <c r="E22" s="23">
        <f t="shared" si="5"/>
        <v>11304.670539085308</v>
      </c>
    </row>
    <row r="23" spans="1:5">
      <c r="A23" s="4">
        <v>17</v>
      </c>
      <c r="B23" s="18">
        <f t="shared" si="2"/>
        <v>848.43144831279369</v>
      </c>
      <c r="C23" s="17">
        <f t="shared" si="3"/>
        <v>75.364470260568723</v>
      </c>
      <c r="D23" s="18">
        <f t="shared" si="4"/>
        <v>773.06697805222495</v>
      </c>
      <c r="E23" s="18">
        <f t="shared" si="5"/>
        <v>10531.603561033082</v>
      </c>
    </row>
    <row r="24" spans="1:5">
      <c r="A24">
        <v>18</v>
      </c>
      <c r="B24" s="23">
        <f t="shared" si="2"/>
        <v>848.43144831279369</v>
      </c>
      <c r="C24" s="32">
        <f t="shared" si="3"/>
        <v>70.21069040688721</v>
      </c>
      <c r="D24" s="23">
        <f t="shared" si="4"/>
        <v>778.22075790590645</v>
      </c>
      <c r="E24" s="23">
        <f t="shared" si="5"/>
        <v>9753.3828031271751</v>
      </c>
    </row>
    <row r="25" spans="1:5">
      <c r="A25" s="4">
        <v>19</v>
      </c>
      <c r="B25" s="18">
        <f t="shared" si="2"/>
        <v>848.43144831279369</v>
      </c>
      <c r="C25" s="17">
        <f t="shared" si="3"/>
        <v>65.02255202084784</v>
      </c>
      <c r="D25" s="18">
        <f t="shared" si="4"/>
        <v>783.40889629194589</v>
      </c>
      <c r="E25" s="18">
        <f t="shared" si="5"/>
        <v>8969.9739068352283</v>
      </c>
    </row>
    <row r="26" spans="1:5">
      <c r="A26">
        <v>20</v>
      </c>
      <c r="B26" s="23">
        <f t="shared" si="2"/>
        <v>848.43144831279369</v>
      </c>
      <c r="C26" s="32">
        <f t="shared" si="3"/>
        <v>59.799826045568189</v>
      </c>
      <c r="D26" s="23">
        <f t="shared" si="4"/>
        <v>788.63162226722545</v>
      </c>
      <c r="E26" s="23">
        <f t="shared" si="5"/>
        <v>8181.3422845680025</v>
      </c>
    </row>
    <row r="27" spans="1:5">
      <c r="A27" s="4">
        <v>21</v>
      </c>
      <c r="B27" s="18">
        <f t="shared" si="2"/>
        <v>848.43144831279369</v>
      </c>
      <c r="C27" s="17">
        <f t="shared" si="3"/>
        <v>54.542281897120013</v>
      </c>
      <c r="D27" s="18">
        <f t="shared" si="4"/>
        <v>793.88916641567369</v>
      </c>
      <c r="E27" s="18">
        <f t="shared" si="5"/>
        <v>7387.4531181523289</v>
      </c>
    </row>
    <row r="28" spans="1:5">
      <c r="A28">
        <v>22</v>
      </c>
      <c r="B28" s="23">
        <f t="shared" si="2"/>
        <v>848.43144831279369</v>
      </c>
      <c r="C28" s="32">
        <f t="shared" si="3"/>
        <v>49.249687454348866</v>
      </c>
      <c r="D28" s="23">
        <f t="shared" si="4"/>
        <v>799.18176085844482</v>
      </c>
      <c r="E28" s="23">
        <f t="shared" si="5"/>
        <v>6588.2713572938837</v>
      </c>
    </row>
    <row r="29" spans="1:5">
      <c r="A29" s="4">
        <v>23</v>
      </c>
      <c r="B29" s="18">
        <f t="shared" si="2"/>
        <v>848.43144831279369</v>
      </c>
      <c r="C29" s="17">
        <f t="shared" si="3"/>
        <v>43.921809048625896</v>
      </c>
      <c r="D29" s="18">
        <f t="shared" si="4"/>
        <v>804.50963926416784</v>
      </c>
      <c r="E29" s="18">
        <f t="shared" si="5"/>
        <v>5783.7617180297157</v>
      </c>
    </row>
    <row r="30" spans="1:5">
      <c r="A30">
        <v>24</v>
      </c>
      <c r="B30" s="23">
        <f t="shared" si="2"/>
        <v>848.43144831279369</v>
      </c>
      <c r="C30" s="32">
        <f t="shared" si="3"/>
        <v>38.558411453531441</v>
      </c>
      <c r="D30" s="23">
        <f t="shared" si="4"/>
        <v>809.87303685926224</v>
      </c>
      <c r="E30" s="23">
        <f t="shared" si="5"/>
        <v>4973.8886811704533</v>
      </c>
    </row>
    <row r="31" spans="1:5">
      <c r="A31" s="4">
        <v>25</v>
      </c>
      <c r="B31" s="18">
        <f t="shared" si="2"/>
        <v>848.43144831279369</v>
      </c>
      <c r="C31" s="17">
        <f t="shared" si="3"/>
        <v>33.159257874469688</v>
      </c>
      <c r="D31" s="18">
        <f t="shared" si="4"/>
        <v>815.27219043832406</v>
      </c>
      <c r="E31" s="18">
        <f t="shared" si="5"/>
        <v>4158.616490732129</v>
      </c>
    </row>
    <row r="32" spans="1:5">
      <c r="A32">
        <v>26</v>
      </c>
      <c r="B32" s="23">
        <f t="shared" si="2"/>
        <v>848.43144831279369</v>
      </c>
      <c r="C32" s="32">
        <f t="shared" si="3"/>
        <v>27.724109938214195</v>
      </c>
      <c r="D32" s="23">
        <f t="shared" si="4"/>
        <v>820.70733837457954</v>
      </c>
      <c r="E32" s="23">
        <f t="shared" si="5"/>
        <v>3337.9091523575494</v>
      </c>
    </row>
    <row r="33" spans="1:5">
      <c r="A33" s="4">
        <v>27</v>
      </c>
      <c r="B33" s="18">
        <f t="shared" si="2"/>
        <v>848.43144831279369</v>
      </c>
      <c r="C33" s="17">
        <f t="shared" si="3"/>
        <v>22.252727682383664</v>
      </c>
      <c r="D33" s="18">
        <f t="shared" si="4"/>
        <v>826.17872063041</v>
      </c>
      <c r="E33" s="18">
        <f t="shared" si="5"/>
        <v>2511.7304317271391</v>
      </c>
    </row>
    <row r="34" spans="1:5">
      <c r="A34">
        <v>28</v>
      </c>
      <c r="B34" s="23">
        <f t="shared" si="2"/>
        <v>848.43144831279369</v>
      </c>
      <c r="C34" s="32">
        <f t="shared" si="3"/>
        <v>16.744869544847592</v>
      </c>
      <c r="D34" s="23">
        <f t="shared" si="4"/>
        <v>831.68657876794612</v>
      </c>
      <c r="E34" s="23">
        <f t="shared" si="5"/>
        <v>1680.0438529591929</v>
      </c>
    </row>
    <row r="35" spans="1:5">
      <c r="A35" s="4">
        <v>29</v>
      </c>
      <c r="B35" s="18">
        <f t="shared" si="2"/>
        <v>848.43144831279369</v>
      </c>
      <c r="C35" s="17">
        <f t="shared" si="3"/>
        <v>11.200292353061286</v>
      </c>
      <c r="D35" s="18">
        <f t="shared" si="4"/>
        <v>837.2311559597324</v>
      </c>
      <c r="E35" s="18">
        <f t="shared" si="5"/>
        <v>842.81269699946051</v>
      </c>
    </row>
    <row r="36" spans="1:5">
      <c r="A36">
        <v>30</v>
      </c>
      <c r="B36" s="23">
        <f t="shared" si="2"/>
        <v>848.43144831279369</v>
      </c>
      <c r="C36" s="32">
        <f t="shared" si="3"/>
        <v>5.618751313329736</v>
      </c>
      <c r="D36" s="23">
        <f t="shared" si="4"/>
        <v>842.81269699946392</v>
      </c>
      <c r="E36" s="23">
        <f t="shared" si="5"/>
        <v>-3.4106051316484809E-12</v>
      </c>
    </row>
    <row r="37" spans="1:5">
      <c r="A37" s="4">
        <v>31</v>
      </c>
      <c r="B37" s="18">
        <f t="shared" si="2"/>
        <v>848.43144831279369</v>
      </c>
      <c r="C37" s="17">
        <f t="shared" si="3"/>
        <v>-2.2737367544323204E-14</v>
      </c>
      <c r="D37" s="18">
        <f t="shared" si="4"/>
        <v>848.43144831279369</v>
      </c>
      <c r="E37" s="18">
        <f t="shared" si="5"/>
        <v>-848.4314483127971</v>
      </c>
    </row>
    <row r="38" spans="1:5">
      <c r="A38">
        <v>32</v>
      </c>
      <c r="B38" s="23">
        <f t="shared" si="2"/>
        <v>848.43144831279369</v>
      </c>
      <c r="C38" s="32">
        <f t="shared" si="3"/>
        <v>-5.656209655418647</v>
      </c>
      <c r="D38" s="23">
        <f t="shared" si="4"/>
        <v>854.08765796821228</v>
      </c>
      <c r="E38" s="23">
        <f t="shared" si="5"/>
        <v>-1702.5191062810095</v>
      </c>
    </row>
    <row r="39" spans="1:5">
      <c r="A39" s="4">
        <v>33</v>
      </c>
      <c r="B39" s="18">
        <f t="shared" si="2"/>
        <v>848.43144831279369</v>
      </c>
      <c r="C39" s="17">
        <f t="shared" si="3"/>
        <v>-11.35012737520673</v>
      </c>
      <c r="D39" s="18">
        <f t="shared" si="4"/>
        <v>859.78157568800043</v>
      </c>
      <c r="E39" s="18">
        <f t="shared" si="5"/>
        <v>-2562.3006819690099</v>
      </c>
    </row>
    <row r="40" spans="1:5">
      <c r="A40">
        <v>34</v>
      </c>
      <c r="B40" s="23">
        <f t="shared" si="2"/>
        <v>848.43144831279369</v>
      </c>
      <c r="C40" s="32">
        <f t="shared" si="3"/>
        <v>-17.082004546460066</v>
      </c>
      <c r="D40" s="23">
        <f t="shared" si="4"/>
        <v>865.51345285925379</v>
      </c>
      <c r="E40" s="23">
        <f t="shared" si="5"/>
        <v>-3427.8141348282638</v>
      </c>
    </row>
    <row r="41" spans="1:5">
      <c r="A41" s="4">
        <v>35</v>
      </c>
      <c r="B41" s="18">
        <f t="shared" si="2"/>
        <v>848.43144831279369</v>
      </c>
      <c r="C41" s="17">
        <f t="shared" si="3"/>
        <v>-22.852094232188424</v>
      </c>
      <c r="D41" s="18">
        <f t="shared" si="4"/>
        <v>871.28354254498208</v>
      </c>
      <c r="E41" s="18">
        <f t="shared" si="5"/>
        <v>-4299.0976773732455</v>
      </c>
    </row>
    <row r="42" spans="1:5">
      <c r="A42">
        <v>36</v>
      </c>
      <c r="B42" s="23">
        <f t="shared" si="2"/>
        <v>848.43144831279369</v>
      </c>
      <c r="C42" s="32">
        <f t="shared" si="3"/>
        <v>-28.660651182488305</v>
      </c>
      <c r="D42" s="23">
        <f t="shared" si="4"/>
        <v>877.09209949528201</v>
      </c>
      <c r="E42" s="23">
        <f t="shared" si="5"/>
        <v>-5176.1897768685276</v>
      </c>
    </row>
    <row r="43" spans="1:5">
      <c r="A43" s="4">
        <v>37</v>
      </c>
      <c r="B43" s="18">
        <f t="shared" si="2"/>
        <v>848.43144831279369</v>
      </c>
      <c r="C43" s="17">
        <f t="shared" si="3"/>
        <v>-34.507931845790189</v>
      </c>
      <c r="D43" s="18">
        <f t="shared" si="4"/>
        <v>882.93938015858384</v>
      </c>
      <c r="E43" s="18">
        <f t="shared" si="5"/>
        <v>-6059.1291570271114</v>
      </c>
    </row>
    <row r="44" spans="1:5">
      <c r="A44">
        <v>38</v>
      </c>
      <c r="B44" s="23">
        <f t="shared" si="2"/>
        <v>848.43144831279369</v>
      </c>
      <c r="C44" s="32">
        <f t="shared" si="3"/>
        <v>-40.394194380180743</v>
      </c>
      <c r="D44" s="23">
        <f t="shared" si="4"/>
        <v>888.82564269297438</v>
      </c>
      <c r="E44" s="23">
        <f t="shared" si="5"/>
        <v>-6947.9547997200862</v>
      </c>
    </row>
    <row r="45" spans="1:5">
      <c r="A45" s="4">
        <v>39</v>
      </c>
      <c r="B45" s="18">
        <f t="shared" si="2"/>
        <v>848.43144831279369</v>
      </c>
      <c r="C45" s="17">
        <f t="shared" si="3"/>
        <v>-46.319698664800576</v>
      </c>
      <c r="D45" s="18">
        <f t="shared" si="4"/>
        <v>894.75114697759432</v>
      </c>
      <c r="E45" s="18">
        <f t="shared" si="5"/>
        <v>-7842.7059466976807</v>
      </c>
    </row>
    <row r="46" spans="1:5">
      <c r="A46">
        <v>40</v>
      </c>
      <c r="B46" s="23">
        <f t="shared" si="2"/>
        <v>848.43144831279369</v>
      </c>
      <c r="C46" s="32">
        <f t="shared" si="3"/>
        <v>-52.284706311317876</v>
      </c>
      <c r="D46" s="23">
        <f t="shared" si="4"/>
        <v>900.7161546241116</v>
      </c>
      <c r="E46" s="23">
        <f t="shared" si="5"/>
        <v>-8743.4221013217921</v>
      </c>
    </row>
    <row r="47" spans="1:5">
      <c r="A47" s="4">
        <v>41</v>
      </c>
      <c r="B47" s="18">
        <f t="shared" si="2"/>
        <v>848.43144831279369</v>
      </c>
      <c r="C47" s="17">
        <f t="shared" si="3"/>
        <v>-58.289480675478615</v>
      </c>
      <c r="D47" s="18">
        <f t="shared" si="4"/>
        <v>906.72092898827236</v>
      </c>
      <c r="E47" s="18">
        <f t="shared" si="5"/>
        <v>-9650.1430303100642</v>
      </c>
    </row>
    <row r="48" spans="1:5">
      <c r="A48">
        <v>42</v>
      </c>
      <c r="B48" s="23">
        <f t="shared" si="2"/>
        <v>848.43144831279369</v>
      </c>
      <c r="C48" s="32">
        <f t="shared" si="3"/>
        <v>-64.33428686873377</v>
      </c>
      <c r="D48" s="23">
        <f t="shared" si="4"/>
        <v>912.76573518152748</v>
      </c>
      <c r="E48" s="23">
        <f t="shared" si="5"/>
        <v>-10562.908765491591</v>
      </c>
    </row>
    <row r="49" spans="1:5">
      <c r="A49" s="4">
        <v>43</v>
      </c>
      <c r="B49" s="18">
        <f t="shared" si="2"/>
        <v>848.43144831279369</v>
      </c>
      <c r="C49" s="17">
        <f t="shared" si="3"/>
        <v>-70.419391769943942</v>
      </c>
      <c r="D49" s="18">
        <f t="shared" si="4"/>
        <v>918.85084008273759</v>
      </c>
      <c r="E49" s="18">
        <f t="shared" si="5"/>
        <v>-11481.759605574329</v>
      </c>
    </row>
    <row r="50" spans="1:5">
      <c r="A50">
        <v>44</v>
      </c>
      <c r="B50" s="23">
        <f t="shared" si="2"/>
        <v>848.43144831279369</v>
      </c>
      <c r="C50" s="32">
        <f t="shared" si="3"/>
        <v>-76.545064037162192</v>
      </c>
      <c r="D50" s="23">
        <f t="shared" si="4"/>
        <v>924.9765123499559</v>
      </c>
      <c r="E50" s="23">
        <f t="shared" si="5"/>
        <v>-12406.736117924285</v>
      </c>
    </row>
    <row r="51" spans="1:5">
      <c r="A51" s="4">
        <v>45</v>
      </c>
      <c r="B51" s="18">
        <f t="shared" si="2"/>
        <v>848.43144831279369</v>
      </c>
      <c r="C51" s="17">
        <f t="shared" si="3"/>
        <v>-82.711574119495239</v>
      </c>
      <c r="D51" s="18">
        <f t="shared" si="4"/>
        <v>931.14302243228894</v>
      </c>
      <c r="E51" s="18">
        <f t="shared" si="5"/>
        <v>-13337.879140356574</v>
      </c>
    </row>
    <row r="52" spans="1:5">
      <c r="A52">
        <v>46</v>
      </c>
      <c r="B52" s="23">
        <f t="shared" si="2"/>
        <v>848.43144831279369</v>
      </c>
      <c r="C52" s="32">
        <f t="shared" si="3"/>
        <v>-88.919194269043828</v>
      </c>
      <c r="D52" s="23">
        <f t="shared" si="4"/>
        <v>937.35064258183752</v>
      </c>
      <c r="E52" s="23">
        <f t="shared" si="5"/>
        <v>-14275.229782938412</v>
      </c>
    </row>
    <row r="53" spans="1:5">
      <c r="A53" s="4">
        <v>47</v>
      </c>
      <c r="B53" s="18">
        <f t="shared" si="2"/>
        <v>848.43144831279369</v>
      </c>
      <c r="C53" s="17">
        <f t="shared" si="3"/>
        <v>-95.168198552922732</v>
      </c>
      <c r="D53" s="18">
        <f t="shared" si="4"/>
        <v>943.59964686571641</v>
      </c>
      <c r="E53" s="18">
        <f t="shared" si="5"/>
        <v>-15218.829429804127</v>
      </c>
    </row>
    <row r="54" spans="1:5">
      <c r="A54">
        <v>48</v>
      </c>
      <c r="B54" s="23">
        <f t="shared" si="2"/>
        <v>848.43144831279369</v>
      </c>
      <c r="C54" s="32">
        <f t="shared" si="3"/>
        <v>-101.45886286536086</v>
      </c>
      <c r="D54" s="23">
        <f t="shared" si="4"/>
        <v>949.89031117815455</v>
      </c>
      <c r="E54" s="23">
        <f t="shared" si="5"/>
        <v>-16168.719740982282</v>
      </c>
    </row>
    <row r="55" spans="1:5">
      <c r="A55" s="4">
        <v>49</v>
      </c>
      <c r="B55" s="18">
        <f t="shared" si="2"/>
        <v>848.43144831279369</v>
      </c>
      <c r="C55" s="17">
        <f t="shared" si="3"/>
        <v>-107.79146493988189</v>
      </c>
      <c r="D55" s="18">
        <f t="shared" si="4"/>
        <v>956.22291325267554</v>
      </c>
      <c r="E55" s="18">
        <f t="shared" si="5"/>
        <v>-17124.942654234957</v>
      </c>
    </row>
    <row r="56" spans="1:5">
      <c r="A56">
        <v>50</v>
      </c>
      <c r="B56" s="23">
        <f t="shared" si="2"/>
        <v>848.43144831279369</v>
      </c>
      <c r="C56" s="32">
        <f t="shared" si="3"/>
        <v>-114.16628436156638</v>
      </c>
      <c r="D56" s="23">
        <f t="shared" si="4"/>
        <v>962.59773267436003</v>
      </c>
      <c r="E56" s="23">
        <f t="shared" si="5"/>
        <v>-18087.540386909317</v>
      </c>
    </row>
    <row r="57" spans="1:5">
      <c r="A57" s="4">
        <v>51</v>
      </c>
      <c r="B57" s="18">
        <f t="shared" si="2"/>
        <v>848.43144831279369</v>
      </c>
      <c r="C57" s="17">
        <f t="shared" si="3"/>
        <v>-120.58360257939545</v>
      </c>
      <c r="D57" s="18">
        <f t="shared" si="4"/>
        <v>969.01505089218915</v>
      </c>
      <c r="E57" s="18">
        <f t="shared" si="5"/>
        <v>-19056.555437801508</v>
      </c>
    </row>
    <row r="58" spans="1:5">
      <c r="A58">
        <v>52</v>
      </c>
      <c r="B58" s="23">
        <f t="shared" si="2"/>
        <v>848.43144831279369</v>
      </c>
      <c r="C58" s="32">
        <f t="shared" si="3"/>
        <v>-127.04370291867673</v>
      </c>
      <c r="D58" s="23">
        <f t="shared" si="4"/>
        <v>975.47515123147036</v>
      </c>
      <c r="E58" s="23">
        <f t="shared" si="5"/>
        <v>-20032.030589032976</v>
      </c>
    </row>
    <row r="59" spans="1:5">
      <c r="A59" s="4">
        <v>53</v>
      </c>
      <c r="B59" s="18">
        <f t="shared" si="2"/>
        <v>848.43144831279369</v>
      </c>
      <c r="C59" s="17">
        <f t="shared" si="3"/>
        <v>-133.54687059355317</v>
      </c>
      <c r="D59" s="18">
        <f t="shared" si="4"/>
        <v>981.97831890634689</v>
      </c>
      <c r="E59" s="18">
        <f t="shared" si="5"/>
        <v>-21014.008907939322</v>
      </c>
    </row>
    <row r="60" spans="1:5">
      <c r="A60">
        <v>54</v>
      </c>
      <c r="B60" s="23">
        <f t="shared" si="2"/>
        <v>848.43144831279369</v>
      </c>
      <c r="C60" s="32">
        <f t="shared" si="3"/>
        <v>-140.09339271959547</v>
      </c>
      <c r="D60" s="23">
        <f t="shared" si="4"/>
        <v>988.52484103238919</v>
      </c>
      <c r="E60" s="23">
        <f t="shared" si="5"/>
        <v>-22002.533748971709</v>
      </c>
    </row>
    <row r="61" spans="1:5">
      <c r="A61" s="4">
        <v>55</v>
      </c>
      <c r="B61" s="18">
        <f t="shared" si="2"/>
        <v>848.43144831279369</v>
      </c>
      <c r="C61" s="17">
        <f t="shared" si="3"/>
        <v>-146.68355832647805</v>
      </c>
      <c r="D61" s="18">
        <f t="shared" si="4"/>
        <v>995.11500663927177</v>
      </c>
      <c r="E61" s="18">
        <f t="shared" si="5"/>
        <v>-22997.648755610982</v>
      </c>
    </row>
    <row r="62" spans="1:5">
      <c r="A62">
        <v>56</v>
      </c>
      <c r="B62" s="23">
        <f t="shared" si="2"/>
        <v>848.43144831279369</v>
      </c>
      <c r="C62" s="32">
        <f t="shared" si="3"/>
        <v>-153.31765837073988</v>
      </c>
      <c r="D62" s="23">
        <f t="shared" si="4"/>
        <v>1001.7491066835336</v>
      </c>
      <c r="E62" s="23">
        <f t="shared" si="5"/>
        <v>-23999.397862294514</v>
      </c>
    </row>
    <row r="63" spans="1:5">
      <c r="A63" s="4">
        <v>57</v>
      </c>
      <c r="B63" s="18">
        <f t="shared" si="2"/>
        <v>848.43144831279369</v>
      </c>
      <c r="C63" s="17">
        <f t="shared" si="3"/>
        <v>-159.99598574863009</v>
      </c>
      <c r="D63" s="18">
        <f t="shared" si="4"/>
        <v>1008.4274340614238</v>
      </c>
      <c r="E63" s="18">
        <f t="shared" si="5"/>
        <v>-25007.825296355939</v>
      </c>
    </row>
    <row r="64" spans="1:5">
      <c r="A64">
        <v>58</v>
      </c>
      <c r="B64" s="23">
        <f t="shared" si="2"/>
        <v>848.43144831279369</v>
      </c>
      <c r="C64" s="32">
        <f t="shared" si="3"/>
        <v>-166.7188353090396</v>
      </c>
      <c r="D64" s="23">
        <f t="shared" si="4"/>
        <v>1015.1502836218333</v>
      </c>
      <c r="E64" s="23">
        <f t="shared" si="5"/>
        <v>-26022.97557997777</v>
      </c>
    </row>
    <row r="65" spans="1:5">
      <c r="A65" s="4">
        <v>59</v>
      </c>
      <c r="B65" s="18">
        <f t="shared" si="2"/>
        <v>848.43144831279369</v>
      </c>
      <c r="C65" s="17">
        <f t="shared" si="3"/>
        <v>-173.48650386651846</v>
      </c>
      <c r="D65" s="18">
        <f t="shared" si="4"/>
        <v>1021.9179521793121</v>
      </c>
      <c r="E65" s="18">
        <f t="shared" si="5"/>
        <v>-27044.893532157083</v>
      </c>
    </row>
    <row r="66" spans="1:5">
      <c r="A66">
        <v>60</v>
      </c>
      <c r="B66" s="23">
        <f t="shared" si="2"/>
        <v>848.43144831279369</v>
      </c>
      <c r="C66" s="32">
        <f t="shared" si="3"/>
        <v>-180.29929021438056</v>
      </c>
      <c r="D66" s="23">
        <f t="shared" si="4"/>
        <v>1028.7307385271743</v>
      </c>
      <c r="E66" s="23">
        <f t="shared" si="5"/>
        <v>-28073.624270684257</v>
      </c>
    </row>
    <row r="67" spans="1:5">
      <c r="A67" s="4">
        <v>61</v>
      </c>
      <c r="B67" s="18">
        <f t="shared" si="2"/>
        <v>848.43144831279369</v>
      </c>
      <c r="C67" s="17">
        <f t="shared" si="3"/>
        <v>-187.15749513789504</v>
      </c>
      <c r="D67" s="18">
        <f t="shared" si="4"/>
        <v>1035.5889434506887</v>
      </c>
      <c r="E67" s="18">
        <f t="shared" si="5"/>
        <v>-29109.213214134947</v>
      </c>
    </row>
    <row r="68" spans="1:5">
      <c r="A68">
        <v>62</v>
      </c>
      <c r="B68" s="23">
        <f t="shared" si="2"/>
        <v>848.43144831279369</v>
      </c>
      <c r="C68" s="32">
        <f t="shared" si="3"/>
        <v>-194.0614214275663</v>
      </c>
      <c r="D68" s="23">
        <f t="shared" si="4"/>
        <v>1042.49286974036</v>
      </c>
      <c r="E68" s="23">
        <f t="shared" si="5"/>
        <v>-30151.706083875306</v>
      </c>
    </row>
    <row r="69" spans="1:5">
      <c r="A69" s="4">
        <v>63</v>
      </c>
      <c r="B69" s="18">
        <f t="shared" si="2"/>
        <v>848.43144831279369</v>
      </c>
      <c r="C69" s="17">
        <f t="shared" si="3"/>
        <v>-201.01137389250206</v>
      </c>
      <c r="D69" s="18">
        <f t="shared" si="4"/>
        <v>1049.4428222052957</v>
      </c>
      <c r="E69" s="18">
        <f t="shared" si="5"/>
        <v>-31201.148906080602</v>
      </c>
    </row>
    <row r="70" spans="1:5">
      <c r="A70">
        <v>64</v>
      </c>
      <c r="B70" s="23">
        <f t="shared" si="2"/>
        <v>848.43144831279369</v>
      </c>
      <c r="C70" s="32">
        <f t="shared" si="3"/>
        <v>-208.00765937387067</v>
      </c>
      <c r="D70" s="23">
        <f t="shared" si="4"/>
        <v>1056.4391076866643</v>
      </c>
      <c r="E70" s="23">
        <f t="shared" si="5"/>
        <v>-32257.588013767265</v>
      </c>
    </row>
    <row r="71" spans="1:5">
      <c r="A71" s="4">
        <v>65</v>
      </c>
      <c r="B71" s="18">
        <f t="shared" si="2"/>
        <v>848.43144831279369</v>
      </c>
      <c r="C71" s="17">
        <f t="shared" si="3"/>
        <v>-215.05058675844842</v>
      </c>
      <c r="D71" s="18">
        <f t="shared" si="4"/>
        <v>1063.4820350712421</v>
      </c>
      <c r="E71" s="18">
        <f t="shared" si="5"/>
        <v>-33321.070048838505</v>
      </c>
    </row>
    <row r="72" spans="1:5">
      <c r="A72">
        <v>66</v>
      </c>
      <c r="B72" s="23">
        <f t="shared" si="2"/>
        <v>848.43144831279369</v>
      </c>
      <c r="C72" s="32">
        <f t="shared" si="3"/>
        <v>-222.14046699225671</v>
      </c>
      <c r="D72" s="23">
        <f t="shared" si="4"/>
        <v>1070.5719153050504</v>
      </c>
      <c r="E72" s="23">
        <f t="shared" si="5"/>
        <v>-34391.641964143557</v>
      </c>
    </row>
    <row r="73" spans="1:5">
      <c r="A73" s="4">
        <v>67</v>
      </c>
      <c r="B73" s="18">
        <f t="shared" ref="B73:B86" si="6">E$3</f>
        <v>848.43144831279369</v>
      </c>
      <c r="C73" s="17">
        <f t="shared" ref="C73:C86" si="7">E72*B$3/D$3</f>
        <v>-229.27761309429039</v>
      </c>
      <c r="D73" s="18">
        <f t="shared" si="4"/>
        <v>1077.7090614070842</v>
      </c>
      <c r="E73" s="18">
        <f t="shared" si="5"/>
        <v>-35469.351025550641</v>
      </c>
    </row>
    <row r="74" spans="1:5">
      <c r="A74">
        <v>68</v>
      </c>
      <c r="B74" s="23">
        <f t="shared" si="6"/>
        <v>848.43144831279369</v>
      </c>
      <c r="C74" s="32">
        <f t="shared" si="7"/>
        <v>-236.4623401703376</v>
      </c>
      <c r="D74" s="23">
        <f t="shared" ref="D74:D86" si="8">B74-C74</f>
        <v>1084.8937884831312</v>
      </c>
      <c r="E74" s="23">
        <f t="shared" ref="E74:E86" si="9">E73-D74</f>
        <v>-36554.244814033773</v>
      </c>
    </row>
    <row r="75" spans="1:5">
      <c r="A75" s="4">
        <v>69</v>
      </c>
      <c r="B75" s="18">
        <f t="shared" si="6"/>
        <v>848.43144831279369</v>
      </c>
      <c r="C75" s="17">
        <f t="shared" si="7"/>
        <v>-243.69496542689183</v>
      </c>
      <c r="D75" s="18">
        <f t="shared" si="8"/>
        <v>1092.1264137396856</v>
      </c>
      <c r="E75" s="18">
        <f t="shared" si="9"/>
        <v>-37646.371227773459</v>
      </c>
    </row>
    <row r="76" spans="1:5">
      <c r="A76">
        <v>70</v>
      </c>
      <c r="B76" s="23">
        <f t="shared" si="6"/>
        <v>848.43144831279369</v>
      </c>
      <c r="C76" s="32">
        <f t="shared" si="7"/>
        <v>-250.97580818515641</v>
      </c>
      <c r="D76" s="23">
        <f t="shared" si="8"/>
        <v>1099.4072564979501</v>
      </c>
      <c r="E76" s="23">
        <f t="shared" si="9"/>
        <v>-38745.77848427141</v>
      </c>
    </row>
    <row r="77" spans="1:5">
      <c r="A77" s="4">
        <v>71</v>
      </c>
      <c r="B77" s="18">
        <f t="shared" si="6"/>
        <v>848.43144831279369</v>
      </c>
      <c r="C77" s="17">
        <f t="shared" si="7"/>
        <v>-258.30518989514275</v>
      </c>
      <c r="D77" s="18">
        <f t="shared" si="8"/>
        <v>1106.7366382079365</v>
      </c>
      <c r="E77" s="18">
        <f t="shared" si="9"/>
        <v>-39852.515122479344</v>
      </c>
    </row>
    <row r="78" spans="1:5">
      <c r="A78">
        <v>72</v>
      </c>
      <c r="B78" s="23">
        <f t="shared" si="6"/>
        <v>848.43144831279369</v>
      </c>
      <c r="C78" s="32">
        <f t="shared" si="7"/>
        <v>-265.68343414986231</v>
      </c>
      <c r="D78" s="23">
        <f t="shared" si="8"/>
        <v>1114.1148824626559</v>
      </c>
      <c r="E78" s="23">
        <f t="shared" si="9"/>
        <v>-40966.630004942002</v>
      </c>
    </row>
    <row r="79" spans="1:5">
      <c r="A79" s="4">
        <v>73</v>
      </c>
      <c r="B79" s="18">
        <f t="shared" si="6"/>
        <v>848.43144831279369</v>
      </c>
      <c r="C79" s="17">
        <f t="shared" si="7"/>
        <v>-273.11086669961338</v>
      </c>
      <c r="D79" s="18">
        <f t="shared" si="8"/>
        <v>1121.542315012407</v>
      </c>
      <c r="E79" s="18">
        <f t="shared" si="9"/>
        <v>-42088.172319954407</v>
      </c>
    </row>
    <row r="80" spans="1:5">
      <c r="A80">
        <v>74</v>
      </c>
      <c r="B80" s="23">
        <f t="shared" si="6"/>
        <v>848.43144831279369</v>
      </c>
      <c r="C80" s="32">
        <f t="shared" si="7"/>
        <v>-280.58781546636271</v>
      </c>
      <c r="D80" s="23">
        <f t="shared" si="8"/>
        <v>1129.0192637791565</v>
      </c>
      <c r="E80" s="23">
        <f t="shared" si="9"/>
        <v>-43217.191583733562</v>
      </c>
    </row>
    <row r="81" spans="1:5">
      <c r="A81" s="4">
        <v>75</v>
      </c>
      <c r="B81" s="18">
        <f t="shared" si="6"/>
        <v>848.43144831279369</v>
      </c>
      <c r="C81" s="17">
        <f t="shared" si="7"/>
        <v>-288.11461055822377</v>
      </c>
      <c r="D81" s="18">
        <f t="shared" si="8"/>
        <v>1136.5460588710175</v>
      </c>
      <c r="E81" s="18">
        <f t="shared" si="9"/>
        <v>-44353.737642604581</v>
      </c>
    </row>
    <row r="82" spans="1:5">
      <c r="A82">
        <v>76</v>
      </c>
      <c r="B82" s="23">
        <f t="shared" si="6"/>
        <v>848.43144831279369</v>
      </c>
      <c r="C82" s="32">
        <f t="shared" si="7"/>
        <v>-295.69158428403051</v>
      </c>
      <c r="D82" s="23">
        <f t="shared" si="8"/>
        <v>1144.1230325968243</v>
      </c>
      <c r="E82" s="23">
        <f t="shared" si="9"/>
        <v>-45497.860675201402</v>
      </c>
    </row>
    <row r="83" spans="1:5">
      <c r="A83" s="4">
        <v>77</v>
      </c>
      <c r="B83" s="18">
        <f t="shared" si="6"/>
        <v>848.43144831279369</v>
      </c>
      <c r="C83" s="17">
        <f t="shared" si="7"/>
        <v>-303.31907116800932</v>
      </c>
      <c r="D83" s="18">
        <f t="shared" si="8"/>
        <v>1151.750519480803</v>
      </c>
      <c r="E83" s="18">
        <f t="shared" si="9"/>
        <v>-46649.611194682206</v>
      </c>
    </row>
    <row r="84" spans="1:5">
      <c r="A84">
        <v>78</v>
      </c>
      <c r="B84" s="23">
        <f t="shared" si="6"/>
        <v>848.43144831279369</v>
      </c>
      <c r="C84" s="32">
        <f t="shared" si="7"/>
        <v>-310.99740796454802</v>
      </c>
      <c r="D84" s="23">
        <f t="shared" si="8"/>
        <v>1159.4288562773418</v>
      </c>
      <c r="E84" s="23">
        <f t="shared" si="9"/>
        <v>-47809.040050959549</v>
      </c>
    </row>
    <row r="85" spans="1:5">
      <c r="A85" s="4">
        <v>79</v>
      </c>
      <c r="B85" s="18">
        <f t="shared" si="6"/>
        <v>848.43144831279369</v>
      </c>
      <c r="C85" s="17">
        <f t="shared" si="7"/>
        <v>-318.72693367306368</v>
      </c>
      <c r="D85" s="18">
        <f t="shared" si="8"/>
        <v>1167.1583819858574</v>
      </c>
      <c r="E85" s="18">
        <f t="shared" si="9"/>
        <v>-48976.198432945406</v>
      </c>
    </row>
    <row r="86" spans="1:5">
      <c r="A86">
        <v>80</v>
      </c>
      <c r="B86" s="23">
        <f t="shared" si="6"/>
        <v>848.43144831279369</v>
      </c>
      <c r="C86" s="32">
        <f t="shared" si="7"/>
        <v>-326.50798955296938</v>
      </c>
      <c r="D86" s="23">
        <f t="shared" si="8"/>
        <v>1174.939437865763</v>
      </c>
      <c r="E86" s="23">
        <f t="shared" si="9"/>
        <v>-50151.137870811166</v>
      </c>
    </row>
    <row r="87" spans="1:5">
      <c r="A87" s="4">
        <v>81</v>
      </c>
      <c r="B87" s="18">
        <f t="shared" ref="B87:B150" si="10">E$3</f>
        <v>848.43144831279369</v>
      </c>
      <c r="C87" s="17">
        <f t="shared" ref="C87:C150" si="11">E86*B$3/D$3</f>
        <v>-334.34091913874113</v>
      </c>
      <c r="D87" s="18">
        <f t="shared" ref="D87:D150" si="12">B87-C87</f>
        <v>1182.7723674515348</v>
      </c>
      <c r="E87" s="18">
        <f t="shared" ref="E87:E150" si="13">E86-D87</f>
        <v>-51333.910238262702</v>
      </c>
    </row>
    <row r="88" spans="1:5">
      <c r="A88">
        <v>82</v>
      </c>
      <c r="B88" s="23">
        <f t="shared" si="10"/>
        <v>848.43144831279369</v>
      </c>
      <c r="C88" s="32">
        <f t="shared" si="11"/>
        <v>-342.22606825508473</v>
      </c>
      <c r="D88" s="23">
        <f t="shared" si="12"/>
        <v>1190.6575165678785</v>
      </c>
      <c r="E88" s="23">
        <f t="shared" si="13"/>
        <v>-52524.567754830583</v>
      </c>
    </row>
    <row r="89" spans="1:5">
      <c r="A89" s="4">
        <v>83</v>
      </c>
      <c r="B89" s="18">
        <f t="shared" si="10"/>
        <v>848.43144831279369</v>
      </c>
      <c r="C89" s="17">
        <f t="shared" si="11"/>
        <v>-350.16378503220386</v>
      </c>
      <c r="D89" s="18">
        <f t="shared" si="12"/>
        <v>1198.5952333449975</v>
      </c>
      <c r="E89" s="18">
        <f t="shared" si="13"/>
        <v>-53723.16298817558</v>
      </c>
    </row>
    <row r="90" spans="1:5">
      <c r="A90">
        <v>84</v>
      </c>
      <c r="B90" s="23">
        <f t="shared" si="10"/>
        <v>848.43144831279369</v>
      </c>
      <c r="C90" s="32">
        <f t="shared" si="11"/>
        <v>-358.15441992117053</v>
      </c>
      <c r="D90" s="23">
        <f t="shared" si="12"/>
        <v>1206.5858682339642</v>
      </c>
      <c r="E90" s="23">
        <f t="shared" si="13"/>
        <v>-54929.748856409547</v>
      </c>
    </row>
    <row r="91" spans="1:5">
      <c r="A91" s="4">
        <v>85</v>
      </c>
      <c r="B91" s="18">
        <f t="shared" si="10"/>
        <v>848.43144831279369</v>
      </c>
      <c r="C91" s="17">
        <f t="shared" si="11"/>
        <v>-366.19832570939701</v>
      </c>
      <c r="D91" s="18">
        <f t="shared" si="12"/>
        <v>1214.6297740221908</v>
      </c>
      <c r="E91" s="18">
        <f t="shared" si="13"/>
        <v>-56144.37863043174</v>
      </c>
    </row>
    <row r="92" spans="1:5">
      <c r="A92">
        <v>86</v>
      </c>
      <c r="B92" s="23">
        <f t="shared" si="10"/>
        <v>848.43144831279369</v>
      </c>
      <c r="C92" s="32">
        <f t="shared" si="11"/>
        <v>-374.2958575362116</v>
      </c>
      <c r="D92" s="23">
        <f t="shared" si="12"/>
        <v>1222.7273058490052</v>
      </c>
      <c r="E92" s="23">
        <f t="shared" si="13"/>
        <v>-57367.105936280743</v>
      </c>
    </row>
    <row r="93" spans="1:5">
      <c r="A93" s="4">
        <v>87</v>
      </c>
      <c r="B93" s="18">
        <f t="shared" si="10"/>
        <v>848.43144831279369</v>
      </c>
      <c r="C93" s="17">
        <f t="shared" si="11"/>
        <v>-382.44737290853828</v>
      </c>
      <c r="D93" s="18">
        <f t="shared" si="12"/>
        <v>1230.8788212213319</v>
      </c>
      <c r="E93" s="18">
        <f t="shared" si="13"/>
        <v>-58597.984757502076</v>
      </c>
    </row>
    <row r="94" spans="1:5">
      <c r="A94">
        <v>88</v>
      </c>
      <c r="B94" s="23">
        <f t="shared" si="10"/>
        <v>848.43144831279369</v>
      </c>
      <c r="C94" s="32">
        <f t="shared" si="11"/>
        <v>-390.65323171668052</v>
      </c>
      <c r="D94" s="23">
        <f t="shared" si="12"/>
        <v>1239.0846800294742</v>
      </c>
      <c r="E94" s="23">
        <f t="shared" si="13"/>
        <v>-59837.069437531551</v>
      </c>
    </row>
    <row r="95" spans="1:5">
      <c r="A95" s="4">
        <v>89</v>
      </c>
      <c r="B95" s="18">
        <f t="shared" si="10"/>
        <v>848.43144831279369</v>
      </c>
      <c r="C95" s="17">
        <f t="shared" si="11"/>
        <v>-398.9137962502104</v>
      </c>
      <c r="D95" s="18">
        <f t="shared" si="12"/>
        <v>1247.3452445630041</v>
      </c>
      <c r="E95" s="18">
        <f t="shared" si="13"/>
        <v>-61084.414682094553</v>
      </c>
    </row>
    <row r="96" spans="1:5">
      <c r="A96">
        <v>90</v>
      </c>
      <c r="B96" s="23">
        <f t="shared" si="10"/>
        <v>848.43144831279369</v>
      </c>
      <c r="C96" s="32">
        <f t="shared" si="11"/>
        <v>-407.22943121396366</v>
      </c>
      <c r="D96" s="23">
        <f t="shared" si="12"/>
        <v>1255.6608795267573</v>
      </c>
      <c r="E96" s="23">
        <f t="shared" si="13"/>
        <v>-62340.075561621314</v>
      </c>
    </row>
    <row r="97" spans="1:5">
      <c r="A97" s="4">
        <v>91</v>
      </c>
      <c r="B97" s="18">
        <f t="shared" si="10"/>
        <v>848.43144831279369</v>
      </c>
      <c r="C97" s="17">
        <f t="shared" si="11"/>
        <v>-415.60050374414209</v>
      </c>
      <c r="D97" s="18">
        <f t="shared" si="12"/>
        <v>1264.0319520569358</v>
      </c>
      <c r="E97" s="18">
        <f t="shared" si="13"/>
        <v>-63604.107513678253</v>
      </c>
    </row>
    <row r="98" spans="1:5">
      <c r="A98">
        <v>92</v>
      </c>
      <c r="B98" s="23">
        <f t="shared" si="10"/>
        <v>848.43144831279369</v>
      </c>
      <c r="C98" s="32">
        <f t="shared" si="11"/>
        <v>-424.0273834245217</v>
      </c>
      <c r="D98" s="23">
        <f t="shared" si="12"/>
        <v>1272.4588317373154</v>
      </c>
      <c r="E98" s="23">
        <f t="shared" si="13"/>
        <v>-64876.566345415566</v>
      </c>
    </row>
    <row r="99" spans="1:5">
      <c r="A99" s="4">
        <v>93</v>
      </c>
      <c r="B99" s="18">
        <f t="shared" si="10"/>
        <v>848.43144831279369</v>
      </c>
      <c r="C99" s="17">
        <f t="shared" si="11"/>
        <v>-432.5104423027704</v>
      </c>
      <c r="D99" s="18">
        <f t="shared" si="12"/>
        <v>1280.941890615564</v>
      </c>
      <c r="E99" s="18">
        <f t="shared" si="13"/>
        <v>-66157.508236031135</v>
      </c>
    </row>
    <row r="100" spans="1:5">
      <c r="A100">
        <v>94</v>
      </c>
      <c r="B100" s="23">
        <f t="shared" si="10"/>
        <v>848.43144831279369</v>
      </c>
      <c r="C100" s="32">
        <f t="shared" si="11"/>
        <v>-441.05005490687427</v>
      </c>
      <c r="D100" s="23">
        <f t="shared" si="12"/>
        <v>1289.481503219668</v>
      </c>
      <c r="E100" s="23">
        <f t="shared" si="13"/>
        <v>-67446.989739250799</v>
      </c>
    </row>
    <row r="101" spans="1:5">
      <c r="A101" s="4">
        <v>95</v>
      </c>
      <c r="B101" s="18">
        <f t="shared" si="10"/>
        <v>848.43144831279369</v>
      </c>
      <c r="C101" s="17">
        <f t="shared" si="11"/>
        <v>-449.64659826167195</v>
      </c>
      <c r="D101" s="18">
        <f t="shared" si="12"/>
        <v>1298.0780465744656</v>
      </c>
      <c r="E101" s="18">
        <f t="shared" si="13"/>
        <v>-68745.06778582526</v>
      </c>
    </row>
    <row r="102" spans="1:5">
      <c r="A102">
        <v>96</v>
      </c>
      <c r="B102" s="23">
        <f t="shared" si="10"/>
        <v>848.43144831279369</v>
      </c>
      <c r="C102" s="32">
        <f t="shared" si="11"/>
        <v>-458.30045190550169</v>
      </c>
      <c r="D102" s="23">
        <f t="shared" si="12"/>
        <v>1306.7319002182953</v>
      </c>
      <c r="E102" s="23">
        <f t="shared" si="13"/>
        <v>-70051.799686043552</v>
      </c>
    </row>
    <row r="103" spans="1:5">
      <c r="A103" s="4">
        <v>97</v>
      </c>
      <c r="B103" s="18">
        <f t="shared" si="10"/>
        <v>848.43144831279369</v>
      </c>
      <c r="C103" s="17">
        <f t="shared" si="11"/>
        <v>-467.01199790695705</v>
      </c>
      <c r="D103" s="18">
        <f t="shared" si="12"/>
        <v>1315.4434462197507</v>
      </c>
      <c r="E103" s="18">
        <f t="shared" si="13"/>
        <v>-71367.243132263306</v>
      </c>
    </row>
    <row r="104" spans="1:5">
      <c r="A104">
        <v>98</v>
      </c>
      <c r="B104" s="23">
        <f t="shared" si="10"/>
        <v>848.43144831279369</v>
      </c>
      <c r="C104" s="32">
        <f t="shared" si="11"/>
        <v>-475.78162088175537</v>
      </c>
      <c r="D104" s="23">
        <f t="shared" si="12"/>
        <v>1324.213069194549</v>
      </c>
      <c r="E104" s="23">
        <f t="shared" si="13"/>
        <v>-72691.456201457855</v>
      </c>
    </row>
    <row r="105" spans="1:5">
      <c r="A105" s="4">
        <v>99</v>
      </c>
      <c r="B105" s="18">
        <f t="shared" si="10"/>
        <v>848.43144831279369</v>
      </c>
      <c r="C105" s="17">
        <f t="shared" si="11"/>
        <v>-484.60970800971904</v>
      </c>
      <c r="D105" s="18">
        <f t="shared" si="12"/>
        <v>1333.0411563225127</v>
      </c>
      <c r="E105" s="18">
        <f t="shared" si="13"/>
        <v>-74024.497357780361</v>
      </c>
    </row>
    <row r="106" spans="1:5">
      <c r="A106">
        <v>100</v>
      </c>
      <c r="B106" s="23">
        <f t="shared" si="10"/>
        <v>848.43144831279369</v>
      </c>
      <c r="C106" s="32">
        <f t="shared" si="11"/>
        <v>-493.4966490518691</v>
      </c>
      <c r="D106" s="23">
        <f t="shared" si="12"/>
        <v>1341.9280973646628</v>
      </c>
      <c r="E106" s="23">
        <f t="shared" si="13"/>
        <v>-75366.425455145029</v>
      </c>
    </row>
    <row r="107" spans="1:5">
      <c r="A107" s="4">
        <v>101</v>
      </c>
      <c r="B107" s="18">
        <f t="shared" si="10"/>
        <v>848.43144831279369</v>
      </c>
      <c r="C107" s="17">
        <f t="shared" si="11"/>
        <v>-502.44283636763356</v>
      </c>
      <c r="D107" s="18">
        <f t="shared" si="12"/>
        <v>1350.8742846804273</v>
      </c>
      <c r="E107" s="18">
        <f t="shared" si="13"/>
        <v>-76717.299739825452</v>
      </c>
    </row>
    <row r="108" spans="1:5">
      <c r="A108">
        <v>102</v>
      </c>
      <c r="B108" s="23">
        <f t="shared" si="10"/>
        <v>848.43144831279369</v>
      </c>
      <c r="C108" s="32">
        <f t="shared" si="11"/>
        <v>-511.44866493216972</v>
      </c>
      <c r="D108" s="23">
        <f t="shared" si="12"/>
        <v>1359.8801132449635</v>
      </c>
      <c r="E108" s="23">
        <f t="shared" si="13"/>
        <v>-78077.179853070411</v>
      </c>
    </row>
    <row r="109" spans="1:5">
      <c r="A109" s="4">
        <v>103</v>
      </c>
      <c r="B109" s="18">
        <f t="shared" si="10"/>
        <v>848.43144831279369</v>
      </c>
      <c r="C109" s="17">
        <f t="shared" si="11"/>
        <v>-520.51453235380279</v>
      </c>
      <c r="D109" s="18">
        <f t="shared" si="12"/>
        <v>1368.9459806665964</v>
      </c>
      <c r="E109" s="18">
        <f t="shared" si="13"/>
        <v>-79446.125833737009</v>
      </c>
    </row>
    <row r="110" spans="1:5">
      <c r="A110">
        <v>104</v>
      </c>
      <c r="B110" s="23">
        <f t="shared" si="10"/>
        <v>848.43144831279369</v>
      </c>
      <c r="C110" s="32">
        <f t="shared" si="11"/>
        <v>-529.64083889158007</v>
      </c>
      <c r="D110" s="23">
        <f t="shared" si="12"/>
        <v>1378.0722872043739</v>
      </c>
      <c r="E110" s="23">
        <f t="shared" si="13"/>
        <v>-80824.198120941379</v>
      </c>
    </row>
    <row r="111" spans="1:5">
      <c r="A111" s="4">
        <v>105</v>
      </c>
      <c r="B111" s="18">
        <f t="shared" si="10"/>
        <v>848.43144831279369</v>
      </c>
      <c r="C111" s="17">
        <f t="shared" si="11"/>
        <v>-538.82798747294248</v>
      </c>
      <c r="D111" s="18">
        <f t="shared" si="12"/>
        <v>1387.2594357857361</v>
      </c>
      <c r="E111" s="18">
        <f t="shared" si="13"/>
        <v>-82211.457556727109</v>
      </c>
    </row>
    <row r="112" spans="1:5">
      <c r="A112">
        <v>106</v>
      </c>
      <c r="B112" s="23">
        <f t="shared" si="10"/>
        <v>848.43144831279369</v>
      </c>
      <c r="C112" s="32">
        <f t="shared" si="11"/>
        <v>-548.07638371151404</v>
      </c>
      <c r="D112" s="23">
        <f t="shared" si="12"/>
        <v>1396.5078320243078</v>
      </c>
      <c r="E112" s="23">
        <f t="shared" si="13"/>
        <v>-83607.965388751414</v>
      </c>
    </row>
    <row r="113" spans="1:5">
      <c r="A113" s="4">
        <v>107</v>
      </c>
      <c r="B113" s="18">
        <f t="shared" si="10"/>
        <v>848.43144831279369</v>
      </c>
      <c r="C113" s="17">
        <f t="shared" si="11"/>
        <v>-557.38643592500944</v>
      </c>
      <c r="D113" s="18">
        <f t="shared" si="12"/>
        <v>1405.8178842378031</v>
      </c>
      <c r="E113" s="18">
        <f t="shared" si="13"/>
        <v>-85013.783272989211</v>
      </c>
    </row>
    <row r="114" spans="1:5">
      <c r="A114">
        <v>108</v>
      </c>
      <c r="B114" s="23">
        <f t="shared" si="10"/>
        <v>848.43144831279369</v>
      </c>
      <c r="C114" s="32">
        <f t="shared" si="11"/>
        <v>-566.75855515326145</v>
      </c>
      <c r="D114" s="23">
        <f t="shared" si="12"/>
        <v>1415.1900034660553</v>
      </c>
      <c r="E114" s="23">
        <f t="shared" si="13"/>
        <v>-86428.973276455261</v>
      </c>
    </row>
    <row r="115" spans="1:5">
      <c r="A115" s="4">
        <v>109</v>
      </c>
      <c r="B115" s="18">
        <f t="shared" si="10"/>
        <v>848.43144831279369</v>
      </c>
      <c r="C115" s="17">
        <f t="shared" si="11"/>
        <v>-576.19315517636835</v>
      </c>
      <c r="D115" s="18">
        <f t="shared" si="12"/>
        <v>1424.6246034891619</v>
      </c>
      <c r="E115" s="18">
        <f t="shared" si="13"/>
        <v>-87853.597879944427</v>
      </c>
    </row>
    <row r="116" spans="1:5">
      <c r="A116">
        <v>110</v>
      </c>
      <c r="B116" s="23">
        <f t="shared" si="10"/>
        <v>848.43144831279369</v>
      </c>
      <c r="C116" s="32">
        <f t="shared" si="11"/>
        <v>-585.69065253296287</v>
      </c>
      <c r="D116" s="23">
        <f t="shared" si="12"/>
        <v>1434.1221008457564</v>
      </c>
      <c r="E116" s="23">
        <f t="shared" si="13"/>
        <v>-89287.719980790178</v>
      </c>
    </row>
    <row r="117" spans="1:5">
      <c r="A117" s="4">
        <v>111</v>
      </c>
      <c r="B117" s="18">
        <f t="shared" si="10"/>
        <v>848.43144831279369</v>
      </c>
      <c r="C117" s="17">
        <f t="shared" si="11"/>
        <v>-595.25146653860122</v>
      </c>
      <c r="D117" s="18">
        <f t="shared" si="12"/>
        <v>1443.6829148513948</v>
      </c>
      <c r="E117" s="18">
        <f t="shared" si="13"/>
        <v>-90731.402895641571</v>
      </c>
    </row>
    <row r="118" spans="1:5">
      <c r="A118">
        <v>112</v>
      </c>
      <c r="B118" s="23">
        <f t="shared" si="10"/>
        <v>848.43144831279369</v>
      </c>
      <c r="C118" s="32">
        <f t="shared" si="11"/>
        <v>-604.87601930427718</v>
      </c>
      <c r="D118" s="23">
        <f t="shared" si="12"/>
        <v>1453.3074676170709</v>
      </c>
      <c r="E118" s="23">
        <f t="shared" si="13"/>
        <v>-92184.710363258637</v>
      </c>
    </row>
    <row r="119" spans="1:5">
      <c r="A119" s="4">
        <v>113</v>
      </c>
      <c r="B119" s="18">
        <f t="shared" si="10"/>
        <v>848.43144831279369</v>
      </c>
      <c r="C119" s="17">
        <f t="shared" si="11"/>
        <v>-614.56473575505754</v>
      </c>
      <c r="D119" s="18">
        <f t="shared" si="12"/>
        <v>1462.9961840678511</v>
      </c>
      <c r="E119" s="18">
        <f t="shared" si="13"/>
        <v>-93647.706547326481</v>
      </c>
    </row>
    <row r="120" spans="1:5">
      <c r="A120">
        <v>114</v>
      </c>
      <c r="B120" s="23">
        <f t="shared" si="10"/>
        <v>848.43144831279369</v>
      </c>
      <c r="C120" s="32">
        <f t="shared" si="11"/>
        <v>-624.31804364884317</v>
      </c>
      <c r="D120" s="23">
        <f t="shared" si="12"/>
        <v>1472.749491961637</v>
      </c>
      <c r="E120" s="23">
        <f t="shared" si="13"/>
        <v>-95120.456039288125</v>
      </c>
    </row>
    <row r="121" spans="1:5">
      <c r="A121" s="4">
        <v>115</v>
      </c>
      <c r="B121" s="18">
        <f t="shared" si="10"/>
        <v>848.43144831279369</v>
      </c>
      <c r="C121" s="17">
        <f t="shared" si="11"/>
        <v>-634.13637359525421</v>
      </c>
      <c r="D121" s="18">
        <f t="shared" si="12"/>
        <v>1482.5678219080478</v>
      </c>
      <c r="E121" s="18">
        <f t="shared" si="13"/>
        <v>-96603.023861196169</v>
      </c>
    </row>
    <row r="122" spans="1:5">
      <c r="A122">
        <v>116</v>
      </c>
      <c r="B122" s="23">
        <f t="shared" si="10"/>
        <v>848.43144831279369</v>
      </c>
      <c r="C122" s="32">
        <f t="shared" si="11"/>
        <v>-644.02015907464113</v>
      </c>
      <c r="D122" s="23">
        <f t="shared" si="12"/>
        <v>1492.4516073874347</v>
      </c>
      <c r="E122" s="23">
        <f t="shared" si="13"/>
        <v>-98095.475468583609</v>
      </c>
    </row>
    <row r="123" spans="1:5">
      <c r="A123" s="4">
        <v>117</v>
      </c>
      <c r="B123" s="18">
        <f t="shared" si="10"/>
        <v>848.43144831279369</v>
      </c>
      <c r="C123" s="17">
        <f t="shared" si="11"/>
        <v>-653.96983645722401</v>
      </c>
      <c r="D123" s="18">
        <f t="shared" si="12"/>
        <v>1502.4012847700178</v>
      </c>
      <c r="E123" s="18">
        <f t="shared" si="13"/>
        <v>-99597.87675335363</v>
      </c>
    </row>
    <row r="124" spans="1:5">
      <c r="A124">
        <v>118</v>
      </c>
      <c r="B124" s="23">
        <f t="shared" si="10"/>
        <v>848.43144831279369</v>
      </c>
      <c r="C124" s="32">
        <f t="shared" si="11"/>
        <v>-663.98584502235758</v>
      </c>
      <c r="D124" s="23">
        <f t="shared" si="12"/>
        <v>1512.4172933351513</v>
      </c>
      <c r="E124" s="23">
        <f t="shared" si="13"/>
        <v>-101110.29404668878</v>
      </c>
    </row>
    <row r="125" spans="1:5">
      <c r="A125" s="4">
        <v>119</v>
      </c>
      <c r="B125" s="18">
        <f t="shared" si="10"/>
        <v>848.43144831279369</v>
      </c>
      <c r="C125" s="17">
        <f t="shared" si="11"/>
        <v>-674.06862697792519</v>
      </c>
      <c r="D125" s="18">
        <f t="shared" si="12"/>
        <v>1522.500075290719</v>
      </c>
      <c r="E125" s="18">
        <f t="shared" si="13"/>
        <v>-102632.7941219795</v>
      </c>
    </row>
    <row r="126" spans="1:5">
      <c r="A126">
        <v>120</v>
      </c>
      <c r="B126" s="23">
        <f t="shared" si="10"/>
        <v>848.43144831279369</v>
      </c>
      <c r="C126" s="32">
        <f t="shared" si="11"/>
        <v>-684.21862747986336</v>
      </c>
      <c r="D126" s="23">
        <f t="shared" si="12"/>
        <v>1532.6500757926569</v>
      </c>
      <c r="E126" s="23">
        <f t="shared" si="13"/>
        <v>-104165.44419777216</v>
      </c>
    </row>
    <row r="127" spans="1:5">
      <c r="A127" s="4">
        <v>121</v>
      </c>
      <c r="B127" s="18">
        <f t="shared" si="10"/>
        <v>848.43144831279369</v>
      </c>
      <c r="C127" s="17">
        <f t="shared" si="11"/>
        <v>-694.43629465181436</v>
      </c>
      <c r="D127" s="18">
        <f t="shared" si="12"/>
        <v>1542.8677429646082</v>
      </c>
      <c r="E127" s="18">
        <f t="shared" si="13"/>
        <v>-105708.31194073676</v>
      </c>
    </row>
    <row r="128" spans="1:5">
      <c r="A128">
        <v>122</v>
      </c>
      <c r="B128" s="23">
        <f t="shared" si="10"/>
        <v>848.43144831279369</v>
      </c>
      <c r="C128" s="32">
        <f t="shared" si="11"/>
        <v>-704.72207960491176</v>
      </c>
      <c r="D128" s="23">
        <f t="shared" si="12"/>
        <v>1553.1535279177056</v>
      </c>
      <c r="E128" s="23">
        <f t="shared" si="13"/>
        <v>-107261.46546865447</v>
      </c>
    </row>
    <row r="129" spans="1:5">
      <c r="A129" s="4">
        <v>123</v>
      </c>
      <c r="B129" s="18">
        <f t="shared" si="10"/>
        <v>848.43144831279369</v>
      </c>
      <c r="C129" s="17">
        <f t="shared" si="11"/>
        <v>-715.07643645769656</v>
      </c>
      <c r="D129" s="18">
        <f t="shared" si="12"/>
        <v>1563.5078847704904</v>
      </c>
      <c r="E129" s="18">
        <f t="shared" si="13"/>
        <v>-108824.97335342495</v>
      </c>
    </row>
    <row r="130" spans="1:5">
      <c r="A130">
        <v>124</v>
      </c>
      <c r="B130" s="23">
        <f t="shared" si="10"/>
        <v>848.43144831279369</v>
      </c>
      <c r="C130" s="32">
        <f t="shared" si="11"/>
        <v>-725.49982235616642</v>
      </c>
      <c r="D130" s="23">
        <f t="shared" si="12"/>
        <v>1573.9312706689602</v>
      </c>
      <c r="E130" s="23">
        <f t="shared" si="13"/>
        <v>-110398.90462409392</v>
      </c>
    </row>
    <row r="131" spans="1:5">
      <c r="A131" s="4">
        <v>125</v>
      </c>
      <c r="B131" s="18">
        <f t="shared" si="10"/>
        <v>848.43144831279369</v>
      </c>
      <c r="C131" s="17">
        <f t="shared" si="11"/>
        <v>-735.99269749395944</v>
      </c>
      <c r="D131" s="18">
        <f t="shared" si="12"/>
        <v>1584.4241458067531</v>
      </c>
      <c r="E131" s="18">
        <f t="shared" si="13"/>
        <v>-111983.32876990068</v>
      </c>
    </row>
    <row r="132" spans="1:5">
      <c r="A132">
        <v>126</v>
      </c>
      <c r="B132" s="23">
        <f t="shared" si="10"/>
        <v>848.43144831279369</v>
      </c>
      <c r="C132" s="32">
        <f t="shared" si="11"/>
        <v>-746.55552513267128</v>
      </c>
      <c r="D132" s="23">
        <f t="shared" si="12"/>
        <v>1594.9869734454651</v>
      </c>
      <c r="E132" s="23">
        <f t="shared" si="13"/>
        <v>-113578.31574334615</v>
      </c>
    </row>
    <row r="133" spans="1:5">
      <c r="A133" s="4">
        <v>127</v>
      </c>
      <c r="B133" s="18">
        <f t="shared" si="10"/>
        <v>848.43144831279369</v>
      </c>
      <c r="C133" s="17">
        <f t="shared" si="11"/>
        <v>-757.18877162230763</v>
      </c>
      <c r="D133" s="18">
        <f t="shared" si="12"/>
        <v>1605.6202199351014</v>
      </c>
      <c r="E133" s="18">
        <f t="shared" si="13"/>
        <v>-115183.93596328124</v>
      </c>
    </row>
    <row r="134" spans="1:5">
      <c r="A134">
        <v>128</v>
      </c>
      <c r="B134" s="23">
        <f t="shared" si="10"/>
        <v>848.43144831279369</v>
      </c>
      <c r="C134" s="32">
        <f t="shared" si="11"/>
        <v>-767.89290642187495</v>
      </c>
      <c r="D134" s="23">
        <f t="shared" si="12"/>
        <v>1616.3243547346688</v>
      </c>
      <c r="E134" s="23">
        <f t="shared" si="13"/>
        <v>-116800.26031801591</v>
      </c>
    </row>
    <row r="135" spans="1:5">
      <c r="A135" s="4">
        <v>129</v>
      </c>
      <c r="B135" s="18">
        <f t="shared" si="10"/>
        <v>848.43144831279369</v>
      </c>
      <c r="C135" s="17">
        <f t="shared" si="11"/>
        <v>-778.66840212010595</v>
      </c>
      <c r="D135" s="18">
        <f t="shared" si="12"/>
        <v>1627.0998504328995</v>
      </c>
      <c r="E135" s="18">
        <f t="shared" si="13"/>
        <v>-118427.36016844881</v>
      </c>
    </row>
    <row r="136" spans="1:5">
      <c r="A136">
        <v>130</v>
      </c>
      <c r="B136" s="23">
        <f t="shared" si="10"/>
        <v>848.43144831279369</v>
      </c>
      <c r="C136" s="32">
        <f t="shared" si="11"/>
        <v>-789.51573445632539</v>
      </c>
      <c r="D136" s="23">
        <f t="shared" si="12"/>
        <v>1637.9471827691191</v>
      </c>
      <c r="E136" s="23">
        <f t="shared" si="13"/>
        <v>-120065.30735121793</v>
      </c>
    </row>
    <row r="137" spans="1:5">
      <c r="A137" s="4">
        <v>131</v>
      </c>
      <c r="B137" s="18">
        <f t="shared" si="10"/>
        <v>848.43144831279369</v>
      </c>
      <c r="C137" s="17">
        <f t="shared" si="11"/>
        <v>-800.43538234145296</v>
      </c>
      <c r="D137" s="18">
        <f t="shared" si="12"/>
        <v>1648.8668306542468</v>
      </c>
      <c r="E137" s="18">
        <f t="shared" si="13"/>
        <v>-121714.17418187218</v>
      </c>
    </row>
    <row r="138" spans="1:5">
      <c r="A138">
        <v>132</v>
      </c>
      <c r="B138" s="23">
        <f t="shared" si="10"/>
        <v>848.43144831279369</v>
      </c>
      <c r="C138" s="32">
        <f t="shared" si="11"/>
        <v>-811.42782787914791</v>
      </c>
      <c r="D138" s="23">
        <f t="shared" si="12"/>
        <v>1659.8592761919417</v>
      </c>
      <c r="E138" s="23">
        <f t="shared" si="13"/>
        <v>-123374.03345806412</v>
      </c>
    </row>
    <row r="139" spans="1:5">
      <c r="A139" s="4">
        <v>133</v>
      </c>
      <c r="B139" s="18">
        <f t="shared" si="10"/>
        <v>848.43144831279369</v>
      </c>
      <c r="C139" s="17">
        <f t="shared" si="11"/>
        <v>-822.49355638709415</v>
      </c>
      <c r="D139" s="18">
        <f t="shared" si="12"/>
        <v>1670.9250046998877</v>
      </c>
      <c r="E139" s="18">
        <f t="shared" si="13"/>
        <v>-125044.95846276401</v>
      </c>
    </row>
    <row r="140" spans="1:5">
      <c r="A140">
        <v>134</v>
      </c>
      <c r="B140" s="23">
        <f t="shared" si="10"/>
        <v>848.43144831279369</v>
      </c>
      <c r="C140" s="32">
        <f t="shared" si="11"/>
        <v>-833.6330564184268</v>
      </c>
      <c r="D140" s="23">
        <f t="shared" si="12"/>
        <v>1682.0645047312205</v>
      </c>
      <c r="E140" s="23">
        <f t="shared" si="13"/>
        <v>-126727.02296749523</v>
      </c>
    </row>
    <row r="141" spans="1:5">
      <c r="A141" s="4">
        <v>135</v>
      </c>
      <c r="B141" s="18">
        <f t="shared" si="10"/>
        <v>848.43144831279369</v>
      </c>
      <c r="C141" s="17">
        <f t="shared" si="11"/>
        <v>-844.84681978330161</v>
      </c>
      <c r="D141" s="18">
        <f t="shared" si="12"/>
        <v>1693.2782680960954</v>
      </c>
      <c r="E141" s="18">
        <f t="shared" si="13"/>
        <v>-128420.30123559132</v>
      </c>
    </row>
    <row r="142" spans="1:5">
      <c r="A142">
        <v>136</v>
      </c>
      <c r="B142" s="23">
        <f t="shared" si="10"/>
        <v>848.43144831279369</v>
      </c>
      <c r="C142" s="32">
        <f t="shared" si="11"/>
        <v>-856.13534157060883</v>
      </c>
      <c r="D142" s="23">
        <f t="shared" si="12"/>
        <v>1704.5667898834026</v>
      </c>
      <c r="E142" s="23">
        <f t="shared" si="13"/>
        <v>-130124.86802547473</v>
      </c>
    </row>
    <row r="143" spans="1:5">
      <c r="A143" s="4">
        <v>137</v>
      </c>
      <c r="B143" s="18">
        <f t="shared" si="10"/>
        <v>848.43144831279369</v>
      </c>
      <c r="C143" s="17">
        <f t="shared" si="11"/>
        <v>-867.4991201698316</v>
      </c>
      <c r="D143" s="18">
        <f t="shared" si="12"/>
        <v>1715.9305684826254</v>
      </c>
      <c r="E143" s="18">
        <f t="shared" si="13"/>
        <v>-131840.79859395736</v>
      </c>
    </row>
    <row r="144" spans="1:5">
      <c r="A144">
        <v>138</v>
      </c>
      <c r="B144" s="23">
        <f t="shared" si="10"/>
        <v>848.43144831279369</v>
      </c>
      <c r="C144" s="32">
        <f t="shared" si="11"/>
        <v>-878.938657293049</v>
      </c>
      <c r="D144" s="23">
        <f t="shared" si="12"/>
        <v>1727.3701056058426</v>
      </c>
      <c r="E144" s="23">
        <f t="shared" si="13"/>
        <v>-133568.16869956319</v>
      </c>
    </row>
    <row r="145" spans="1:5">
      <c r="A145" s="4">
        <v>139</v>
      </c>
      <c r="B145" s="18">
        <f t="shared" si="10"/>
        <v>848.43144831279369</v>
      </c>
      <c r="C145" s="17">
        <f t="shared" si="11"/>
        <v>-890.45445799708796</v>
      </c>
      <c r="D145" s="18">
        <f t="shared" si="12"/>
        <v>1738.8859063098816</v>
      </c>
      <c r="E145" s="18">
        <f t="shared" si="13"/>
        <v>-135307.05460587307</v>
      </c>
    </row>
    <row r="146" spans="1:5">
      <c r="A146">
        <v>140</v>
      </c>
      <c r="B146" s="23">
        <f t="shared" si="10"/>
        <v>848.43144831279369</v>
      </c>
      <c r="C146" s="32">
        <f t="shared" si="11"/>
        <v>-902.04703070582048</v>
      </c>
      <c r="D146" s="23">
        <f t="shared" si="12"/>
        <v>1750.4784790186141</v>
      </c>
      <c r="E146" s="23">
        <f t="shared" si="13"/>
        <v>-137057.53308489168</v>
      </c>
    </row>
    <row r="147" spans="1:5">
      <c r="A147" s="4">
        <v>141</v>
      </c>
      <c r="B147" s="18">
        <f t="shared" si="10"/>
        <v>848.43144831279369</v>
      </c>
      <c r="C147" s="17">
        <f t="shared" si="11"/>
        <v>-913.71688723261116</v>
      </c>
      <c r="D147" s="18">
        <f t="shared" si="12"/>
        <v>1762.1483355454047</v>
      </c>
      <c r="E147" s="18">
        <f t="shared" si="13"/>
        <v>-138819.68142043709</v>
      </c>
    </row>
    <row r="148" spans="1:5">
      <c r="A148">
        <v>142</v>
      </c>
      <c r="B148" s="23">
        <f t="shared" si="10"/>
        <v>848.43144831279369</v>
      </c>
      <c r="C148" s="32">
        <f t="shared" si="11"/>
        <v>-925.46454280291391</v>
      </c>
      <c r="D148" s="23">
        <f t="shared" si="12"/>
        <v>1773.8959911157076</v>
      </c>
      <c r="E148" s="23">
        <f t="shared" si="13"/>
        <v>-140593.5774115528</v>
      </c>
    </row>
    <row r="149" spans="1:5">
      <c r="A149" s="4">
        <v>143</v>
      </c>
      <c r="B149" s="18">
        <f t="shared" si="10"/>
        <v>848.43144831279369</v>
      </c>
      <c r="C149" s="17">
        <f t="shared" si="11"/>
        <v>-937.29051607701876</v>
      </c>
      <c r="D149" s="18">
        <f t="shared" si="12"/>
        <v>1785.7219643898125</v>
      </c>
      <c r="E149" s="18">
        <f t="shared" si="13"/>
        <v>-142379.29937594262</v>
      </c>
    </row>
    <row r="150" spans="1:5">
      <c r="A150">
        <v>144</v>
      </c>
      <c r="B150" s="23">
        <f t="shared" si="10"/>
        <v>848.43144831279369</v>
      </c>
      <c r="C150" s="32">
        <f t="shared" si="11"/>
        <v>-949.19532917295089</v>
      </c>
      <c r="D150" s="23">
        <f t="shared" si="12"/>
        <v>1797.6267774857447</v>
      </c>
      <c r="E150" s="23">
        <f t="shared" si="13"/>
        <v>-144176.92615342836</v>
      </c>
    </row>
    <row r="151" spans="1:5">
      <c r="A151" s="4">
        <v>145</v>
      </c>
      <c r="B151" s="18">
        <f t="shared" ref="B151:B214" si="14">E$3</f>
        <v>848.43144831279369</v>
      </c>
      <c r="C151" s="17">
        <f t="shared" ref="C151:C214" si="15">E150*B$3/D$3</f>
        <v>-961.17950768952244</v>
      </c>
      <c r="D151" s="18">
        <f t="shared" ref="D151:D214" si="16">B151-C151</f>
        <v>1809.610956002316</v>
      </c>
      <c r="E151" s="18">
        <f t="shared" ref="E151:E214" si="17">E150-D151</f>
        <v>-145986.53710943068</v>
      </c>
    </row>
    <row r="152" spans="1:5">
      <c r="A152">
        <v>146</v>
      </c>
      <c r="B152" s="23">
        <f t="shared" si="14"/>
        <v>848.43144831279369</v>
      </c>
      <c r="C152" s="32">
        <f t="shared" si="15"/>
        <v>-973.24358072953783</v>
      </c>
      <c r="D152" s="23">
        <f t="shared" si="16"/>
        <v>1821.6750290423315</v>
      </c>
      <c r="E152" s="23">
        <f t="shared" si="17"/>
        <v>-147808.212138473</v>
      </c>
    </row>
    <row r="153" spans="1:5">
      <c r="A153" s="4">
        <v>147</v>
      </c>
      <c r="B153" s="18">
        <f t="shared" si="14"/>
        <v>848.43144831279369</v>
      </c>
      <c r="C153" s="17">
        <f t="shared" si="15"/>
        <v>-985.38808092315332</v>
      </c>
      <c r="D153" s="18">
        <f t="shared" si="16"/>
        <v>1833.8195292359469</v>
      </c>
      <c r="E153" s="18">
        <f t="shared" si="17"/>
        <v>-149642.03166770894</v>
      </c>
    </row>
    <row r="154" spans="1:5">
      <c r="A154">
        <v>148</v>
      </c>
      <c r="B154" s="23">
        <f t="shared" si="14"/>
        <v>848.43144831279369</v>
      </c>
      <c r="C154" s="32">
        <f t="shared" si="15"/>
        <v>-997.61354445139295</v>
      </c>
      <c r="D154" s="23">
        <f t="shared" si="16"/>
        <v>1846.0449927641866</v>
      </c>
      <c r="E154" s="23">
        <f t="shared" si="17"/>
        <v>-151488.07666047313</v>
      </c>
    </row>
    <row r="155" spans="1:5">
      <c r="A155" s="4">
        <v>149</v>
      </c>
      <c r="B155" s="18">
        <f t="shared" si="14"/>
        <v>848.43144831279369</v>
      </c>
      <c r="C155" s="17">
        <f t="shared" si="15"/>
        <v>-1009.9205110698209</v>
      </c>
      <c r="D155" s="18">
        <f t="shared" si="16"/>
        <v>1858.3519593826145</v>
      </c>
      <c r="E155" s="18">
        <f t="shared" si="17"/>
        <v>-153346.42861985575</v>
      </c>
    </row>
    <row r="156" spans="1:5">
      <c r="A156">
        <v>150</v>
      </c>
      <c r="B156" s="23">
        <f t="shared" si="14"/>
        <v>848.43144831279369</v>
      </c>
      <c r="C156" s="32">
        <f t="shared" si="15"/>
        <v>-1022.3095241323717</v>
      </c>
      <c r="D156" s="23">
        <f t="shared" si="16"/>
        <v>1870.7409724451654</v>
      </c>
      <c r="E156" s="23">
        <f t="shared" si="17"/>
        <v>-155217.16959230092</v>
      </c>
    </row>
    <row r="157" spans="1:5">
      <c r="A157" s="4">
        <v>151</v>
      </c>
      <c r="B157" s="18">
        <f t="shared" si="14"/>
        <v>848.43144831279369</v>
      </c>
      <c r="C157" s="17">
        <f t="shared" si="15"/>
        <v>-1034.7811306153396</v>
      </c>
      <c r="D157" s="18">
        <f t="shared" si="16"/>
        <v>1883.2125789281333</v>
      </c>
      <c r="E157" s="18">
        <f t="shared" si="17"/>
        <v>-157100.38217122905</v>
      </c>
    </row>
    <row r="158" spans="1:5">
      <c r="A158">
        <v>152</v>
      </c>
      <c r="B158" s="23">
        <f t="shared" si="14"/>
        <v>848.43144831279369</v>
      </c>
      <c r="C158" s="32">
        <f t="shared" si="15"/>
        <v>-1047.3358811415271</v>
      </c>
      <c r="D158" s="23">
        <f t="shared" si="16"/>
        <v>1895.7673294543208</v>
      </c>
      <c r="E158" s="23">
        <f t="shared" si="17"/>
        <v>-158996.14950068339</v>
      </c>
    </row>
    <row r="159" spans="1:5">
      <c r="A159" s="4">
        <v>153</v>
      </c>
      <c r="B159" s="18">
        <f t="shared" si="14"/>
        <v>848.43144831279369</v>
      </c>
      <c r="C159" s="17">
        <f t="shared" si="15"/>
        <v>-1059.9743300045559</v>
      </c>
      <c r="D159" s="18">
        <f t="shared" si="16"/>
        <v>1908.4057783173496</v>
      </c>
      <c r="E159" s="18">
        <f t="shared" si="17"/>
        <v>-160904.55527900075</v>
      </c>
    </row>
    <row r="160" spans="1:5">
      <c r="A160">
        <v>154</v>
      </c>
      <c r="B160" s="23">
        <f t="shared" si="14"/>
        <v>848.43144831279369</v>
      </c>
      <c r="C160" s="32">
        <f t="shared" si="15"/>
        <v>-1072.6970351933385</v>
      </c>
      <c r="D160" s="23">
        <f t="shared" si="16"/>
        <v>1921.1284835061322</v>
      </c>
      <c r="E160" s="23">
        <f t="shared" si="17"/>
        <v>-162825.68376250687</v>
      </c>
    </row>
    <row r="161" spans="1:5">
      <c r="A161" s="4">
        <v>155</v>
      </c>
      <c r="B161" s="18">
        <f t="shared" si="14"/>
        <v>848.43144831279369</v>
      </c>
      <c r="C161" s="17">
        <f t="shared" si="15"/>
        <v>-1085.5045584167126</v>
      </c>
      <c r="D161" s="18">
        <f t="shared" si="16"/>
        <v>1933.9360067295063</v>
      </c>
      <c r="E161" s="18">
        <f t="shared" si="17"/>
        <v>-164759.61976923639</v>
      </c>
    </row>
    <row r="162" spans="1:5">
      <c r="A162">
        <v>156</v>
      </c>
      <c r="B162" s="23">
        <f t="shared" si="14"/>
        <v>848.43144831279369</v>
      </c>
      <c r="C162" s="32">
        <f t="shared" si="15"/>
        <v>-1098.3974651282426</v>
      </c>
      <c r="D162" s="23">
        <f t="shared" si="16"/>
        <v>1946.8289134410363</v>
      </c>
      <c r="E162" s="23">
        <f t="shared" si="17"/>
        <v>-166706.44868267744</v>
      </c>
    </row>
    <row r="163" spans="1:5">
      <c r="A163" s="4">
        <v>157</v>
      </c>
      <c r="B163" s="18">
        <f t="shared" si="14"/>
        <v>848.43144831279369</v>
      </c>
      <c r="C163" s="17">
        <f t="shared" si="15"/>
        <v>-1111.376324551183</v>
      </c>
      <c r="D163" s="18">
        <f t="shared" si="16"/>
        <v>1959.8077728639767</v>
      </c>
      <c r="E163" s="18">
        <f t="shared" si="17"/>
        <v>-168666.25645554141</v>
      </c>
    </row>
    <row r="164" spans="1:5">
      <c r="A164">
        <v>158</v>
      </c>
      <c r="B164" s="23">
        <f t="shared" si="14"/>
        <v>848.43144831279369</v>
      </c>
      <c r="C164" s="32">
        <f t="shared" si="15"/>
        <v>-1124.4417097036094</v>
      </c>
      <c r="D164" s="23">
        <f t="shared" si="16"/>
        <v>1972.8731580164031</v>
      </c>
      <c r="E164" s="23">
        <f t="shared" si="17"/>
        <v>-170639.12961355783</v>
      </c>
    </row>
    <row r="165" spans="1:5">
      <c r="A165" s="4">
        <v>159</v>
      </c>
      <c r="B165" s="18">
        <f t="shared" si="14"/>
        <v>848.43144831279369</v>
      </c>
      <c r="C165" s="17">
        <f t="shared" si="15"/>
        <v>-1137.5941974237189</v>
      </c>
      <c r="D165" s="18">
        <f t="shared" si="16"/>
        <v>1986.0256457365126</v>
      </c>
      <c r="E165" s="18">
        <f t="shared" si="17"/>
        <v>-172625.15525929435</v>
      </c>
    </row>
    <row r="166" spans="1:5">
      <c r="A166">
        <v>160</v>
      </c>
      <c r="B166" s="23">
        <f t="shared" si="14"/>
        <v>848.43144831279369</v>
      </c>
      <c r="C166" s="32">
        <f t="shared" si="15"/>
        <v>-1150.8343683952955</v>
      </c>
      <c r="D166" s="23">
        <f t="shared" si="16"/>
        <v>1999.2658167080892</v>
      </c>
      <c r="E166" s="23">
        <f t="shared" si="17"/>
        <v>-174624.42107600244</v>
      </c>
    </row>
    <row r="167" spans="1:5">
      <c r="A167" s="4">
        <v>161</v>
      </c>
      <c r="B167" s="18">
        <f t="shared" si="14"/>
        <v>848.43144831279369</v>
      </c>
      <c r="C167" s="17">
        <f t="shared" si="15"/>
        <v>-1164.1628071733496</v>
      </c>
      <c r="D167" s="18">
        <f t="shared" si="16"/>
        <v>2012.5942554861433</v>
      </c>
      <c r="E167" s="18">
        <f t="shared" si="17"/>
        <v>-176637.0153314886</v>
      </c>
    </row>
    <row r="168" spans="1:5">
      <c r="A168">
        <v>162</v>
      </c>
      <c r="B168" s="23">
        <f t="shared" si="14"/>
        <v>848.43144831279369</v>
      </c>
      <c r="C168" s="32">
        <f t="shared" si="15"/>
        <v>-1177.580102209924</v>
      </c>
      <c r="D168" s="23">
        <f t="shared" si="16"/>
        <v>2026.0115505227177</v>
      </c>
      <c r="E168" s="23">
        <f t="shared" si="17"/>
        <v>-178663.02688201133</v>
      </c>
    </row>
    <row r="169" spans="1:5">
      <c r="A169" s="4">
        <v>163</v>
      </c>
      <c r="B169" s="18">
        <f t="shared" si="14"/>
        <v>848.43144831279369</v>
      </c>
      <c r="C169" s="17">
        <f t="shared" si="15"/>
        <v>-1191.0868458800755</v>
      </c>
      <c r="D169" s="18">
        <f t="shared" si="16"/>
        <v>2039.5182941928692</v>
      </c>
      <c r="E169" s="18">
        <f t="shared" si="17"/>
        <v>-180702.54517620421</v>
      </c>
    </row>
    <row r="170" spans="1:5">
      <c r="A170">
        <v>164</v>
      </c>
      <c r="B170" s="23">
        <f t="shared" si="14"/>
        <v>848.43144831279369</v>
      </c>
      <c r="C170" s="32">
        <f t="shared" si="15"/>
        <v>-1204.683634508028</v>
      </c>
      <c r="D170" s="23">
        <f t="shared" si="16"/>
        <v>2053.115082820822</v>
      </c>
      <c r="E170" s="23">
        <f t="shared" si="17"/>
        <v>-182755.66025902503</v>
      </c>
    </row>
    <row r="171" spans="1:5">
      <c r="A171" s="4">
        <v>165</v>
      </c>
      <c r="B171" s="18">
        <f t="shared" si="14"/>
        <v>848.43144831279369</v>
      </c>
      <c r="C171" s="17">
        <f t="shared" si="15"/>
        <v>-1218.3710683935003</v>
      </c>
      <c r="D171" s="18">
        <f t="shared" si="16"/>
        <v>2066.8025167062942</v>
      </c>
      <c r="E171" s="18">
        <f t="shared" si="17"/>
        <v>-184822.46277573131</v>
      </c>
    </row>
    <row r="172" spans="1:5">
      <c r="A172">
        <v>166</v>
      </c>
      <c r="B172" s="23">
        <f t="shared" si="14"/>
        <v>848.43144831279369</v>
      </c>
      <c r="C172" s="32">
        <f t="shared" si="15"/>
        <v>-1232.1497518382087</v>
      </c>
      <c r="D172" s="23">
        <f t="shared" si="16"/>
        <v>2080.5812001510021</v>
      </c>
      <c r="E172" s="23">
        <f t="shared" si="17"/>
        <v>-186903.04397588232</v>
      </c>
    </row>
    <row r="173" spans="1:5">
      <c r="A173" s="4">
        <v>167</v>
      </c>
      <c r="B173" s="18">
        <f t="shared" si="14"/>
        <v>848.43144831279369</v>
      </c>
      <c r="C173" s="17">
        <f t="shared" si="15"/>
        <v>-1246.0202931725487</v>
      </c>
      <c r="D173" s="18">
        <f t="shared" si="16"/>
        <v>2094.4517414853426</v>
      </c>
      <c r="E173" s="18">
        <f t="shared" si="17"/>
        <v>-188997.49571736765</v>
      </c>
    </row>
    <row r="174" spans="1:5">
      <c r="A174">
        <v>168</v>
      </c>
      <c r="B174" s="23">
        <f t="shared" si="14"/>
        <v>848.43144831279369</v>
      </c>
      <c r="C174" s="32">
        <f t="shared" si="15"/>
        <v>-1259.9833047824511</v>
      </c>
      <c r="D174" s="23">
        <f t="shared" si="16"/>
        <v>2108.414753095245</v>
      </c>
      <c r="E174" s="23">
        <f t="shared" si="17"/>
        <v>-191105.9104704629</v>
      </c>
    </row>
    <row r="175" spans="1:5">
      <c r="A175" s="4">
        <v>169</v>
      </c>
      <c r="B175" s="18">
        <f t="shared" si="14"/>
        <v>848.43144831279369</v>
      </c>
      <c r="C175" s="17">
        <f t="shared" si="15"/>
        <v>-1274.0394031364194</v>
      </c>
      <c r="D175" s="18">
        <f t="shared" si="16"/>
        <v>2122.4708514492131</v>
      </c>
      <c r="E175" s="18">
        <f t="shared" si="17"/>
        <v>-193228.38132191211</v>
      </c>
    </row>
    <row r="176" spans="1:5">
      <c r="A176">
        <v>170</v>
      </c>
      <c r="B176" s="23">
        <f t="shared" si="14"/>
        <v>848.43144831279369</v>
      </c>
      <c r="C176" s="32">
        <f t="shared" si="15"/>
        <v>-1288.1892088127474</v>
      </c>
      <c r="D176" s="23">
        <f t="shared" si="16"/>
        <v>2136.6206571255411</v>
      </c>
      <c r="E176" s="23">
        <f t="shared" si="17"/>
        <v>-195365.00197903765</v>
      </c>
    </row>
    <row r="177" spans="1:5">
      <c r="A177" s="4">
        <v>171</v>
      </c>
      <c r="B177" s="18">
        <f t="shared" si="14"/>
        <v>848.43144831279369</v>
      </c>
      <c r="C177" s="17">
        <f t="shared" si="15"/>
        <v>-1302.4333465269176</v>
      </c>
      <c r="D177" s="18">
        <f t="shared" si="16"/>
        <v>2150.8647948397111</v>
      </c>
      <c r="E177" s="18">
        <f t="shared" si="17"/>
        <v>-197515.86677387735</v>
      </c>
    </row>
    <row r="178" spans="1:5">
      <c r="A178">
        <v>172</v>
      </c>
      <c r="B178" s="23">
        <f t="shared" si="14"/>
        <v>848.43144831279369</v>
      </c>
      <c r="C178" s="32">
        <f t="shared" si="15"/>
        <v>-1316.7724451591823</v>
      </c>
      <c r="D178" s="23">
        <f t="shared" si="16"/>
        <v>2165.2038934719758</v>
      </c>
      <c r="E178" s="23">
        <f t="shared" si="17"/>
        <v>-199681.07066734933</v>
      </c>
    </row>
    <row r="179" spans="1:5">
      <c r="A179" s="4">
        <v>173</v>
      </c>
      <c r="B179" s="18">
        <f t="shared" si="14"/>
        <v>848.43144831279369</v>
      </c>
      <c r="C179" s="17">
        <f t="shared" si="15"/>
        <v>-1331.2071377823288</v>
      </c>
      <c r="D179" s="18">
        <f t="shared" si="16"/>
        <v>2179.6385860951223</v>
      </c>
      <c r="E179" s="18">
        <f t="shared" si="17"/>
        <v>-201860.70925344445</v>
      </c>
    </row>
    <row r="180" spans="1:5">
      <c r="A180">
        <v>174</v>
      </c>
      <c r="B180" s="23">
        <f t="shared" si="14"/>
        <v>848.43144831279369</v>
      </c>
      <c r="C180" s="32">
        <f t="shared" si="15"/>
        <v>-1345.7380616896296</v>
      </c>
      <c r="D180" s="23">
        <f t="shared" si="16"/>
        <v>2194.1695100024235</v>
      </c>
      <c r="E180" s="23">
        <f t="shared" si="17"/>
        <v>-204054.87876344688</v>
      </c>
    </row>
    <row r="181" spans="1:5">
      <c r="A181" s="4">
        <v>175</v>
      </c>
      <c r="B181" s="18">
        <f t="shared" si="14"/>
        <v>848.43144831279369</v>
      </c>
      <c r="C181" s="17">
        <f t="shared" si="15"/>
        <v>-1360.3658584229793</v>
      </c>
      <c r="D181" s="18">
        <f t="shared" si="16"/>
        <v>2208.797306735773</v>
      </c>
      <c r="E181" s="18">
        <f t="shared" si="17"/>
        <v>-206263.67607018264</v>
      </c>
    </row>
    <row r="182" spans="1:5">
      <c r="A182">
        <v>176</v>
      </c>
      <c r="B182" s="23">
        <f t="shared" si="14"/>
        <v>848.43144831279369</v>
      </c>
      <c r="C182" s="32">
        <f t="shared" si="15"/>
        <v>-1375.0911738012176</v>
      </c>
      <c r="D182" s="23">
        <f t="shared" si="16"/>
        <v>2223.522622114011</v>
      </c>
      <c r="E182" s="23">
        <f t="shared" si="17"/>
        <v>-208487.19869229666</v>
      </c>
    </row>
    <row r="183" spans="1:5">
      <c r="A183" s="4">
        <v>177</v>
      </c>
      <c r="B183" s="18">
        <f t="shared" si="14"/>
        <v>848.43144831279369</v>
      </c>
      <c r="C183" s="17">
        <f t="shared" si="15"/>
        <v>-1389.9146579486444</v>
      </c>
      <c r="D183" s="18">
        <f t="shared" si="16"/>
        <v>2238.3461062614379</v>
      </c>
      <c r="E183" s="18">
        <f t="shared" si="17"/>
        <v>-210725.54479855811</v>
      </c>
    </row>
    <row r="184" spans="1:5">
      <c r="A184">
        <v>178</v>
      </c>
      <c r="B184" s="23">
        <f t="shared" si="14"/>
        <v>848.43144831279369</v>
      </c>
      <c r="C184" s="32">
        <f t="shared" si="15"/>
        <v>-1404.8369653237207</v>
      </c>
      <c r="D184" s="23">
        <f t="shared" si="16"/>
        <v>2253.2684136365142</v>
      </c>
      <c r="E184" s="23">
        <f t="shared" si="17"/>
        <v>-212978.81321219463</v>
      </c>
    </row>
    <row r="185" spans="1:5">
      <c r="A185" s="4">
        <v>179</v>
      </c>
      <c r="B185" s="18">
        <f t="shared" si="14"/>
        <v>848.43144831279369</v>
      </c>
      <c r="C185" s="17">
        <f t="shared" si="15"/>
        <v>-1419.858754747964</v>
      </c>
      <c r="D185" s="18">
        <f t="shared" si="16"/>
        <v>2268.2902030607574</v>
      </c>
      <c r="E185" s="18">
        <f t="shared" si="17"/>
        <v>-215247.10341525538</v>
      </c>
    </row>
    <row r="186" spans="1:5">
      <c r="A186">
        <v>180</v>
      </c>
      <c r="B186" s="23">
        <f t="shared" si="14"/>
        <v>848.43144831279369</v>
      </c>
      <c r="C186" s="32">
        <f t="shared" si="15"/>
        <v>-1434.9806894350359</v>
      </c>
      <c r="D186" s="23">
        <f t="shared" si="16"/>
        <v>2283.4121377478295</v>
      </c>
      <c r="E186" s="23">
        <f t="shared" si="17"/>
        <v>-217530.51555300321</v>
      </c>
    </row>
    <row r="187" spans="1:5">
      <c r="A187" s="4">
        <v>181</v>
      </c>
      <c r="B187" s="18">
        <f t="shared" si="14"/>
        <v>848.43144831279369</v>
      </c>
      <c r="C187" s="17">
        <f t="shared" si="15"/>
        <v>-1450.2034370200215</v>
      </c>
      <c r="D187" s="18">
        <f t="shared" si="16"/>
        <v>2298.6348853328154</v>
      </c>
      <c r="E187" s="18">
        <f t="shared" si="17"/>
        <v>-219829.15043833602</v>
      </c>
    </row>
    <row r="188" spans="1:5">
      <c r="A188">
        <v>182</v>
      </c>
      <c r="B188" s="23">
        <f t="shared" si="14"/>
        <v>848.43144831279369</v>
      </c>
      <c r="C188" s="32">
        <f t="shared" si="15"/>
        <v>-1465.5276695889067</v>
      </c>
      <c r="D188" s="23">
        <f t="shared" si="16"/>
        <v>2313.9591179017007</v>
      </c>
      <c r="E188" s="23">
        <f t="shared" si="17"/>
        <v>-222143.1095562377</v>
      </c>
    </row>
    <row r="189" spans="1:5">
      <c r="A189" s="4">
        <v>183</v>
      </c>
      <c r="B189" s="18">
        <f t="shared" si="14"/>
        <v>848.43144831279369</v>
      </c>
      <c r="C189" s="17">
        <f t="shared" si="15"/>
        <v>-1480.9540637082512</v>
      </c>
      <c r="D189" s="18">
        <f t="shared" si="16"/>
        <v>2329.3855120210446</v>
      </c>
      <c r="E189" s="18">
        <f t="shared" si="17"/>
        <v>-224472.49506825875</v>
      </c>
    </row>
    <row r="190" spans="1:5">
      <c r="A190">
        <v>184</v>
      </c>
      <c r="B190" s="23">
        <f t="shared" si="14"/>
        <v>848.43144831279369</v>
      </c>
      <c r="C190" s="32">
        <f t="shared" si="15"/>
        <v>-1496.4833004550583</v>
      </c>
      <c r="D190" s="23">
        <f t="shared" si="16"/>
        <v>2344.914748767852</v>
      </c>
      <c r="E190" s="23">
        <f t="shared" si="17"/>
        <v>-226817.40981702661</v>
      </c>
    </row>
    <row r="191" spans="1:5">
      <c r="A191" s="4">
        <v>185</v>
      </c>
      <c r="B191" s="18">
        <f t="shared" si="14"/>
        <v>848.43144831279369</v>
      </c>
      <c r="C191" s="17">
        <f t="shared" si="15"/>
        <v>-1512.116065446844</v>
      </c>
      <c r="D191" s="18">
        <f t="shared" si="16"/>
        <v>2360.5475137596377</v>
      </c>
      <c r="E191" s="18">
        <f t="shared" si="17"/>
        <v>-229177.95733078624</v>
      </c>
    </row>
    <row r="192" spans="1:5">
      <c r="A192">
        <v>186</v>
      </c>
      <c r="B192" s="23">
        <f t="shared" si="14"/>
        <v>848.43144831279369</v>
      </c>
      <c r="C192" s="32">
        <f t="shared" si="15"/>
        <v>-1527.8530488719082</v>
      </c>
      <c r="D192" s="23">
        <f t="shared" si="16"/>
        <v>2376.2844971847016</v>
      </c>
      <c r="E192" s="23">
        <f t="shared" si="17"/>
        <v>-231554.24182797095</v>
      </c>
    </row>
    <row r="193" spans="1:5">
      <c r="A193" s="4">
        <v>187</v>
      </c>
      <c r="B193" s="18">
        <f t="shared" si="14"/>
        <v>848.43144831279369</v>
      </c>
      <c r="C193" s="17">
        <f t="shared" si="15"/>
        <v>-1543.6949455198064</v>
      </c>
      <c r="D193" s="18">
        <f t="shared" si="16"/>
        <v>2392.1263938326001</v>
      </c>
      <c r="E193" s="18">
        <f t="shared" si="17"/>
        <v>-233946.36822180354</v>
      </c>
    </row>
    <row r="194" spans="1:5">
      <c r="A194">
        <v>188</v>
      </c>
      <c r="B194" s="23">
        <f t="shared" si="14"/>
        <v>848.43144831279369</v>
      </c>
      <c r="C194" s="32">
        <f t="shared" si="15"/>
        <v>-1559.6424548120237</v>
      </c>
      <c r="D194" s="23">
        <f t="shared" si="16"/>
        <v>2408.0739031248177</v>
      </c>
      <c r="E194" s="23">
        <f t="shared" si="17"/>
        <v>-236354.44212492835</v>
      </c>
    </row>
    <row r="195" spans="1:5">
      <c r="A195" s="4">
        <v>189</v>
      </c>
      <c r="B195" s="18">
        <f t="shared" si="14"/>
        <v>848.43144831279369</v>
      </c>
      <c r="C195" s="17">
        <f t="shared" si="15"/>
        <v>-1575.6962808328556</v>
      </c>
      <c r="D195" s="18">
        <f t="shared" si="16"/>
        <v>2424.127729145649</v>
      </c>
      <c r="E195" s="18">
        <f t="shared" si="17"/>
        <v>-238778.56985407398</v>
      </c>
    </row>
    <row r="196" spans="1:5">
      <c r="A196">
        <v>190</v>
      </c>
      <c r="B196" s="23">
        <f t="shared" si="14"/>
        <v>848.43144831279369</v>
      </c>
      <c r="C196" s="32">
        <f t="shared" si="15"/>
        <v>-1591.8571323604931</v>
      </c>
      <c r="D196" s="23">
        <f t="shared" si="16"/>
        <v>2440.2885806732866</v>
      </c>
      <c r="E196" s="23">
        <f t="shared" si="17"/>
        <v>-241218.85843474726</v>
      </c>
    </row>
    <row r="197" spans="1:5">
      <c r="A197" s="4">
        <v>191</v>
      </c>
      <c r="B197" s="18">
        <f t="shared" si="14"/>
        <v>848.43144831279369</v>
      </c>
      <c r="C197" s="17">
        <f t="shared" si="15"/>
        <v>-1608.1257228983152</v>
      </c>
      <c r="D197" s="18">
        <f t="shared" si="16"/>
        <v>2456.5571712111087</v>
      </c>
      <c r="E197" s="18">
        <f t="shared" si="17"/>
        <v>-243675.41560595838</v>
      </c>
    </row>
    <row r="198" spans="1:5">
      <c r="A198">
        <v>192</v>
      </c>
      <c r="B198" s="23">
        <f t="shared" si="14"/>
        <v>848.43144831279369</v>
      </c>
      <c r="C198" s="32">
        <f t="shared" si="15"/>
        <v>-1624.5027707063891</v>
      </c>
      <c r="D198" s="23">
        <f t="shared" si="16"/>
        <v>2472.9342190191828</v>
      </c>
      <c r="E198" s="23">
        <f t="shared" si="17"/>
        <v>-246148.34982497757</v>
      </c>
    </row>
    <row r="199" spans="1:5">
      <c r="A199" s="4">
        <v>193</v>
      </c>
      <c r="B199" s="18">
        <f t="shared" si="14"/>
        <v>848.43144831279369</v>
      </c>
      <c r="C199" s="17">
        <f t="shared" si="15"/>
        <v>-1640.988998833184</v>
      </c>
      <c r="D199" s="18">
        <f t="shared" si="16"/>
        <v>2489.420447145978</v>
      </c>
      <c r="E199" s="18">
        <f t="shared" si="17"/>
        <v>-248637.77027212354</v>
      </c>
    </row>
    <row r="200" spans="1:5">
      <c r="A200">
        <v>194</v>
      </c>
      <c r="B200" s="23">
        <f t="shared" si="14"/>
        <v>848.43144831279369</v>
      </c>
      <c r="C200" s="32">
        <f t="shared" si="15"/>
        <v>-1657.5851351474903</v>
      </c>
      <c r="D200" s="23">
        <f t="shared" si="16"/>
        <v>2506.016583460284</v>
      </c>
      <c r="E200" s="23">
        <f t="shared" si="17"/>
        <v>-251143.78685558384</v>
      </c>
    </row>
    <row r="201" spans="1:5">
      <c r="A201" s="4">
        <v>195</v>
      </c>
      <c r="B201" s="18">
        <f t="shared" si="14"/>
        <v>848.43144831279369</v>
      </c>
      <c r="C201" s="17">
        <f t="shared" si="15"/>
        <v>-1674.291912370559</v>
      </c>
      <c r="D201" s="18">
        <f t="shared" si="16"/>
        <v>2522.7233606833524</v>
      </c>
      <c r="E201" s="18">
        <f t="shared" si="17"/>
        <v>-253666.5102162672</v>
      </c>
    </row>
    <row r="202" spans="1:5">
      <c r="A202">
        <v>196</v>
      </c>
      <c r="B202" s="23">
        <f t="shared" si="14"/>
        <v>848.43144831279369</v>
      </c>
      <c r="C202" s="32">
        <f t="shared" si="15"/>
        <v>-1691.1100681084481</v>
      </c>
      <c r="D202" s="23">
        <f t="shared" si="16"/>
        <v>2539.5415164212418</v>
      </c>
      <c r="E202" s="23">
        <f t="shared" si="17"/>
        <v>-256206.05173268844</v>
      </c>
    </row>
    <row r="203" spans="1:5">
      <c r="A203" s="4">
        <v>197</v>
      </c>
      <c r="B203" s="18">
        <f t="shared" si="14"/>
        <v>848.43144831279369</v>
      </c>
      <c r="C203" s="17">
        <f t="shared" si="15"/>
        <v>-1708.0403448845898</v>
      </c>
      <c r="D203" s="18">
        <f t="shared" si="16"/>
        <v>2556.4717931973837</v>
      </c>
      <c r="E203" s="18">
        <f t="shared" si="17"/>
        <v>-258762.52352588583</v>
      </c>
    </row>
    <row r="204" spans="1:5">
      <c r="A204">
        <v>198</v>
      </c>
      <c r="B204" s="23">
        <f t="shared" si="14"/>
        <v>848.43144831279369</v>
      </c>
      <c r="C204" s="32">
        <f t="shared" si="15"/>
        <v>-1725.0834901725723</v>
      </c>
      <c r="D204" s="23">
        <f t="shared" si="16"/>
        <v>2573.5149384853657</v>
      </c>
      <c r="E204" s="23">
        <f t="shared" si="17"/>
        <v>-261336.0384643712</v>
      </c>
    </row>
    <row r="205" spans="1:5">
      <c r="A205" s="4">
        <v>199</v>
      </c>
      <c r="B205" s="18">
        <f t="shared" si="14"/>
        <v>848.43144831279369</v>
      </c>
      <c r="C205" s="17">
        <f t="shared" si="15"/>
        <v>-1742.2402564291415</v>
      </c>
      <c r="D205" s="18">
        <f t="shared" si="16"/>
        <v>2590.6717047419352</v>
      </c>
      <c r="E205" s="18">
        <f t="shared" si="17"/>
        <v>-263926.71016911312</v>
      </c>
    </row>
    <row r="206" spans="1:5">
      <c r="A206">
        <v>200</v>
      </c>
      <c r="B206" s="23">
        <f t="shared" si="14"/>
        <v>848.43144831279369</v>
      </c>
      <c r="C206" s="32">
        <f t="shared" si="15"/>
        <v>-1759.5114011274209</v>
      </c>
      <c r="D206" s="23">
        <f t="shared" si="16"/>
        <v>2607.9428494402146</v>
      </c>
      <c r="E206" s="23">
        <f t="shared" si="17"/>
        <v>-266534.65301855333</v>
      </c>
    </row>
    <row r="207" spans="1:5">
      <c r="A207" s="4">
        <v>201</v>
      </c>
      <c r="B207" s="18">
        <f t="shared" si="14"/>
        <v>848.43144831279369</v>
      </c>
      <c r="C207" s="17">
        <f t="shared" si="15"/>
        <v>-1776.8976867903557</v>
      </c>
      <c r="D207" s="18">
        <f t="shared" si="16"/>
        <v>2625.3291351031494</v>
      </c>
      <c r="E207" s="18">
        <f t="shared" si="17"/>
        <v>-269159.98215365649</v>
      </c>
    </row>
    <row r="208" spans="1:5">
      <c r="A208">
        <v>202</v>
      </c>
      <c r="B208" s="23">
        <f t="shared" si="14"/>
        <v>848.43144831279369</v>
      </c>
      <c r="C208" s="32">
        <f t="shared" si="15"/>
        <v>-1794.3998810243766</v>
      </c>
      <c r="D208" s="23">
        <f t="shared" si="16"/>
        <v>2642.8313293371702</v>
      </c>
      <c r="E208" s="23">
        <f t="shared" si="17"/>
        <v>-271802.81348299363</v>
      </c>
    </row>
    <row r="209" spans="1:5">
      <c r="A209" s="4">
        <v>203</v>
      </c>
      <c r="B209" s="18">
        <f t="shared" si="14"/>
        <v>848.43144831279369</v>
      </c>
      <c r="C209" s="17">
        <f t="shared" si="15"/>
        <v>-1812.0187565532908</v>
      </c>
      <c r="D209" s="18">
        <f t="shared" si="16"/>
        <v>2660.4502048660843</v>
      </c>
      <c r="E209" s="18">
        <f t="shared" si="17"/>
        <v>-274463.2636878597</v>
      </c>
    </row>
    <row r="210" spans="1:5">
      <c r="A210">
        <v>204</v>
      </c>
      <c r="B210" s="23">
        <f t="shared" si="14"/>
        <v>848.43144831279369</v>
      </c>
      <c r="C210" s="32">
        <f t="shared" si="15"/>
        <v>-1829.7550912523982</v>
      </c>
      <c r="D210" s="23">
        <f t="shared" si="16"/>
        <v>2678.1865395651921</v>
      </c>
      <c r="E210" s="23">
        <f t="shared" si="17"/>
        <v>-277141.45022742491</v>
      </c>
    </row>
    <row r="211" spans="1:5">
      <c r="A211" s="4">
        <v>205</v>
      </c>
      <c r="B211" s="18">
        <f t="shared" si="14"/>
        <v>848.43144831279369</v>
      </c>
      <c r="C211" s="17">
        <f t="shared" si="15"/>
        <v>-1847.6096681828328</v>
      </c>
      <c r="D211" s="18">
        <f t="shared" si="16"/>
        <v>2696.0411164956267</v>
      </c>
      <c r="E211" s="18">
        <f t="shared" si="17"/>
        <v>-279837.49134392053</v>
      </c>
    </row>
    <row r="212" spans="1:5">
      <c r="A212">
        <v>206</v>
      </c>
      <c r="B212" s="23">
        <f t="shared" si="14"/>
        <v>848.43144831279369</v>
      </c>
      <c r="C212" s="32">
        <f t="shared" si="15"/>
        <v>-1865.5832756261368</v>
      </c>
      <c r="D212" s="23">
        <f t="shared" si="16"/>
        <v>2714.0147239389307</v>
      </c>
      <c r="E212" s="23">
        <f t="shared" si="17"/>
        <v>-282551.50606785947</v>
      </c>
    </row>
    <row r="213" spans="1:5">
      <c r="A213" s="4">
        <v>207</v>
      </c>
      <c r="B213" s="18">
        <f t="shared" si="14"/>
        <v>848.43144831279369</v>
      </c>
      <c r="C213" s="17">
        <f t="shared" si="15"/>
        <v>-1883.6767071190632</v>
      </c>
      <c r="D213" s="18">
        <f t="shared" si="16"/>
        <v>2732.1081554318571</v>
      </c>
      <c r="E213" s="18">
        <f t="shared" si="17"/>
        <v>-285283.61422329134</v>
      </c>
    </row>
    <row r="214" spans="1:5">
      <c r="A214">
        <v>208</v>
      </c>
      <c r="B214" s="23">
        <f t="shared" si="14"/>
        <v>848.43144831279369</v>
      </c>
      <c r="C214" s="32">
        <f t="shared" si="15"/>
        <v>-1901.8907614886091</v>
      </c>
      <c r="D214" s="23">
        <f t="shared" si="16"/>
        <v>2750.322209801403</v>
      </c>
      <c r="E214" s="23">
        <f t="shared" si="17"/>
        <v>-288033.93643309275</v>
      </c>
    </row>
    <row r="215" spans="1:5">
      <c r="A215" s="4">
        <v>209</v>
      </c>
      <c r="B215" s="18">
        <f t="shared" ref="B215:B278" si="18">E$3</f>
        <v>848.43144831279369</v>
      </c>
      <c r="C215" s="17">
        <f t="shared" ref="C215:C278" si="19">E214*B$3/D$3</f>
        <v>-1920.2262428872853</v>
      </c>
      <c r="D215" s="18">
        <f t="shared" ref="D215:D278" si="20">B215-C215</f>
        <v>2768.6576912000792</v>
      </c>
      <c r="E215" s="18">
        <f t="shared" ref="E215:E278" si="21">E214-D215</f>
        <v>-290802.59412429284</v>
      </c>
    </row>
    <row r="216" spans="1:5">
      <c r="A216">
        <v>210</v>
      </c>
      <c r="B216" s="23">
        <f t="shared" si="18"/>
        <v>848.43144831279369</v>
      </c>
      <c r="C216" s="32">
        <f t="shared" si="19"/>
        <v>-1938.6839608286191</v>
      </c>
      <c r="D216" s="23">
        <f t="shared" si="20"/>
        <v>2787.1154091414128</v>
      </c>
      <c r="E216" s="23">
        <f t="shared" si="21"/>
        <v>-293589.70953343424</v>
      </c>
    </row>
    <row r="217" spans="1:5">
      <c r="A217" s="4">
        <v>211</v>
      </c>
      <c r="B217" s="18">
        <f t="shared" si="18"/>
        <v>848.43144831279369</v>
      </c>
      <c r="C217" s="17">
        <f t="shared" si="19"/>
        <v>-1957.264730222895</v>
      </c>
      <c r="D217" s="18">
        <f t="shared" si="20"/>
        <v>2805.6961785356889</v>
      </c>
      <c r="E217" s="18">
        <f t="shared" si="21"/>
        <v>-296395.40571196994</v>
      </c>
    </row>
    <row r="218" spans="1:5">
      <c r="A218">
        <v>212</v>
      </c>
      <c r="B218" s="23">
        <f t="shared" si="18"/>
        <v>848.43144831279369</v>
      </c>
      <c r="C218" s="32">
        <f t="shared" si="19"/>
        <v>-1975.9693714131329</v>
      </c>
      <c r="D218" s="23">
        <f t="shared" si="20"/>
        <v>2824.4008197259263</v>
      </c>
      <c r="E218" s="23">
        <f t="shared" si="21"/>
        <v>-299219.80653169588</v>
      </c>
    </row>
    <row r="219" spans="1:5">
      <c r="A219" s="4">
        <v>213</v>
      </c>
      <c r="B219" s="18">
        <f t="shared" si="18"/>
        <v>848.43144831279369</v>
      </c>
      <c r="C219" s="17">
        <f t="shared" si="19"/>
        <v>-1994.7987102113059</v>
      </c>
      <c r="D219" s="18">
        <f t="shared" si="20"/>
        <v>2843.2301585240994</v>
      </c>
      <c r="E219" s="18">
        <f t="shared" si="21"/>
        <v>-302063.03669022</v>
      </c>
    </row>
    <row r="220" spans="1:5">
      <c r="A220">
        <v>214</v>
      </c>
      <c r="B220" s="23">
        <f t="shared" si="18"/>
        <v>848.43144831279369</v>
      </c>
      <c r="C220" s="32">
        <f t="shared" si="19"/>
        <v>-2013.7535779348</v>
      </c>
      <c r="D220" s="23">
        <f t="shared" si="20"/>
        <v>2862.1850262475937</v>
      </c>
      <c r="E220" s="23">
        <f t="shared" si="21"/>
        <v>-304925.22171646758</v>
      </c>
    </row>
    <row r="221" spans="1:5">
      <c r="A221" s="4">
        <v>215</v>
      </c>
      <c r="B221" s="18">
        <f t="shared" si="18"/>
        <v>848.43144831279369</v>
      </c>
      <c r="C221" s="17">
        <f t="shared" si="19"/>
        <v>-2032.8348114431174</v>
      </c>
      <c r="D221" s="18">
        <f t="shared" si="20"/>
        <v>2881.2662597559111</v>
      </c>
      <c r="E221" s="18">
        <f t="shared" si="21"/>
        <v>-307806.48797622352</v>
      </c>
    </row>
    <row r="222" spans="1:5">
      <c r="A222">
        <v>216</v>
      </c>
      <c r="B222" s="23">
        <f t="shared" si="18"/>
        <v>848.43144831279369</v>
      </c>
      <c r="C222" s="32">
        <f t="shared" si="19"/>
        <v>-2052.0432531748233</v>
      </c>
      <c r="D222" s="23">
        <f t="shared" si="20"/>
        <v>2900.474701487617</v>
      </c>
      <c r="E222" s="23">
        <f t="shared" si="21"/>
        <v>-310706.96267771116</v>
      </c>
    </row>
    <row r="223" spans="1:5">
      <c r="A223" s="4">
        <v>217</v>
      </c>
      <c r="B223" s="18">
        <f t="shared" si="18"/>
        <v>848.43144831279369</v>
      </c>
      <c r="C223" s="17">
        <f t="shared" si="19"/>
        <v>-2071.3797511847411</v>
      </c>
      <c r="D223" s="18">
        <f t="shared" si="20"/>
        <v>2919.8111994975347</v>
      </c>
      <c r="E223" s="18">
        <f t="shared" si="21"/>
        <v>-313626.7738772087</v>
      </c>
    </row>
    <row r="224" spans="1:5">
      <c r="A224">
        <v>218</v>
      </c>
      <c r="B224" s="23">
        <f t="shared" si="18"/>
        <v>848.43144831279369</v>
      </c>
      <c r="C224" s="32">
        <f t="shared" si="19"/>
        <v>-2090.8451591813914</v>
      </c>
      <c r="D224" s="23">
        <f t="shared" si="20"/>
        <v>2939.2766074941851</v>
      </c>
      <c r="E224" s="23">
        <f t="shared" si="21"/>
        <v>-316566.05048470286</v>
      </c>
    </row>
    <row r="225" spans="1:5">
      <c r="A225" s="4">
        <v>219</v>
      </c>
      <c r="B225" s="18">
        <f t="shared" si="18"/>
        <v>848.43144831279369</v>
      </c>
      <c r="C225" s="17">
        <f t="shared" si="19"/>
        <v>-2110.4403365646858</v>
      </c>
      <c r="D225" s="18">
        <f t="shared" si="20"/>
        <v>2958.8717848774795</v>
      </c>
      <c r="E225" s="18">
        <f t="shared" si="21"/>
        <v>-319524.92226958036</v>
      </c>
    </row>
    <row r="226" spans="1:5">
      <c r="A226">
        <v>220</v>
      </c>
      <c r="B226" s="23">
        <f t="shared" si="18"/>
        <v>848.43144831279369</v>
      </c>
      <c r="C226" s="32">
        <f t="shared" si="19"/>
        <v>-2130.1661484638694</v>
      </c>
      <c r="D226" s="23">
        <f t="shared" si="20"/>
        <v>2978.5975967766631</v>
      </c>
      <c r="E226" s="23">
        <f t="shared" si="21"/>
        <v>-322503.51986635703</v>
      </c>
    </row>
    <row r="227" spans="1:5">
      <c r="A227" s="4">
        <v>221</v>
      </c>
      <c r="B227" s="18">
        <f t="shared" si="18"/>
        <v>848.43144831279369</v>
      </c>
      <c r="C227" s="17">
        <f t="shared" si="19"/>
        <v>-2150.0234657757137</v>
      </c>
      <c r="D227" s="18">
        <f t="shared" si="20"/>
        <v>2998.4549140885074</v>
      </c>
      <c r="E227" s="18">
        <f t="shared" si="21"/>
        <v>-325501.97478044557</v>
      </c>
    </row>
    <row r="228" spans="1:5">
      <c r="A228">
        <v>222</v>
      </c>
      <c r="B228" s="23">
        <f t="shared" si="18"/>
        <v>848.43144831279369</v>
      </c>
      <c r="C228" s="32">
        <f t="shared" si="19"/>
        <v>-2170.0131652029704</v>
      </c>
      <c r="D228" s="23">
        <f t="shared" si="20"/>
        <v>3018.4446135157641</v>
      </c>
      <c r="E228" s="23">
        <f t="shared" si="21"/>
        <v>-328520.41939396132</v>
      </c>
    </row>
    <row r="229" spans="1:5">
      <c r="A229" s="4">
        <v>223</v>
      </c>
      <c r="B229" s="18">
        <f t="shared" si="18"/>
        <v>848.43144831279369</v>
      </c>
      <c r="C229" s="17">
        <f t="shared" si="19"/>
        <v>-2190.1361292930756</v>
      </c>
      <c r="D229" s="18">
        <f t="shared" si="20"/>
        <v>3038.5675776058692</v>
      </c>
      <c r="E229" s="18">
        <f t="shared" si="21"/>
        <v>-331558.98697156721</v>
      </c>
    </row>
    <row r="230" spans="1:5">
      <c r="A230">
        <v>224</v>
      </c>
      <c r="B230" s="23">
        <f t="shared" si="18"/>
        <v>848.43144831279369</v>
      </c>
      <c r="C230" s="32">
        <f t="shared" si="19"/>
        <v>-2210.3932464771146</v>
      </c>
      <c r="D230" s="23">
        <f t="shared" si="20"/>
        <v>3058.8246947899083</v>
      </c>
      <c r="E230" s="23">
        <f t="shared" si="21"/>
        <v>-334617.8116663571</v>
      </c>
    </row>
    <row r="231" spans="1:5">
      <c r="A231" s="4">
        <v>225</v>
      </c>
      <c r="B231" s="18">
        <f t="shared" si="18"/>
        <v>848.43144831279369</v>
      </c>
      <c r="C231" s="17">
        <f t="shared" si="19"/>
        <v>-2230.7854111090473</v>
      </c>
      <c r="D231" s="18">
        <f t="shared" si="20"/>
        <v>3079.216859421841</v>
      </c>
      <c r="E231" s="18">
        <f t="shared" si="21"/>
        <v>-337697.02852577897</v>
      </c>
    </row>
    <row r="232" spans="1:5">
      <c r="A232">
        <v>226</v>
      </c>
      <c r="B232" s="23">
        <f t="shared" si="18"/>
        <v>848.43144831279369</v>
      </c>
      <c r="C232" s="32">
        <f t="shared" si="19"/>
        <v>-2251.3135235051932</v>
      </c>
      <c r="D232" s="23">
        <f t="shared" si="20"/>
        <v>3099.7449718179869</v>
      </c>
      <c r="E232" s="23">
        <f t="shared" si="21"/>
        <v>-340796.77349759697</v>
      </c>
    </row>
    <row r="233" spans="1:5">
      <c r="A233" s="4">
        <v>227</v>
      </c>
      <c r="B233" s="18">
        <f t="shared" si="18"/>
        <v>848.43144831279369</v>
      </c>
      <c r="C233" s="17">
        <f t="shared" si="19"/>
        <v>-2271.9784899839797</v>
      </c>
      <c r="D233" s="18">
        <f t="shared" si="20"/>
        <v>3120.4099382967734</v>
      </c>
      <c r="E233" s="18">
        <f t="shared" si="21"/>
        <v>-343917.18343589373</v>
      </c>
    </row>
    <row r="234" spans="1:5">
      <c r="A234">
        <v>228</v>
      </c>
      <c r="B234" s="23">
        <f t="shared" si="18"/>
        <v>848.43144831279369</v>
      </c>
      <c r="C234" s="32">
        <f t="shared" si="19"/>
        <v>-2292.7812229059582</v>
      </c>
      <c r="D234" s="23">
        <f t="shared" si="20"/>
        <v>3141.2126712187519</v>
      </c>
      <c r="E234" s="23">
        <f t="shared" si="21"/>
        <v>-347058.39610711246</v>
      </c>
    </row>
    <row r="235" spans="1:5">
      <c r="A235" s="4">
        <v>229</v>
      </c>
      <c r="B235" s="18">
        <f t="shared" si="18"/>
        <v>848.43144831279369</v>
      </c>
      <c r="C235" s="17">
        <f t="shared" si="19"/>
        <v>-2313.7226407140829</v>
      </c>
      <c r="D235" s="18">
        <f t="shared" si="20"/>
        <v>3162.1540890268766</v>
      </c>
      <c r="E235" s="18">
        <f t="shared" si="21"/>
        <v>-350220.55019613932</v>
      </c>
    </row>
    <row r="236" spans="1:5">
      <c r="A236">
        <v>230</v>
      </c>
      <c r="B236" s="23">
        <f t="shared" si="18"/>
        <v>848.43144831279369</v>
      </c>
      <c r="C236" s="32">
        <f t="shared" si="19"/>
        <v>-2334.8036679742622</v>
      </c>
      <c r="D236" s="23">
        <f t="shared" si="20"/>
        <v>3183.2351162870559</v>
      </c>
      <c r="E236" s="23">
        <f t="shared" si="21"/>
        <v>-353403.78531242639</v>
      </c>
    </row>
    <row r="237" spans="1:5">
      <c r="A237" s="4">
        <v>231</v>
      </c>
      <c r="B237" s="18">
        <f t="shared" si="18"/>
        <v>848.43144831279369</v>
      </c>
      <c r="C237" s="17">
        <f t="shared" si="19"/>
        <v>-2356.0252354161762</v>
      </c>
      <c r="D237" s="18">
        <f t="shared" si="20"/>
        <v>3204.4566837289699</v>
      </c>
      <c r="E237" s="18">
        <f t="shared" si="21"/>
        <v>-356608.24199615535</v>
      </c>
    </row>
    <row r="238" spans="1:5">
      <c r="A238">
        <v>232</v>
      </c>
      <c r="B238" s="23">
        <f t="shared" si="18"/>
        <v>848.43144831279369</v>
      </c>
      <c r="C238" s="32">
        <f t="shared" si="19"/>
        <v>-2377.3882799743692</v>
      </c>
      <c r="D238" s="23">
        <f t="shared" si="20"/>
        <v>3225.8197282871629</v>
      </c>
      <c r="E238" s="23">
        <f t="shared" si="21"/>
        <v>-359834.06172444252</v>
      </c>
    </row>
    <row r="239" spans="1:5">
      <c r="A239" s="4">
        <v>233</v>
      </c>
      <c r="B239" s="18">
        <f t="shared" si="18"/>
        <v>848.43144831279369</v>
      </c>
      <c r="C239" s="17">
        <f t="shared" si="19"/>
        <v>-2398.8937448296169</v>
      </c>
      <c r="D239" s="18">
        <f t="shared" si="20"/>
        <v>3247.3251931424106</v>
      </c>
      <c r="E239" s="18">
        <f t="shared" si="21"/>
        <v>-363081.38691758492</v>
      </c>
    </row>
    <row r="240" spans="1:5">
      <c r="A240">
        <v>234</v>
      </c>
      <c r="B240" s="23">
        <f t="shared" si="18"/>
        <v>848.43144831279369</v>
      </c>
      <c r="C240" s="32">
        <f t="shared" si="19"/>
        <v>-2420.5425794505663</v>
      </c>
      <c r="D240" s="23">
        <f t="shared" si="20"/>
        <v>3268.97402776336</v>
      </c>
      <c r="E240" s="23">
        <f t="shared" si="21"/>
        <v>-366350.36094534828</v>
      </c>
    </row>
    <row r="241" spans="1:5">
      <c r="A241" s="4">
        <v>235</v>
      </c>
      <c r="B241" s="18">
        <f t="shared" si="18"/>
        <v>848.43144831279369</v>
      </c>
      <c r="C241" s="17">
        <f t="shared" si="19"/>
        <v>-2442.3357396356555</v>
      </c>
      <c r="D241" s="18">
        <f t="shared" si="20"/>
        <v>3290.7671879484492</v>
      </c>
      <c r="E241" s="18">
        <f t="shared" si="21"/>
        <v>-369641.12813329673</v>
      </c>
    </row>
    <row r="242" spans="1:5">
      <c r="A242">
        <v>236</v>
      </c>
      <c r="B242" s="23">
        <f t="shared" si="18"/>
        <v>848.43144831279369</v>
      </c>
      <c r="C242" s="32">
        <f t="shared" si="19"/>
        <v>-2464.2741875553115</v>
      </c>
      <c r="D242" s="23">
        <f t="shared" si="20"/>
        <v>3312.7056358681052</v>
      </c>
      <c r="E242" s="23">
        <f t="shared" si="21"/>
        <v>-372953.83376916486</v>
      </c>
    </row>
    <row r="243" spans="1:5">
      <c r="A243" s="4">
        <v>237</v>
      </c>
      <c r="B243" s="18">
        <f t="shared" si="18"/>
        <v>848.43144831279369</v>
      </c>
      <c r="C243" s="17">
        <f t="shared" si="19"/>
        <v>-2486.3588917944326</v>
      </c>
      <c r="D243" s="18">
        <f t="shared" si="20"/>
        <v>3334.7903401072263</v>
      </c>
      <c r="E243" s="18">
        <f t="shared" si="21"/>
        <v>-376288.62410927209</v>
      </c>
    </row>
    <row r="244" spans="1:5">
      <c r="A244">
        <v>238</v>
      </c>
      <c r="B244" s="23">
        <f t="shared" si="18"/>
        <v>848.43144831279369</v>
      </c>
      <c r="C244" s="32">
        <f t="shared" si="19"/>
        <v>-2508.5908273951472</v>
      </c>
      <c r="D244" s="23">
        <f t="shared" si="20"/>
        <v>3357.0222757079409</v>
      </c>
      <c r="E244" s="23">
        <f t="shared" si="21"/>
        <v>-379645.64638498001</v>
      </c>
    </row>
    <row r="245" spans="1:5">
      <c r="A245" s="4">
        <v>239</v>
      </c>
      <c r="B245" s="18">
        <f t="shared" si="18"/>
        <v>848.43144831279369</v>
      </c>
      <c r="C245" s="17">
        <f t="shared" si="19"/>
        <v>-2530.9709758998665</v>
      </c>
      <c r="D245" s="18">
        <f t="shared" si="20"/>
        <v>3379.4024242126602</v>
      </c>
      <c r="E245" s="18">
        <f t="shared" si="21"/>
        <v>-383025.04880919267</v>
      </c>
    </row>
    <row r="246" spans="1:5">
      <c r="A246">
        <v>240</v>
      </c>
      <c r="B246" s="23">
        <f t="shared" si="18"/>
        <v>848.43144831279369</v>
      </c>
      <c r="C246" s="32">
        <f t="shared" si="19"/>
        <v>-2553.5003253946179</v>
      </c>
      <c r="D246" s="23">
        <f t="shared" si="20"/>
        <v>3401.9317737074116</v>
      </c>
      <c r="E246" s="23">
        <f t="shared" si="21"/>
        <v>-386426.98058290005</v>
      </c>
    </row>
    <row r="247" spans="1:5">
      <c r="A247" s="4">
        <v>241</v>
      </c>
      <c r="B247" s="18">
        <f t="shared" si="18"/>
        <v>848.43144831279369</v>
      </c>
      <c r="C247" s="17">
        <f t="shared" si="19"/>
        <v>-2576.1798705526671</v>
      </c>
      <c r="D247" s="18">
        <f t="shared" si="20"/>
        <v>3424.6113188654608</v>
      </c>
      <c r="E247" s="18">
        <f t="shared" si="21"/>
        <v>-389851.5919017655</v>
      </c>
    </row>
    <row r="248" spans="1:5">
      <c r="A248">
        <v>242</v>
      </c>
      <c r="B248" s="23">
        <f t="shared" si="18"/>
        <v>848.43144831279369</v>
      </c>
      <c r="C248" s="32">
        <f t="shared" si="19"/>
        <v>-2599.0106126784367</v>
      </c>
      <c r="D248" s="23">
        <f t="shared" si="20"/>
        <v>3447.4420609912304</v>
      </c>
      <c r="E248" s="23">
        <f t="shared" si="21"/>
        <v>-393299.03396275674</v>
      </c>
    </row>
    <row r="249" spans="1:5">
      <c r="A249" s="4">
        <v>243</v>
      </c>
      <c r="B249" s="18">
        <f t="shared" si="18"/>
        <v>848.43144831279369</v>
      </c>
      <c r="C249" s="17">
        <f t="shared" si="19"/>
        <v>-2621.9935597517119</v>
      </c>
      <c r="D249" s="18">
        <f t="shared" si="20"/>
        <v>3470.4250080645056</v>
      </c>
      <c r="E249" s="18">
        <f t="shared" si="21"/>
        <v>-396769.45897082123</v>
      </c>
    </row>
    <row r="250" spans="1:5">
      <c r="A250">
        <v>244</v>
      </c>
      <c r="B250" s="23">
        <f t="shared" si="18"/>
        <v>848.43144831279369</v>
      </c>
      <c r="C250" s="32">
        <f t="shared" si="19"/>
        <v>-2645.1297264721416</v>
      </c>
      <c r="D250" s="23">
        <f t="shared" si="20"/>
        <v>3493.5611747849352</v>
      </c>
      <c r="E250" s="23">
        <f t="shared" si="21"/>
        <v>-400263.02014560619</v>
      </c>
    </row>
    <row r="251" spans="1:5">
      <c r="A251" s="4">
        <v>245</v>
      </c>
      <c r="B251" s="18">
        <f t="shared" si="18"/>
        <v>848.43144831279369</v>
      </c>
      <c r="C251" s="17">
        <f t="shared" si="19"/>
        <v>-2668.4201343040413</v>
      </c>
      <c r="D251" s="18">
        <f t="shared" si="20"/>
        <v>3516.851582616835</v>
      </c>
      <c r="E251" s="18">
        <f t="shared" si="21"/>
        <v>-403779.87172822305</v>
      </c>
    </row>
    <row r="252" spans="1:5">
      <c r="A252">
        <v>246</v>
      </c>
      <c r="B252" s="23">
        <f t="shared" si="18"/>
        <v>848.43144831279369</v>
      </c>
      <c r="C252" s="32">
        <f t="shared" si="19"/>
        <v>-2691.8658115214871</v>
      </c>
      <c r="D252" s="23">
        <f t="shared" si="20"/>
        <v>3540.2972598342808</v>
      </c>
      <c r="E252" s="23">
        <f t="shared" si="21"/>
        <v>-407320.16898805735</v>
      </c>
    </row>
    <row r="253" spans="1:5">
      <c r="A253" s="4">
        <v>247</v>
      </c>
      <c r="B253" s="18">
        <f t="shared" si="18"/>
        <v>848.43144831279369</v>
      </c>
      <c r="C253" s="17">
        <f t="shared" si="19"/>
        <v>-2715.4677932537156</v>
      </c>
      <c r="D253" s="18">
        <f t="shared" si="20"/>
        <v>3563.8992415665093</v>
      </c>
      <c r="E253" s="18">
        <f t="shared" si="21"/>
        <v>-410884.06822962384</v>
      </c>
    </row>
    <row r="254" spans="1:5">
      <c r="A254">
        <v>248</v>
      </c>
      <c r="B254" s="23">
        <f t="shared" si="18"/>
        <v>848.43144831279369</v>
      </c>
      <c r="C254" s="32">
        <f t="shared" si="19"/>
        <v>-2739.227121530826</v>
      </c>
      <c r="D254" s="23">
        <f t="shared" si="20"/>
        <v>3587.6585698436197</v>
      </c>
      <c r="E254" s="23">
        <f t="shared" si="21"/>
        <v>-414471.72679946746</v>
      </c>
    </row>
    <row r="255" spans="1:5">
      <c r="A255" s="4">
        <v>249</v>
      </c>
      <c r="B255" s="18">
        <f t="shared" si="18"/>
        <v>848.43144831279369</v>
      </c>
      <c r="C255" s="17">
        <f t="shared" si="19"/>
        <v>-2763.144845329783</v>
      </c>
      <c r="D255" s="18">
        <f t="shared" si="20"/>
        <v>3611.5762936425767</v>
      </c>
      <c r="E255" s="18">
        <f t="shared" si="21"/>
        <v>-418083.30309311004</v>
      </c>
    </row>
    <row r="256" spans="1:5">
      <c r="A256">
        <v>250</v>
      </c>
      <c r="B256" s="23">
        <f t="shared" si="18"/>
        <v>848.43144831279369</v>
      </c>
      <c r="C256" s="32">
        <f t="shared" si="19"/>
        <v>-2787.2220206207335</v>
      </c>
      <c r="D256" s="23">
        <f t="shared" si="20"/>
        <v>3635.6534689335272</v>
      </c>
      <c r="E256" s="23">
        <f t="shared" si="21"/>
        <v>-421718.95656204358</v>
      </c>
    </row>
    <row r="257" spans="1:5">
      <c r="A257" s="4">
        <v>251</v>
      </c>
      <c r="B257" s="18">
        <f t="shared" si="18"/>
        <v>848.43144831279369</v>
      </c>
      <c r="C257" s="17">
        <f t="shared" si="19"/>
        <v>-2811.4597104136242</v>
      </c>
      <c r="D257" s="18">
        <f t="shared" si="20"/>
        <v>3659.8911587264179</v>
      </c>
      <c r="E257" s="18">
        <f t="shared" si="21"/>
        <v>-425378.84772076999</v>
      </c>
    </row>
    <row r="258" spans="1:5">
      <c r="A258">
        <v>252</v>
      </c>
      <c r="B258" s="23">
        <f t="shared" si="18"/>
        <v>848.43144831279369</v>
      </c>
      <c r="C258" s="32">
        <f t="shared" si="19"/>
        <v>-2835.8589848051329</v>
      </c>
      <c r="D258" s="23">
        <f t="shared" si="20"/>
        <v>3684.2904331179266</v>
      </c>
      <c r="E258" s="23">
        <f t="shared" si="21"/>
        <v>-429063.13815388794</v>
      </c>
    </row>
    <row r="259" spans="1:5">
      <c r="A259" s="4">
        <v>253</v>
      </c>
      <c r="B259" s="18">
        <f t="shared" si="18"/>
        <v>848.43144831279369</v>
      </c>
      <c r="C259" s="17">
        <f t="shared" si="19"/>
        <v>-2860.4209210259196</v>
      </c>
      <c r="D259" s="18">
        <f t="shared" si="20"/>
        <v>3708.8523693387133</v>
      </c>
      <c r="E259" s="18">
        <f t="shared" si="21"/>
        <v>-432771.99052322668</v>
      </c>
    </row>
    <row r="260" spans="1:5">
      <c r="A260">
        <v>254</v>
      </c>
      <c r="B260" s="23">
        <f t="shared" si="18"/>
        <v>848.43144831279369</v>
      </c>
      <c r="C260" s="32">
        <f t="shared" si="19"/>
        <v>-2885.1466034881778</v>
      </c>
      <c r="D260" s="23">
        <f t="shared" si="20"/>
        <v>3733.5780518009715</v>
      </c>
      <c r="E260" s="23">
        <f t="shared" si="21"/>
        <v>-436505.56857502763</v>
      </c>
    </row>
    <row r="261" spans="1:5">
      <c r="A261" s="4">
        <v>255</v>
      </c>
      <c r="B261" s="18">
        <f t="shared" si="18"/>
        <v>848.43144831279369</v>
      </c>
      <c r="C261" s="17">
        <f t="shared" si="19"/>
        <v>-2910.0371238335174</v>
      </c>
      <c r="D261" s="18">
        <f t="shared" si="20"/>
        <v>3758.4685721463111</v>
      </c>
      <c r="E261" s="18">
        <f t="shared" si="21"/>
        <v>-440264.03714717395</v>
      </c>
    </row>
    <row r="262" spans="1:5">
      <c r="A262">
        <v>256</v>
      </c>
      <c r="B262" s="23">
        <f t="shared" si="18"/>
        <v>848.43144831279369</v>
      </c>
      <c r="C262" s="32">
        <f t="shared" si="19"/>
        <v>-2935.0935809811599</v>
      </c>
      <c r="D262" s="23">
        <f t="shared" si="20"/>
        <v>3783.5250292939536</v>
      </c>
      <c r="E262" s="23">
        <f t="shared" si="21"/>
        <v>-444047.56217646791</v>
      </c>
    </row>
    <row r="263" spans="1:5">
      <c r="A263" s="4">
        <v>257</v>
      </c>
      <c r="B263" s="18">
        <f t="shared" si="18"/>
        <v>848.43144831279369</v>
      </c>
      <c r="C263" s="17">
        <f t="shared" si="19"/>
        <v>-2960.3170811764526</v>
      </c>
      <c r="D263" s="18">
        <f t="shared" si="20"/>
        <v>3808.7485294892463</v>
      </c>
      <c r="E263" s="18">
        <f t="shared" si="21"/>
        <v>-447856.31070595718</v>
      </c>
    </row>
    <row r="264" spans="1:5">
      <c r="A264">
        <v>258</v>
      </c>
      <c r="B264" s="23">
        <f t="shared" si="18"/>
        <v>848.43144831279369</v>
      </c>
      <c r="C264" s="32">
        <f t="shared" si="19"/>
        <v>-2985.7087380397147</v>
      </c>
      <c r="D264" s="23">
        <f t="shared" si="20"/>
        <v>3834.1401863525084</v>
      </c>
      <c r="E264" s="23">
        <f t="shared" si="21"/>
        <v>-451690.45089230966</v>
      </c>
    </row>
    <row r="265" spans="1:5">
      <c r="A265" s="4">
        <v>259</v>
      </c>
      <c r="B265" s="18">
        <f t="shared" si="18"/>
        <v>848.43144831279369</v>
      </c>
      <c r="C265" s="17">
        <f t="shared" si="19"/>
        <v>-3011.2696726153977</v>
      </c>
      <c r="D265" s="18">
        <f t="shared" si="20"/>
        <v>3859.7011209281914</v>
      </c>
      <c r="E265" s="18">
        <f t="shared" si="21"/>
        <v>-455550.15201323782</v>
      </c>
    </row>
    <row r="266" spans="1:5">
      <c r="A266">
        <v>260</v>
      </c>
      <c r="B266" s="23">
        <f t="shared" si="18"/>
        <v>848.43144831279369</v>
      </c>
      <c r="C266" s="32">
        <f t="shared" si="19"/>
        <v>-3037.0010134215859</v>
      </c>
      <c r="D266" s="23">
        <f t="shared" si="20"/>
        <v>3885.4324617343796</v>
      </c>
      <c r="E266" s="23">
        <f t="shared" si="21"/>
        <v>-459435.58447497222</v>
      </c>
    </row>
    <row r="267" spans="1:5">
      <c r="A267" s="4">
        <v>261</v>
      </c>
      <c r="B267" s="18">
        <f t="shared" si="18"/>
        <v>848.43144831279369</v>
      </c>
      <c r="C267" s="17">
        <f t="shared" si="19"/>
        <v>-3062.9038964998149</v>
      </c>
      <c r="D267" s="18">
        <f t="shared" si="20"/>
        <v>3911.3353448126086</v>
      </c>
      <c r="E267" s="18">
        <f t="shared" si="21"/>
        <v>-463346.91981978482</v>
      </c>
    </row>
    <row r="268" spans="1:5">
      <c r="A268">
        <v>262</v>
      </c>
      <c r="B268" s="23">
        <f t="shared" si="18"/>
        <v>848.43144831279369</v>
      </c>
      <c r="C268" s="32">
        <f t="shared" si="19"/>
        <v>-3088.9794654652324</v>
      </c>
      <c r="D268" s="23">
        <f t="shared" si="20"/>
        <v>3937.410913778026</v>
      </c>
      <c r="E268" s="23">
        <f t="shared" si="21"/>
        <v>-467284.33073356282</v>
      </c>
    </row>
    <row r="269" spans="1:5">
      <c r="A269" s="4">
        <v>263</v>
      </c>
      <c r="B269" s="18">
        <f t="shared" si="18"/>
        <v>848.43144831279369</v>
      </c>
      <c r="C269" s="17">
        <f t="shared" si="19"/>
        <v>-3115.2288715570853</v>
      </c>
      <c r="D269" s="18">
        <f t="shared" si="20"/>
        <v>3963.660319869879</v>
      </c>
      <c r="E269" s="18">
        <f t="shared" si="21"/>
        <v>-471247.99105343269</v>
      </c>
    </row>
    <row r="270" spans="1:5">
      <c r="A270">
        <v>264</v>
      </c>
      <c r="B270" s="23">
        <f t="shared" si="18"/>
        <v>848.43144831279369</v>
      </c>
      <c r="C270" s="32">
        <f t="shared" si="19"/>
        <v>-3141.6532736895515</v>
      </c>
      <c r="D270" s="23">
        <f t="shared" si="20"/>
        <v>3990.0847220023452</v>
      </c>
      <c r="E270" s="23">
        <f t="shared" si="21"/>
        <v>-475238.07577543502</v>
      </c>
    </row>
    <row r="271" spans="1:5">
      <c r="A271" s="4">
        <v>265</v>
      </c>
      <c r="B271" s="18">
        <f t="shared" si="18"/>
        <v>848.43144831279369</v>
      </c>
      <c r="C271" s="17">
        <f t="shared" si="19"/>
        <v>-3168.2538385029002</v>
      </c>
      <c r="D271" s="18">
        <f t="shared" si="20"/>
        <v>4016.6852868156939</v>
      </c>
      <c r="E271" s="18">
        <f t="shared" si="21"/>
        <v>-479254.76106225071</v>
      </c>
    </row>
    <row r="272" spans="1:5">
      <c r="A272">
        <v>266</v>
      </c>
      <c r="B272" s="23">
        <f t="shared" si="18"/>
        <v>848.43144831279369</v>
      </c>
      <c r="C272" s="32">
        <f t="shared" si="19"/>
        <v>-3195.0317404150046</v>
      </c>
      <c r="D272" s="23">
        <f t="shared" si="20"/>
        <v>4043.4631887277983</v>
      </c>
      <c r="E272" s="23">
        <f t="shared" si="21"/>
        <v>-483298.2242509785</v>
      </c>
    </row>
    <row r="273" spans="1:5">
      <c r="A273" s="4">
        <v>267</v>
      </c>
      <c r="B273" s="18">
        <f t="shared" si="18"/>
        <v>848.43144831279369</v>
      </c>
      <c r="C273" s="17">
        <f t="shared" si="19"/>
        <v>-3221.9881616731905</v>
      </c>
      <c r="D273" s="18">
        <f t="shared" si="20"/>
        <v>4070.4196099859842</v>
      </c>
      <c r="E273" s="18">
        <f t="shared" si="21"/>
        <v>-487368.64386096451</v>
      </c>
    </row>
    <row r="274" spans="1:5">
      <c r="A274">
        <v>268</v>
      </c>
      <c r="B274" s="23">
        <f t="shared" si="18"/>
        <v>848.43144831279369</v>
      </c>
      <c r="C274" s="32">
        <f t="shared" si="19"/>
        <v>-3249.12429240643</v>
      </c>
      <c r="D274" s="23">
        <f t="shared" si="20"/>
        <v>4097.5557407192236</v>
      </c>
      <c r="E274" s="23">
        <f t="shared" si="21"/>
        <v>-491466.19960168371</v>
      </c>
    </row>
    <row r="275" spans="1:5">
      <c r="A275" s="4">
        <v>269</v>
      </c>
      <c r="B275" s="18">
        <f t="shared" si="18"/>
        <v>848.43144831279369</v>
      </c>
      <c r="C275" s="17">
        <f t="shared" si="19"/>
        <v>-3276.4413306778915</v>
      </c>
      <c r="D275" s="18">
        <f t="shared" si="20"/>
        <v>4124.8727789906852</v>
      </c>
      <c r="E275" s="18">
        <f t="shared" si="21"/>
        <v>-495591.07238067442</v>
      </c>
    </row>
    <row r="276" spans="1:5">
      <c r="A276">
        <v>270</v>
      </c>
      <c r="B276" s="23">
        <f t="shared" si="18"/>
        <v>848.43144831279369</v>
      </c>
      <c r="C276" s="32">
        <f t="shared" si="19"/>
        <v>-3303.9404825378297</v>
      </c>
      <c r="D276" s="23">
        <f t="shared" si="20"/>
        <v>4152.3719308506234</v>
      </c>
      <c r="E276" s="23">
        <f t="shared" si="21"/>
        <v>-499743.44431152503</v>
      </c>
    </row>
    <row r="277" spans="1:5">
      <c r="A277" s="4">
        <v>271</v>
      </c>
      <c r="B277" s="18">
        <f t="shared" si="18"/>
        <v>848.43144831279369</v>
      </c>
      <c r="C277" s="17">
        <f t="shared" si="19"/>
        <v>-3331.6229620768336</v>
      </c>
      <c r="D277" s="18">
        <f t="shared" si="20"/>
        <v>4180.0544103896273</v>
      </c>
      <c r="E277" s="18">
        <f t="shared" si="21"/>
        <v>-503923.49872191466</v>
      </c>
    </row>
    <row r="278" spans="1:5">
      <c r="A278">
        <v>272</v>
      </c>
      <c r="B278" s="23">
        <f t="shared" si="18"/>
        <v>848.43144831279369</v>
      </c>
      <c r="C278" s="32">
        <f t="shared" si="19"/>
        <v>-3359.4899914794314</v>
      </c>
      <c r="D278" s="23">
        <f t="shared" si="20"/>
        <v>4207.9214397922251</v>
      </c>
      <c r="E278" s="23">
        <f t="shared" si="21"/>
        <v>-508131.42016170686</v>
      </c>
    </row>
    <row r="279" spans="1:5">
      <c r="A279" s="4">
        <v>273</v>
      </c>
      <c r="B279" s="18">
        <f t="shared" ref="B279:B342" si="22">E$3</f>
        <v>848.43144831279369</v>
      </c>
      <c r="C279" s="17">
        <f t="shared" ref="C279:C342" si="23">E278*B$3/D$3</f>
        <v>-3387.5428010780456</v>
      </c>
      <c r="D279" s="18">
        <f t="shared" ref="D279:D342" si="24">B279-C279</f>
        <v>4235.9742493908398</v>
      </c>
      <c r="E279" s="18">
        <f t="shared" ref="E279:E342" si="25">E278-D279</f>
        <v>-512367.39441109769</v>
      </c>
    </row>
    <row r="280" spans="1:5">
      <c r="A280">
        <v>274</v>
      </c>
      <c r="B280" s="23">
        <f t="shared" si="22"/>
        <v>848.43144831279369</v>
      </c>
      <c r="C280" s="32">
        <f t="shared" si="23"/>
        <v>-3415.7826294073179</v>
      </c>
      <c r="D280" s="23">
        <f t="shared" si="24"/>
        <v>4264.2140777201112</v>
      </c>
      <c r="E280" s="23">
        <f t="shared" si="25"/>
        <v>-516631.60848881782</v>
      </c>
    </row>
    <row r="281" spans="1:5">
      <c r="A281" s="4">
        <v>275</v>
      </c>
      <c r="B281" s="18">
        <f t="shared" si="22"/>
        <v>848.43144831279369</v>
      </c>
      <c r="C281" s="17">
        <f t="shared" si="23"/>
        <v>-3444.2107232587855</v>
      </c>
      <c r="D281" s="18">
        <f t="shared" si="24"/>
        <v>4292.6421715715787</v>
      </c>
      <c r="E281" s="18">
        <f t="shared" si="25"/>
        <v>-520924.25066038937</v>
      </c>
    </row>
    <row r="282" spans="1:5">
      <c r="A282">
        <v>276</v>
      </c>
      <c r="B282" s="23">
        <f t="shared" si="22"/>
        <v>848.43144831279369</v>
      </c>
      <c r="C282" s="32">
        <f t="shared" si="23"/>
        <v>-3472.8283377359294</v>
      </c>
      <c r="D282" s="23">
        <f t="shared" si="24"/>
        <v>4321.2597860487231</v>
      </c>
      <c r="E282" s="23">
        <f t="shared" si="25"/>
        <v>-525245.5104464381</v>
      </c>
    </row>
    <row r="283" spans="1:5">
      <c r="A283" s="4">
        <v>277</v>
      </c>
      <c r="B283" s="18">
        <f t="shared" si="22"/>
        <v>848.43144831279369</v>
      </c>
      <c r="C283" s="17">
        <f t="shared" si="23"/>
        <v>-3501.6367363095874</v>
      </c>
      <c r="D283" s="18">
        <f t="shared" si="24"/>
        <v>4350.0681846223815</v>
      </c>
      <c r="E283" s="18">
        <f t="shared" si="25"/>
        <v>-529595.57863106043</v>
      </c>
    </row>
    <row r="284" spans="1:5">
      <c r="A284">
        <v>278</v>
      </c>
      <c r="B284" s="23">
        <f t="shared" si="22"/>
        <v>848.43144831279369</v>
      </c>
      <c r="C284" s="32">
        <f t="shared" si="23"/>
        <v>-3530.6371908737365</v>
      </c>
      <c r="D284" s="23">
        <f t="shared" si="24"/>
        <v>4379.0686391865302</v>
      </c>
      <c r="E284" s="23">
        <f t="shared" si="25"/>
        <v>-533974.64727024699</v>
      </c>
    </row>
    <row r="285" spans="1:5">
      <c r="A285" s="4">
        <v>279</v>
      </c>
      <c r="B285" s="18">
        <f t="shared" si="22"/>
        <v>848.43144831279369</v>
      </c>
      <c r="C285" s="17">
        <f t="shared" si="23"/>
        <v>-3559.8309818016464</v>
      </c>
      <c r="D285" s="18">
        <f t="shared" si="24"/>
        <v>4408.2624301144406</v>
      </c>
      <c r="E285" s="18">
        <f t="shared" si="25"/>
        <v>-538382.90970036143</v>
      </c>
    </row>
    <row r="286" spans="1:5">
      <c r="A286">
        <v>280</v>
      </c>
      <c r="B286" s="23">
        <f t="shared" si="22"/>
        <v>848.43144831279369</v>
      </c>
      <c r="C286" s="32">
        <f t="shared" si="23"/>
        <v>-3589.2193980024094</v>
      </c>
      <c r="D286" s="23">
        <f t="shared" si="24"/>
        <v>4437.6508463152031</v>
      </c>
      <c r="E286" s="23">
        <f t="shared" si="25"/>
        <v>-542820.56054667663</v>
      </c>
    </row>
    <row r="287" spans="1:5">
      <c r="A287" s="4">
        <v>281</v>
      </c>
      <c r="B287" s="18">
        <f t="shared" si="22"/>
        <v>848.43144831279369</v>
      </c>
      <c r="C287" s="17">
        <f t="shared" si="23"/>
        <v>-3618.8037369778444</v>
      </c>
      <c r="D287" s="18">
        <f t="shared" si="24"/>
        <v>4467.2351852906377</v>
      </c>
      <c r="E287" s="18">
        <f t="shared" si="25"/>
        <v>-547287.79573196732</v>
      </c>
    </row>
    <row r="288" spans="1:5">
      <c r="A288">
        <v>282</v>
      </c>
      <c r="B288" s="23">
        <f t="shared" si="22"/>
        <v>848.43144831279369</v>
      </c>
      <c r="C288" s="32">
        <f t="shared" si="23"/>
        <v>-3648.5853048797821</v>
      </c>
      <c r="D288" s="23">
        <f t="shared" si="24"/>
        <v>4497.0167531925763</v>
      </c>
      <c r="E288" s="23">
        <f t="shared" si="25"/>
        <v>-551784.81248515984</v>
      </c>
    </row>
    <row r="289" spans="1:5">
      <c r="A289" s="4">
        <v>283</v>
      </c>
      <c r="B289" s="18">
        <f t="shared" si="22"/>
        <v>848.43144831279369</v>
      </c>
      <c r="C289" s="17">
        <f t="shared" si="23"/>
        <v>-3678.565416567732</v>
      </c>
      <c r="D289" s="18">
        <f t="shared" si="24"/>
        <v>4526.9968648805261</v>
      </c>
      <c r="E289" s="18">
        <f t="shared" si="25"/>
        <v>-556311.80935004039</v>
      </c>
    </row>
    <row r="290" spans="1:5">
      <c r="A290">
        <v>284</v>
      </c>
      <c r="B290" s="23">
        <f t="shared" si="22"/>
        <v>848.43144831279369</v>
      </c>
      <c r="C290" s="32">
        <f t="shared" si="23"/>
        <v>-3708.745395666936</v>
      </c>
      <c r="D290" s="23">
        <f t="shared" si="24"/>
        <v>4557.1768439797297</v>
      </c>
      <c r="E290" s="23">
        <f t="shared" si="25"/>
        <v>-560868.98619402014</v>
      </c>
    </row>
    <row r="291" spans="1:5">
      <c r="A291" s="4">
        <v>285</v>
      </c>
      <c r="B291" s="18">
        <f t="shared" si="22"/>
        <v>848.43144831279369</v>
      </c>
      <c r="C291" s="17">
        <f t="shared" si="23"/>
        <v>-3739.1265746268014</v>
      </c>
      <c r="D291" s="18">
        <f t="shared" si="24"/>
        <v>4587.5580229395946</v>
      </c>
      <c r="E291" s="18">
        <f t="shared" si="25"/>
        <v>-565456.54421695974</v>
      </c>
    </row>
    <row r="292" spans="1:5">
      <c r="A292">
        <v>286</v>
      </c>
      <c r="B292" s="23">
        <f t="shared" si="22"/>
        <v>848.43144831279369</v>
      </c>
      <c r="C292" s="32">
        <f t="shared" si="23"/>
        <v>-3769.7102947797316</v>
      </c>
      <c r="D292" s="23">
        <f t="shared" si="24"/>
        <v>4618.1417430925248</v>
      </c>
      <c r="E292" s="23">
        <f t="shared" si="25"/>
        <v>-570074.6859600523</v>
      </c>
    </row>
    <row r="293" spans="1:5">
      <c r="A293" s="4">
        <v>287</v>
      </c>
      <c r="B293" s="18">
        <f t="shared" si="22"/>
        <v>848.43144831279369</v>
      </c>
      <c r="C293" s="17">
        <f t="shared" si="23"/>
        <v>-3800.4979064003487</v>
      </c>
      <c r="D293" s="18">
        <f t="shared" si="24"/>
        <v>4648.9293547131419</v>
      </c>
      <c r="E293" s="18">
        <f t="shared" si="25"/>
        <v>-574723.61531476548</v>
      </c>
    </row>
    <row r="294" spans="1:5">
      <c r="A294">
        <v>288</v>
      </c>
      <c r="B294" s="23">
        <f t="shared" si="22"/>
        <v>848.43144831279369</v>
      </c>
      <c r="C294" s="32">
        <f t="shared" si="23"/>
        <v>-3831.4907687651034</v>
      </c>
      <c r="D294" s="23">
        <f t="shared" si="24"/>
        <v>4679.9222170778976</v>
      </c>
      <c r="E294" s="23">
        <f t="shared" si="25"/>
        <v>-579403.53753184341</v>
      </c>
    </row>
    <row r="295" spans="1:5">
      <c r="A295" s="4">
        <v>289</v>
      </c>
      <c r="B295" s="18">
        <f t="shared" si="22"/>
        <v>848.43144831279369</v>
      </c>
      <c r="C295" s="17">
        <f t="shared" si="23"/>
        <v>-3862.6902502122898</v>
      </c>
      <c r="D295" s="18">
        <f t="shared" si="24"/>
        <v>4711.121698525083</v>
      </c>
      <c r="E295" s="18">
        <f t="shared" si="25"/>
        <v>-584114.65923036844</v>
      </c>
    </row>
    <row r="296" spans="1:5">
      <c r="A296">
        <v>290</v>
      </c>
      <c r="B296" s="23">
        <f t="shared" si="22"/>
        <v>848.43144831279369</v>
      </c>
      <c r="C296" s="32">
        <f t="shared" si="23"/>
        <v>-3894.0977282024564</v>
      </c>
      <c r="D296" s="23">
        <f t="shared" si="24"/>
        <v>4742.5291765152506</v>
      </c>
      <c r="E296" s="23">
        <f t="shared" si="25"/>
        <v>-588857.18840688374</v>
      </c>
    </row>
    <row r="297" spans="1:5">
      <c r="A297" s="4">
        <v>291</v>
      </c>
      <c r="B297" s="18">
        <f t="shared" si="22"/>
        <v>848.43144831279369</v>
      </c>
      <c r="C297" s="17">
        <f t="shared" si="23"/>
        <v>-3925.7145893792253</v>
      </c>
      <c r="D297" s="18">
        <f t="shared" si="24"/>
        <v>4774.1460376920186</v>
      </c>
      <c r="E297" s="18">
        <f t="shared" si="25"/>
        <v>-593631.33444457571</v>
      </c>
    </row>
    <row r="298" spans="1:5">
      <c r="A298">
        <v>292</v>
      </c>
      <c r="B298" s="23">
        <f t="shared" si="22"/>
        <v>848.43144831279369</v>
      </c>
      <c r="C298" s="32">
        <f t="shared" si="23"/>
        <v>-3957.5422296305046</v>
      </c>
      <c r="D298" s="23">
        <f t="shared" si="24"/>
        <v>4805.9736779432988</v>
      </c>
      <c r="E298" s="23">
        <f t="shared" si="25"/>
        <v>-598437.30812251905</v>
      </c>
    </row>
    <row r="299" spans="1:5">
      <c r="A299" s="4">
        <v>293</v>
      </c>
      <c r="B299" s="18">
        <f t="shared" si="22"/>
        <v>848.43144831279369</v>
      </c>
      <c r="C299" s="17">
        <f t="shared" si="23"/>
        <v>-3989.5820541501271</v>
      </c>
      <c r="D299" s="18">
        <f t="shared" si="24"/>
        <v>4838.0135024629208</v>
      </c>
      <c r="E299" s="18">
        <f t="shared" si="25"/>
        <v>-603275.32162498194</v>
      </c>
    </row>
    <row r="300" spans="1:5">
      <c r="A300">
        <v>294</v>
      </c>
      <c r="B300" s="23">
        <f t="shared" si="22"/>
        <v>848.43144831279369</v>
      </c>
      <c r="C300" s="32">
        <f t="shared" si="23"/>
        <v>-4021.8354774998793</v>
      </c>
      <c r="D300" s="23">
        <f t="shared" si="24"/>
        <v>4870.2669258126734</v>
      </c>
      <c r="E300" s="23">
        <f t="shared" si="25"/>
        <v>-608145.58855079464</v>
      </c>
    </row>
    <row r="301" spans="1:5">
      <c r="A301" s="4">
        <v>295</v>
      </c>
      <c r="B301" s="18">
        <f t="shared" si="22"/>
        <v>848.43144831279369</v>
      </c>
      <c r="C301" s="17">
        <f t="shared" si="23"/>
        <v>-4054.3039236719646</v>
      </c>
      <c r="D301" s="18">
        <f t="shared" si="24"/>
        <v>4902.7353719847579</v>
      </c>
      <c r="E301" s="18">
        <f t="shared" si="25"/>
        <v>-613048.32392277941</v>
      </c>
    </row>
    <row r="302" spans="1:5">
      <c r="A302">
        <v>296</v>
      </c>
      <c r="B302" s="23">
        <f t="shared" si="22"/>
        <v>848.43144831279369</v>
      </c>
      <c r="C302" s="32">
        <f t="shared" si="23"/>
        <v>-4086.9888261518627</v>
      </c>
      <c r="D302" s="23">
        <f t="shared" si="24"/>
        <v>4935.4202744646564</v>
      </c>
      <c r="E302" s="23">
        <f t="shared" si="25"/>
        <v>-617983.74419724406</v>
      </c>
    </row>
    <row r="303" spans="1:5">
      <c r="A303" s="4">
        <v>297</v>
      </c>
      <c r="B303" s="18">
        <f t="shared" si="22"/>
        <v>848.43144831279369</v>
      </c>
      <c r="C303" s="17">
        <f t="shared" si="23"/>
        <v>-4119.8916279816267</v>
      </c>
      <c r="D303" s="18">
        <f t="shared" si="24"/>
        <v>4968.3230762944204</v>
      </c>
      <c r="E303" s="18">
        <f t="shared" si="25"/>
        <v>-622952.06727353844</v>
      </c>
    </row>
    <row r="304" spans="1:5">
      <c r="A304">
        <v>298</v>
      </c>
      <c r="B304" s="23">
        <f t="shared" si="22"/>
        <v>848.43144831279369</v>
      </c>
      <c r="C304" s="32">
        <f t="shared" si="23"/>
        <v>-4153.0137818235899</v>
      </c>
      <c r="D304" s="23">
        <f t="shared" si="24"/>
        <v>5001.4452301363835</v>
      </c>
      <c r="E304" s="23">
        <f t="shared" si="25"/>
        <v>-627953.51250367484</v>
      </c>
    </row>
    <row r="305" spans="1:5">
      <c r="A305" s="4">
        <v>299</v>
      </c>
      <c r="B305" s="18">
        <f t="shared" si="22"/>
        <v>848.43144831279369</v>
      </c>
      <c r="C305" s="17">
        <f t="shared" si="23"/>
        <v>-4186.356750024499</v>
      </c>
      <c r="D305" s="18">
        <f t="shared" si="24"/>
        <v>5034.7881983372927</v>
      </c>
      <c r="E305" s="18">
        <f t="shared" si="25"/>
        <v>-632988.30070201214</v>
      </c>
    </row>
    <row r="306" spans="1:5">
      <c r="A306">
        <v>300</v>
      </c>
      <c r="B306" s="23">
        <f t="shared" si="22"/>
        <v>848.43144831279369</v>
      </c>
      <c r="C306" s="32">
        <f t="shared" si="23"/>
        <v>-4219.922004680081</v>
      </c>
      <c r="D306" s="23">
        <f t="shared" si="24"/>
        <v>5068.3534529928747</v>
      </c>
      <c r="E306" s="23">
        <f t="shared" si="25"/>
        <v>-638056.654155005</v>
      </c>
    </row>
    <row r="307" spans="1:5">
      <c r="A307" s="4">
        <v>301</v>
      </c>
      <c r="B307" s="18">
        <f t="shared" si="22"/>
        <v>848.43144831279369</v>
      </c>
      <c r="C307" s="17">
        <f t="shared" si="23"/>
        <v>-4253.7110277000329</v>
      </c>
      <c r="D307" s="18">
        <f t="shared" si="24"/>
        <v>5102.1424760128266</v>
      </c>
      <c r="E307" s="18">
        <f t="shared" si="25"/>
        <v>-643158.79663101782</v>
      </c>
    </row>
    <row r="308" spans="1:5">
      <c r="A308">
        <v>302</v>
      </c>
      <c r="B308" s="23">
        <f t="shared" si="22"/>
        <v>848.43144831279369</v>
      </c>
      <c r="C308" s="32">
        <f t="shared" si="23"/>
        <v>-4287.7253108734521</v>
      </c>
      <c r="D308" s="23">
        <f t="shared" si="24"/>
        <v>5136.1567591862458</v>
      </c>
      <c r="E308" s="23">
        <f t="shared" si="25"/>
        <v>-648294.95339020411</v>
      </c>
    </row>
    <row r="309" spans="1:5">
      <c r="A309" s="4">
        <v>303</v>
      </c>
      <c r="B309" s="18">
        <f t="shared" si="22"/>
        <v>848.43144831279369</v>
      </c>
      <c r="C309" s="17">
        <f t="shared" si="23"/>
        <v>-4321.9663559346945</v>
      </c>
      <c r="D309" s="18">
        <f t="shared" si="24"/>
        <v>5170.3978042474882</v>
      </c>
      <c r="E309" s="18">
        <f t="shared" si="25"/>
        <v>-653465.35119445156</v>
      </c>
    </row>
    <row r="310" spans="1:5">
      <c r="A310">
        <v>304</v>
      </c>
      <c r="B310" s="23">
        <f t="shared" si="22"/>
        <v>848.43144831279369</v>
      </c>
      <c r="C310" s="32">
        <f t="shared" si="23"/>
        <v>-4356.4356746296771</v>
      </c>
      <c r="D310" s="23">
        <f t="shared" si="24"/>
        <v>5204.8671229424708</v>
      </c>
      <c r="E310" s="23">
        <f t="shared" si="25"/>
        <v>-658670.21831739403</v>
      </c>
    </row>
    <row r="311" spans="1:5">
      <c r="A311" s="4">
        <v>305</v>
      </c>
      <c r="B311" s="18">
        <f t="shared" si="22"/>
        <v>848.43144831279369</v>
      </c>
      <c r="C311" s="17">
        <f t="shared" si="23"/>
        <v>-4391.1347887826269</v>
      </c>
      <c r="D311" s="18">
        <f t="shared" si="24"/>
        <v>5239.5662370954205</v>
      </c>
      <c r="E311" s="18">
        <f t="shared" si="25"/>
        <v>-663909.78455448942</v>
      </c>
    </row>
    <row r="312" spans="1:5">
      <c r="A312">
        <v>306</v>
      </c>
      <c r="B312" s="23">
        <f t="shared" si="22"/>
        <v>848.43144831279369</v>
      </c>
      <c r="C312" s="32">
        <f t="shared" si="23"/>
        <v>-4426.0652303632623</v>
      </c>
      <c r="D312" s="23">
        <f t="shared" si="24"/>
        <v>5274.496678676056</v>
      </c>
      <c r="E312" s="23">
        <f t="shared" si="25"/>
        <v>-669184.28123316553</v>
      </c>
    </row>
    <row r="313" spans="1:5">
      <c r="A313" s="4">
        <v>307</v>
      </c>
      <c r="B313" s="18">
        <f t="shared" si="22"/>
        <v>848.43144831279369</v>
      </c>
      <c r="C313" s="17">
        <f t="shared" si="23"/>
        <v>-4461.2285415544366</v>
      </c>
      <c r="D313" s="18">
        <f t="shared" si="24"/>
        <v>5309.6599898672303</v>
      </c>
      <c r="E313" s="18">
        <f t="shared" si="25"/>
        <v>-674493.94122303277</v>
      </c>
    </row>
    <row r="314" spans="1:5">
      <c r="A314">
        <v>308</v>
      </c>
      <c r="B314" s="23">
        <f t="shared" si="22"/>
        <v>848.43144831279369</v>
      </c>
      <c r="C314" s="32">
        <f t="shared" si="23"/>
        <v>-4496.626274820218</v>
      </c>
      <c r="D314" s="23">
        <f t="shared" si="24"/>
        <v>5345.0577231330117</v>
      </c>
      <c r="E314" s="23">
        <f t="shared" si="25"/>
        <v>-679838.99894616578</v>
      </c>
    </row>
    <row r="315" spans="1:5">
      <c r="A315" s="4">
        <v>309</v>
      </c>
      <c r="B315" s="18">
        <f t="shared" si="22"/>
        <v>848.43144831279369</v>
      </c>
      <c r="C315" s="17">
        <f t="shared" si="23"/>
        <v>-4532.2599929744383</v>
      </c>
      <c r="D315" s="18">
        <f t="shared" si="24"/>
        <v>5380.691441287232</v>
      </c>
      <c r="E315" s="18">
        <f t="shared" si="25"/>
        <v>-685219.69038745307</v>
      </c>
    </row>
    <row r="316" spans="1:5">
      <c r="A316">
        <v>310</v>
      </c>
      <c r="B316" s="23">
        <f t="shared" si="22"/>
        <v>848.43144831279369</v>
      </c>
      <c r="C316" s="32">
        <f t="shared" si="23"/>
        <v>-4568.1312692496876</v>
      </c>
      <c r="D316" s="23">
        <f t="shared" si="24"/>
        <v>5416.5627175624813</v>
      </c>
      <c r="E316" s="23">
        <f t="shared" si="25"/>
        <v>-690636.25310501549</v>
      </c>
    </row>
    <row r="317" spans="1:5">
      <c r="A317" s="4">
        <v>311</v>
      </c>
      <c r="B317" s="18">
        <f t="shared" si="22"/>
        <v>848.43144831279369</v>
      </c>
      <c r="C317" s="17">
        <f t="shared" si="23"/>
        <v>-4604.2416873667698</v>
      </c>
      <c r="D317" s="18">
        <f t="shared" si="24"/>
        <v>5452.6731356795635</v>
      </c>
      <c r="E317" s="18">
        <f t="shared" si="25"/>
        <v>-696088.92624069506</v>
      </c>
    </row>
    <row r="318" spans="1:5">
      <c r="A318">
        <v>312</v>
      </c>
      <c r="B318" s="23">
        <f t="shared" si="22"/>
        <v>848.43144831279369</v>
      </c>
      <c r="C318" s="32">
        <f t="shared" si="23"/>
        <v>-4640.5928416046336</v>
      </c>
      <c r="D318" s="23">
        <f t="shared" si="24"/>
        <v>5489.0242899174273</v>
      </c>
      <c r="E318" s="23">
        <f t="shared" si="25"/>
        <v>-701577.95053061249</v>
      </c>
    </row>
    <row r="319" spans="1:5">
      <c r="A319" s="4">
        <v>313</v>
      </c>
      <c r="B319" s="18">
        <f t="shared" si="22"/>
        <v>848.43144831279369</v>
      </c>
      <c r="C319" s="17">
        <f t="shared" si="23"/>
        <v>-4677.18633687075</v>
      </c>
      <c r="D319" s="18">
        <f t="shared" si="24"/>
        <v>5525.6177851835437</v>
      </c>
      <c r="E319" s="18">
        <f t="shared" si="25"/>
        <v>-707103.56831579609</v>
      </c>
    </row>
    <row r="320" spans="1:5">
      <c r="A320">
        <v>314</v>
      </c>
      <c r="B320" s="23">
        <f t="shared" si="22"/>
        <v>848.43144831279369</v>
      </c>
      <c r="C320" s="32">
        <f t="shared" si="23"/>
        <v>-4714.0237887719741</v>
      </c>
      <c r="D320" s="23">
        <f t="shared" si="24"/>
        <v>5562.4552370847678</v>
      </c>
      <c r="E320" s="23">
        <f t="shared" si="25"/>
        <v>-712666.02355288086</v>
      </c>
    </row>
    <row r="321" spans="1:5">
      <c r="A321" s="4">
        <v>315</v>
      </c>
      <c r="B321" s="18">
        <f t="shared" si="22"/>
        <v>848.43144831279369</v>
      </c>
      <c r="C321" s="17">
        <f t="shared" si="23"/>
        <v>-4751.1068236858728</v>
      </c>
      <c r="D321" s="18">
        <f t="shared" si="24"/>
        <v>5599.5382719986665</v>
      </c>
      <c r="E321" s="18">
        <f t="shared" si="25"/>
        <v>-718265.56182487949</v>
      </c>
    </row>
    <row r="322" spans="1:5">
      <c r="A322">
        <v>316</v>
      </c>
      <c r="B322" s="23">
        <f t="shared" si="22"/>
        <v>848.43144831279369</v>
      </c>
      <c r="C322" s="32">
        <f t="shared" si="23"/>
        <v>-4788.4370788325296</v>
      </c>
      <c r="D322" s="23">
        <f t="shared" si="24"/>
        <v>5636.8685271453232</v>
      </c>
      <c r="E322" s="23">
        <f t="shared" si="25"/>
        <v>-723902.43035202485</v>
      </c>
    </row>
    <row r="323" spans="1:5">
      <c r="A323" s="4">
        <v>317</v>
      </c>
      <c r="B323" s="18">
        <f t="shared" si="22"/>
        <v>848.43144831279369</v>
      </c>
      <c r="C323" s="17">
        <f t="shared" si="23"/>
        <v>-4826.016202346832</v>
      </c>
      <c r="D323" s="18">
        <f t="shared" si="24"/>
        <v>5674.4476506596257</v>
      </c>
      <c r="E323" s="18">
        <f t="shared" si="25"/>
        <v>-729576.87800268445</v>
      </c>
    </row>
    <row r="324" spans="1:5">
      <c r="A324">
        <v>318</v>
      </c>
      <c r="B324" s="23">
        <f t="shared" si="22"/>
        <v>848.43144831279369</v>
      </c>
      <c r="C324" s="32">
        <f t="shared" si="23"/>
        <v>-4863.8458533512303</v>
      </c>
      <c r="D324" s="23">
        <f t="shared" si="24"/>
        <v>5712.277301664024</v>
      </c>
      <c r="E324" s="23">
        <f t="shared" si="25"/>
        <v>-735289.15530434845</v>
      </c>
    </row>
    <row r="325" spans="1:5">
      <c r="A325" s="4">
        <v>319</v>
      </c>
      <c r="B325" s="18">
        <f t="shared" si="22"/>
        <v>848.43144831279369</v>
      </c>
      <c r="C325" s="17">
        <f t="shared" si="23"/>
        <v>-4901.9277020289892</v>
      </c>
      <c r="D325" s="18">
        <f t="shared" si="24"/>
        <v>5750.3591503417829</v>
      </c>
      <c r="E325" s="18">
        <f t="shared" si="25"/>
        <v>-741039.51445469027</v>
      </c>
    </row>
    <row r="326" spans="1:5">
      <c r="A326">
        <v>320</v>
      </c>
      <c r="B326" s="23">
        <f t="shared" si="22"/>
        <v>848.43144831279369</v>
      </c>
      <c r="C326" s="32">
        <f t="shared" si="23"/>
        <v>-4940.263429697935</v>
      </c>
      <c r="D326" s="23">
        <f t="shared" si="24"/>
        <v>5788.6948780107286</v>
      </c>
      <c r="E326" s="23">
        <f t="shared" si="25"/>
        <v>-746828.20933270105</v>
      </c>
    </row>
    <row r="327" spans="1:5">
      <c r="A327" s="4">
        <v>321</v>
      </c>
      <c r="B327" s="18">
        <f t="shared" si="22"/>
        <v>848.43144831279369</v>
      </c>
      <c r="C327" s="17">
        <f t="shared" si="23"/>
        <v>-4978.8547288846739</v>
      </c>
      <c r="D327" s="18">
        <f t="shared" si="24"/>
        <v>5827.2861771974676</v>
      </c>
      <c r="E327" s="18">
        <f t="shared" si="25"/>
        <v>-752655.49550989852</v>
      </c>
    </row>
    <row r="328" spans="1:5">
      <c r="A328">
        <v>322</v>
      </c>
      <c r="B328" s="23">
        <f t="shared" si="22"/>
        <v>848.43144831279369</v>
      </c>
      <c r="C328" s="32">
        <f t="shared" si="23"/>
        <v>-5017.7033033993239</v>
      </c>
      <c r="D328" s="23">
        <f t="shared" si="24"/>
        <v>5866.1347517121176</v>
      </c>
      <c r="E328" s="23">
        <f t="shared" si="25"/>
        <v>-758521.63026161061</v>
      </c>
    </row>
    <row r="329" spans="1:5">
      <c r="A329" s="4">
        <v>323</v>
      </c>
      <c r="B329" s="18">
        <f t="shared" si="22"/>
        <v>848.43144831279369</v>
      </c>
      <c r="C329" s="17">
        <f t="shared" si="23"/>
        <v>-5056.8108684107374</v>
      </c>
      <c r="D329" s="18">
        <f t="shared" si="24"/>
        <v>5905.2423167235311</v>
      </c>
      <c r="E329" s="18">
        <f t="shared" si="25"/>
        <v>-764426.87257833418</v>
      </c>
    </row>
    <row r="330" spans="1:5">
      <c r="A330">
        <v>324</v>
      </c>
      <c r="B330" s="23">
        <f t="shared" si="22"/>
        <v>848.43144831279369</v>
      </c>
      <c r="C330" s="32">
        <f t="shared" si="23"/>
        <v>-5096.1791505222282</v>
      </c>
      <c r="D330" s="23">
        <f t="shared" si="24"/>
        <v>5944.6105988350218</v>
      </c>
      <c r="E330" s="23">
        <f t="shared" si="25"/>
        <v>-770371.48317716923</v>
      </c>
    </row>
    <row r="331" spans="1:5">
      <c r="A331" s="4">
        <v>325</v>
      </c>
      <c r="B331" s="18">
        <f t="shared" si="22"/>
        <v>848.43144831279369</v>
      </c>
      <c r="C331" s="17">
        <f t="shared" si="23"/>
        <v>-5135.8098878477949</v>
      </c>
      <c r="D331" s="18">
        <f t="shared" si="24"/>
        <v>5984.2413361605886</v>
      </c>
      <c r="E331" s="18">
        <f t="shared" si="25"/>
        <v>-776355.7245133298</v>
      </c>
    </row>
    <row r="332" spans="1:5">
      <c r="A332">
        <v>326</v>
      </c>
      <c r="B332" s="23">
        <f t="shared" si="22"/>
        <v>848.43144831279369</v>
      </c>
      <c r="C332" s="32">
        <f t="shared" si="23"/>
        <v>-5175.7048300888655</v>
      </c>
      <c r="D332" s="23">
        <f t="shared" si="24"/>
        <v>6024.1362784016592</v>
      </c>
      <c r="E332" s="23">
        <f t="shared" si="25"/>
        <v>-782379.86079173151</v>
      </c>
    </row>
    <row r="333" spans="1:5">
      <c r="A333" s="4">
        <v>327</v>
      </c>
      <c r="B333" s="18">
        <f t="shared" si="22"/>
        <v>848.43144831279369</v>
      </c>
      <c r="C333" s="17">
        <f t="shared" si="23"/>
        <v>-5215.8657386115437</v>
      </c>
      <c r="D333" s="18">
        <f t="shared" si="24"/>
        <v>6064.2971869243374</v>
      </c>
      <c r="E333" s="18">
        <f t="shared" si="25"/>
        <v>-788444.15797865589</v>
      </c>
    </row>
    <row r="334" spans="1:5">
      <c r="A334">
        <v>328</v>
      </c>
      <c r="B334" s="23">
        <f t="shared" si="22"/>
        <v>848.43144831279369</v>
      </c>
      <c r="C334" s="32">
        <f t="shared" si="23"/>
        <v>-5256.2943865243733</v>
      </c>
      <c r="D334" s="23">
        <f t="shared" si="24"/>
        <v>6104.725834837167</v>
      </c>
      <c r="E334" s="23">
        <f t="shared" si="25"/>
        <v>-794548.88381349307</v>
      </c>
    </row>
    <row r="335" spans="1:5">
      <c r="A335" s="4">
        <v>329</v>
      </c>
      <c r="B335" s="18">
        <f t="shared" si="22"/>
        <v>848.43144831279369</v>
      </c>
      <c r="C335" s="17">
        <f t="shared" si="23"/>
        <v>-5296.9925587566204</v>
      </c>
      <c r="D335" s="18">
        <f t="shared" si="24"/>
        <v>6145.4240070694141</v>
      </c>
      <c r="E335" s="18">
        <f t="shared" si="25"/>
        <v>-800694.30782056251</v>
      </c>
    </row>
    <row r="336" spans="1:5">
      <c r="A336">
        <v>330</v>
      </c>
      <c r="B336" s="23">
        <f t="shared" si="22"/>
        <v>848.43144831279369</v>
      </c>
      <c r="C336" s="32">
        <f t="shared" si="23"/>
        <v>-5337.9620521370834</v>
      </c>
      <c r="D336" s="23">
        <f t="shared" si="24"/>
        <v>6186.3935004498771</v>
      </c>
      <c r="E336" s="23">
        <f t="shared" si="25"/>
        <v>-806880.70132101234</v>
      </c>
    </row>
    <row r="337" spans="1:5">
      <c r="A337" s="4">
        <v>331</v>
      </c>
      <c r="B337" s="18">
        <f t="shared" si="22"/>
        <v>848.43144831279369</v>
      </c>
      <c r="C337" s="17">
        <f t="shared" si="23"/>
        <v>-5379.2046754734156</v>
      </c>
      <c r="D337" s="18">
        <f t="shared" si="24"/>
        <v>6227.6361237862093</v>
      </c>
      <c r="E337" s="18">
        <f t="shared" si="25"/>
        <v>-813108.33744479856</v>
      </c>
    </row>
    <row r="338" spans="1:5">
      <c r="A338">
        <v>332</v>
      </c>
      <c r="B338" s="23">
        <f t="shared" si="22"/>
        <v>848.43144831279369</v>
      </c>
      <c r="C338" s="32">
        <f t="shared" si="23"/>
        <v>-5420.722249631991</v>
      </c>
      <c r="D338" s="23">
        <f t="shared" si="24"/>
        <v>6269.1536979447847</v>
      </c>
      <c r="E338" s="23">
        <f t="shared" si="25"/>
        <v>-819377.49114274338</v>
      </c>
    </row>
    <row r="339" spans="1:5">
      <c r="A339" s="4">
        <v>333</v>
      </c>
      <c r="B339" s="18">
        <f t="shared" si="22"/>
        <v>848.43144831279369</v>
      </c>
      <c r="C339" s="17">
        <f t="shared" si="23"/>
        <v>-5462.5166076182895</v>
      </c>
      <c r="D339" s="18">
        <f t="shared" si="24"/>
        <v>6310.9480559310832</v>
      </c>
      <c r="E339" s="18">
        <f t="shared" si="25"/>
        <v>-825688.43919867452</v>
      </c>
    </row>
    <row r="340" spans="1:5">
      <c r="A340">
        <v>334</v>
      </c>
      <c r="B340" s="23">
        <f t="shared" si="22"/>
        <v>848.43144831279369</v>
      </c>
      <c r="C340" s="32">
        <f t="shared" si="23"/>
        <v>-5504.5895946578303</v>
      </c>
      <c r="D340" s="23">
        <f t="shared" si="24"/>
        <v>6353.021042970624</v>
      </c>
      <c r="E340" s="23">
        <f t="shared" si="25"/>
        <v>-832041.46024164511</v>
      </c>
    </row>
    <row r="341" spans="1:5">
      <c r="A341" s="4">
        <v>335</v>
      </c>
      <c r="B341" s="18">
        <f t="shared" si="22"/>
        <v>848.43144831279369</v>
      </c>
      <c r="C341" s="17">
        <f t="shared" si="23"/>
        <v>-5546.9430682776338</v>
      </c>
      <c r="D341" s="18">
        <f t="shared" si="24"/>
        <v>6395.3745165904274</v>
      </c>
      <c r="E341" s="18">
        <f t="shared" si="25"/>
        <v>-838436.83475823549</v>
      </c>
    </row>
    <row r="342" spans="1:5">
      <c r="A342">
        <v>336</v>
      </c>
      <c r="B342" s="23">
        <f t="shared" si="22"/>
        <v>848.43144831279369</v>
      </c>
      <c r="C342" s="32">
        <f t="shared" si="23"/>
        <v>-5589.5788983882367</v>
      </c>
      <c r="D342" s="23">
        <f t="shared" si="24"/>
        <v>6438.0103467010304</v>
      </c>
      <c r="E342" s="23">
        <f t="shared" si="25"/>
        <v>-844874.84510493651</v>
      </c>
    </row>
    <row r="343" spans="1:5">
      <c r="A343" s="4">
        <v>337</v>
      </c>
      <c r="B343" s="18">
        <f t="shared" ref="B343:B366" si="26">E$3</f>
        <v>848.43144831279369</v>
      </c>
      <c r="C343" s="17">
        <f t="shared" ref="C343:C366" si="27">E342*B$3/D$3</f>
        <v>-5632.4989673662431</v>
      </c>
      <c r="D343" s="18">
        <f t="shared" ref="D343:D366" si="28">B343-C343</f>
        <v>6480.9304156790367</v>
      </c>
      <c r="E343" s="18">
        <f t="shared" ref="E343:E366" si="29">E342-D343</f>
        <v>-851355.77552061551</v>
      </c>
    </row>
    <row r="344" spans="1:5">
      <c r="A344">
        <v>338</v>
      </c>
      <c r="B344" s="23">
        <f t="shared" si="26"/>
        <v>848.43144831279369</v>
      </c>
      <c r="C344" s="32">
        <f t="shared" si="27"/>
        <v>-5675.7051701374367</v>
      </c>
      <c r="D344" s="23">
        <f t="shared" si="28"/>
        <v>6524.1366184502303</v>
      </c>
      <c r="E344" s="23">
        <f t="shared" si="29"/>
        <v>-857879.9121390658</v>
      </c>
    </row>
    <row r="345" spans="1:5">
      <c r="A345" s="4">
        <v>339</v>
      </c>
      <c r="B345" s="18">
        <f t="shared" si="26"/>
        <v>848.43144831279369</v>
      </c>
      <c r="C345" s="17">
        <f t="shared" si="27"/>
        <v>-5719.199414260439</v>
      </c>
      <c r="D345" s="18">
        <f t="shared" si="28"/>
        <v>6567.6308625732327</v>
      </c>
      <c r="E345" s="18">
        <f t="shared" si="29"/>
        <v>-864447.54300163907</v>
      </c>
    </row>
    <row r="346" spans="1:5">
      <c r="A346">
        <v>340</v>
      </c>
      <c r="B346" s="23">
        <f t="shared" si="26"/>
        <v>848.43144831279369</v>
      </c>
      <c r="C346" s="32">
        <f t="shared" si="27"/>
        <v>-5762.9836200109276</v>
      </c>
      <c r="D346" s="23">
        <f t="shared" si="28"/>
        <v>6611.4150683237212</v>
      </c>
      <c r="E346" s="23">
        <f t="shared" si="29"/>
        <v>-871058.9580699628</v>
      </c>
    </row>
    <row r="347" spans="1:5">
      <c r="A347" s="4">
        <v>341</v>
      </c>
      <c r="B347" s="18">
        <f t="shared" si="26"/>
        <v>848.43144831279369</v>
      </c>
      <c r="C347" s="17">
        <f t="shared" si="27"/>
        <v>-5807.0597204664191</v>
      </c>
      <c r="D347" s="18">
        <f t="shared" si="28"/>
        <v>6655.4911687792128</v>
      </c>
      <c r="E347" s="18">
        <f t="shared" si="29"/>
        <v>-877714.449238742</v>
      </c>
    </row>
    <row r="348" spans="1:5">
      <c r="A348">
        <v>342</v>
      </c>
      <c r="B348" s="23">
        <f t="shared" si="26"/>
        <v>848.43144831279369</v>
      </c>
      <c r="C348" s="32">
        <f t="shared" si="27"/>
        <v>-5851.4296615916137</v>
      </c>
      <c r="D348" s="23">
        <f t="shared" si="28"/>
        <v>6699.8611099044074</v>
      </c>
      <c r="E348" s="23">
        <f t="shared" si="29"/>
        <v>-884414.31034864637</v>
      </c>
    </row>
    <row r="349" spans="1:5">
      <c r="A349" s="4">
        <v>343</v>
      </c>
      <c r="B349" s="18">
        <f t="shared" si="26"/>
        <v>848.43144831279369</v>
      </c>
      <c r="C349" s="17">
        <f t="shared" si="27"/>
        <v>-5896.0954023243094</v>
      </c>
      <c r="D349" s="18">
        <f t="shared" si="28"/>
        <v>6744.5268506371031</v>
      </c>
      <c r="E349" s="18">
        <f t="shared" si="29"/>
        <v>-891158.83719928341</v>
      </c>
    </row>
    <row r="350" spans="1:5">
      <c r="A350">
        <v>344</v>
      </c>
      <c r="B350" s="23">
        <f t="shared" si="26"/>
        <v>848.43144831279369</v>
      </c>
      <c r="C350" s="32">
        <f t="shared" si="27"/>
        <v>-5941.0589146618904</v>
      </c>
      <c r="D350" s="23">
        <f t="shared" si="28"/>
        <v>6789.4903629746841</v>
      </c>
      <c r="E350" s="23">
        <f t="shared" si="29"/>
        <v>-897948.32756225811</v>
      </c>
    </row>
    <row r="351" spans="1:5">
      <c r="A351" s="4">
        <v>345</v>
      </c>
      <c r="B351" s="18">
        <f t="shared" si="26"/>
        <v>848.43144831279369</v>
      </c>
      <c r="C351" s="17">
        <f t="shared" si="27"/>
        <v>-5986.322183748387</v>
      </c>
      <c r="D351" s="18">
        <f t="shared" si="28"/>
        <v>6834.7536320611807</v>
      </c>
      <c r="E351" s="18">
        <f t="shared" si="29"/>
        <v>-904783.0811943193</v>
      </c>
    </row>
    <row r="352" spans="1:5">
      <c r="A352">
        <v>346</v>
      </c>
      <c r="B352" s="23">
        <f t="shared" si="26"/>
        <v>848.43144831279369</v>
      </c>
      <c r="C352" s="32">
        <f t="shared" si="27"/>
        <v>-6031.8872079621287</v>
      </c>
      <c r="D352" s="23">
        <f t="shared" si="28"/>
        <v>6880.3186562749224</v>
      </c>
      <c r="E352" s="23">
        <f t="shared" si="29"/>
        <v>-911663.39985059423</v>
      </c>
    </row>
    <row r="353" spans="1:5">
      <c r="A353" s="4">
        <v>347</v>
      </c>
      <c r="B353" s="18">
        <f t="shared" si="26"/>
        <v>848.43144831279369</v>
      </c>
      <c r="C353" s="17">
        <f t="shared" si="27"/>
        <v>-6077.7559990039617</v>
      </c>
      <c r="D353" s="18">
        <f t="shared" si="28"/>
        <v>6926.1874473167554</v>
      </c>
      <c r="E353" s="18">
        <f t="shared" si="29"/>
        <v>-918589.58729791094</v>
      </c>
    </row>
    <row r="354" spans="1:5">
      <c r="A354">
        <v>348</v>
      </c>
      <c r="B354" s="23">
        <f t="shared" si="26"/>
        <v>848.43144831279369</v>
      </c>
      <c r="C354" s="32">
        <f t="shared" si="27"/>
        <v>-6123.9305819860738</v>
      </c>
      <c r="D354" s="23">
        <f t="shared" si="28"/>
        <v>6972.3620302988675</v>
      </c>
      <c r="E354" s="23">
        <f t="shared" si="29"/>
        <v>-925561.94932820986</v>
      </c>
    </row>
    <row r="355" spans="1:5">
      <c r="A355" s="4">
        <v>349</v>
      </c>
      <c r="B355" s="18">
        <f t="shared" si="26"/>
        <v>848.43144831279369</v>
      </c>
      <c r="C355" s="17">
        <f t="shared" si="27"/>
        <v>-6170.4129955213984</v>
      </c>
      <c r="D355" s="18">
        <f t="shared" si="28"/>
        <v>7018.8444438341921</v>
      </c>
      <c r="E355" s="18">
        <f t="shared" si="29"/>
        <v>-932580.79377204401</v>
      </c>
    </row>
    <row r="356" spans="1:5">
      <c r="A356">
        <v>350</v>
      </c>
      <c r="B356" s="23">
        <f t="shared" si="26"/>
        <v>848.43144831279369</v>
      </c>
      <c r="C356" s="32">
        <f t="shared" si="27"/>
        <v>-6217.205291813626</v>
      </c>
      <c r="D356" s="23">
        <f t="shared" si="28"/>
        <v>7065.6367401264197</v>
      </c>
      <c r="E356" s="23">
        <f t="shared" si="29"/>
        <v>-939646.43051217042</v>
      </c>
    </row>
    <row r="357" spans="1:5">
      <c r="A357" s="4">
        <v>351</v>
      </c>
      <c r="B357" s="18">
        <f t="shared" si="26"/>
        <v>848.43144831279369</v>
      </c>
      <c r="C357" s="17">
        <f t="shared" si="27"/>
        <v>-6264.3095367478027</v>
      </c>
      <c r="D357" s="18">
        <f t="shared" si="28"/>
        <v>7112.7409850605964</v>
      </c>
      <c r="E357" s="18">
        <f t="shared" si="29"/>
        <v>-946759.171497231</v>
      </c>
    </row>
    <row r="358" spans="1:5">
      <c r="A358">
        <v>352</v>
      </c>
      <c r="B358" s="23">
        <f t="shared" si="26"/>
        <v>848.43144831279369</v>
      </c>
      <c r="C358" s="32">
        <f t="shared" si="27"/>
        <v>-6311.7278099815403</v>
      </c>
      <c r="D358" s="23">
        <f t="shared" si="28"/>
        <v>7160.159258294334</v>
      </c>
      <c r="E358" s="23">
        <f t="shared" si="29"/>
        <v>-953919.33075552539</v>
      </c>
    </row>
    <row r="359" spans="1:5">
      <c r="A359" s="4">
        <v>353</v>
      </c>
      <c r="B359" s="18">
        <f t="shared" si="26"/>
        <v>848.43144831279369</v>
      </c>
      <c r="C359" s="17">
        <f t="shared" si="27"/>
        <v>-6359.4622050368353</v>
      </c>
      <c r="D359" s="18">
        <f t="shared" si="28"/>
        <v>7207.8936533496289</v>
      </c>
      <c r="E359" s="18">
        <f t="shared" si="29"/>
        <v>-961127.22440887499</v>
      </c>
    </row>
    <row r="360" spans="1:5">
      <c r="A360">
        <v>354</v>
      </c>
      <c r="B360" s="23">
        <f t="shared" si="26"/>
        <v>848.43144831279369</v>
      </c>
      <c r="C360" s="32">
        <f t="shared" si="27"/>
        <v>-6407.5148293925004</v>
      </c>
      <c r="D360" s="23">
        <f t="shared" si="28"/>
        <v>7255.9462777052941</v>
      </c>
      <c r="E360" s="23">
        <f t="shared" si="29"/>
        <v>-968383.17068658024</v>
      </c>
    </row>
    <row r="361" spans="1:5">
      <c r="A361" s="4">
        <v>355</v>
      </c>
      <c r="B361" s="18">
        <f t="shared" si="26"/>
        <v>848.43144831279369</v>
      </c>
      <c r="C361" s="17">
        <f t="shared" si="27"/>
        <v>-6455.8878045772026</v>
      </c>
      <c r="D361" s="18">
        <f t="shared" si="28"/>
        <v>7304.3192528899963</v>
      </c>
      <c r="E361" s="18">
        <f t="shared" si="29"/>
        <v>-975687.48993947019</v>
      </c>
    </row>
    <row r="362" spans="1:5">
      <c r="A362">
        <v>356</v>
      </c>
      <c r="B362" s="23">
        <f t="shared" si="26"/>
        <v>848.43144831279369</v>
      </c>
      <c r="C362" s="32">
        <f t="shared" si="27"/>
        <v>-6504.5832662631356</v>
      </c>
      <c r="D362" s="23">
        <f t="shared" si="28"/>
        <v>7353.0147145759292</v>
      </c>
      <c r="E362" s="23">
        <f t="shared" si="29"/>
        <v>-983040.50465404615</v>
      </c>
    </row>
    <row r="363" spans="1:5">
      <c r="A363" s="4">
        <v>357</v>
      </c>
      <c r="B363" s="18">
        <f t="shared" si="26"/>
        <v>848.43144831279369</v>
      </c>
      <c r="C363" s="17">
        <f t="shared" si="27"/>
        <v>-6553.6033643603078</v>
      </c>
      <c r="D363" s="18">
        <f t="shared" si="28"/>
        <v>7402.0348126731014</v>
      </c>
      <c r="E363" s="18">
        <f t="shared" si="29"/>
        <v>-990442.53946671926</v>
      </c>
    </row>
    <row r="364" spans="1:5">
      <c r="A364">
        <v>358</v>
      </c>
      <c r="B364" s="23">
        <f t="shared" si="26"/>
        <v>848.43144831279369</v>
      </c>
      <c r="C364" s="32">
        <f t="shared" si="27"/>
        <v>-6602.9502631114619</v>
      </c>
      <c r="D364" s="23">
        <f t="shared" si="28"/>
        <v>7451.3817114242556</v>
      </c>
      <c r="E364" s="23">
        <f t="shared" si="29"/>
        <v>-997893.92117814347</v>
      </c>
    </row>
    <row r="365" spans="1:5">
      <c r="A365" s="4">
        <v>359</v>
      </c>
      <c r="B365" s="18">
        <f t="shared" si="26"/>
        <v>848.43144831279369</v>
      </c>
      <c r="C365" s="17">
        <f t="shared" si="27"/>
        <v>-6652.626141187623</v>
      </c>
      <c r="D365" s="18">
        <f t="shared" si="28"/>
        <v>7501.0575895004167</v>
      </c>
      <c r="E365" s="18">
        <f t="shared" si="29"/>
        <v>-1005394.9787676439</v>
      </c>
    </row>
    <row r="366" spans="1:5">
      <c r="A366">
        <v>360</v>
      </c>
      <c r="B366" s="23">
        <f t="shared" si="26"/>
        <v>848.43144831279369</v>
      </c>
      <c r="C366" s="32">
        <f t="shared" si="27"/>
        <v>-6702.6331917842936</v>
      </c>
      <c r="D366" s="23">
        <f t="shared" si="28"/>
        <v>7551.0646400970872</v>
      </c>
      <c r="E366" s="23">
        <f t="shared" si="29"/>
        <v>-1012946.043407741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D429-5727-D247-BD92-8F82C5FC3692}">
  <dimension ref="A1:J35"/>
  <sheetViews>
    <sheetView zoomScale="200" zoomScaleNormal="200" workbookViewId="0">
      <selection activeCell="A2" sqref="A2:E3"/>
    </sheetView>
  </sheetViews>
  <sheetFormatPr baseColWidth="10" defaultRowHeight="16"/>
  <cols>
    <col min="1" max="1" width="10.5" customWidth="1"/>
    <col min="4" max="4" width="11.5" bestFit="1" customWidth="1"/>
    <col min="5" max="5" width="2.83203125" customWidth="1"/>
  </cols>
  <sheetData>
    <row r="1" spans="1:10" ht="65" customHeight="1">
      <c r="E1" s="5"/>
    </row>
    <row r="2" spans="1:10" ht="39" customHeight="1">
      <c r="A2" s="21" t="s">
        <v>12</v>
      </c>
      <c r="B2" s="21" t="s">
        <v>29</v>
      </c>
      <c r="C2" s="21" t="s">
        <v>30</v>
      </c>
      <c r="D2" s="21" t="s">
        <v>31</v>
      </c>
      <c r="E2" s="5"/>
      <c r="F2" s="21" t="s">
        <v>26</v>
      </c>
      <c r="G2" s="21" t="s">
        <v>34</v>
      </c>
      <c r="H2" s="21" t="s">
        <v>35</v>
      </c>
      <c r="I2" s="21" t="s">
        <v>36</v>
      </c>
      <c r="J2" s="21" t="s">
        <v>38</v>
      </c>
    </row>
    <row r="3" spans="1:10">
      <c r="A3" s="9">
        <v>0.08</v>
      </c>
      <c r="B3" s="25">
        <v>23000</v>
      </c>
      <c r="C3" s="1">
        <v>30</v>
      </c>
      <c r="D3" s="33">
        <f>B3+B3*A3*C3/12</f>
        <v>27600</v>
      </c>
      <c r="E3" s="5"/>
      <c r="F3" s="33">
        <f>D3/C3</f>
        <v>920</v>
      </c>
      <c r="G3" s="18">
        <f>(D3-B3)/C3</f>
        <v>153.33333333333334</v>
      </c>
      <c r="H3" s="36">
        <f>D3-B3</f>
        <v>4600</v>
      </c>
      <c r="I3" s="4">
        <f>C3*(C3+1)/2</f>
        <v>465</v>
      </c>
      <c r="J3" s="17">
        <f>0.01*B3</f>
        <v>230</v>
      </c>
    </row>
    <row r="4" spans="1:10" ht="34">
      <c r="A4" s="21" t="s">
        <v>24</v>
      </c>
      <c r="B4" s="21" t="s">
        <v>27</v>
      </c>
      <c r="C4" s="21" t="s">
        <v>32</v>
      </c>
      <c r="D4" s="21" t="s">
        <v>33</v>
      </c>
      <c r="E4" s="34"/>
      <c r="F4" s="21" t="s">
        <v>24</v>
      </c>
      <c r="G4" s="21" t="s">
        <v>27</v>
      </c>
      <c r="H4" s="21" t="s">
        <v>32</v>
      </c>
      <c r="I4" s="21" t="s">
        <v>33</v>
      </c>
      <c r="J4" s="37" t="s">
        <v>37</v>
      </c>
    </row>
    <row r="5" spans="1:10">
      <c r="A5" s="24"/>
      <c r="B5" s="30"/>
      <c r="C5" s="30"/>
      <c r="D5" s="31">
        <f>$B$3</f>
        <v>23000</v>
      </c>
      <c r="E5" s="34"/>
      <c r="F5" s="24"/>
      <c r="I5" s="31">
        <f>$B$3</f>
        <v>23000</v>
      </c>
    </row>
    <row r="6" spans="1:10">
      <c r="A6" s="4">
        <v>1</v>
      </c>
      <c r="B6" s="17">
        <f t="shared" ref="B6:B35" si="0">G$3</f>
        <v>153.33333333333334</v>
      </c>
      <c r="C6" s="17">
        <f t="shared" ref="C6:C35" si="1">F$3-B6</f>
        <v>766.66666666666663</v>
      </c>
      <c r="D6" s="17">
        <f>D5-C6</f>
        <v>22233.333333333332</v>
      </c>
      <c r="E6" s="5"/>
      <c r="F6" s="4">
        <v>1</v>
      </c>
      <c r="G6" s="36">
        <f>H$3*(C$3-F6+1)/I$3</f>
        <v>296.77419354838707</v>
      </c>
      <c r="H6" s="36">
        <f>F$3-G6</f>
        <v>623.22580645161293</v>
      </c>
      <c r="I6" s="17">
        <f>I5-H6</f>
        <v>22376.774193548386</v>
      </c>
      <c r="J6" s="32">
        <f>I6+F6*F$3+J$3</f>
        <v>23526.774193548386</v>
      </c>
    </row>
    <row r="7" spans="1:10">
      <c r="A7">
        <v>2</v>
      </c>
      <c r="B7" s="32">
        <f t="shared" si="0"/>
        <v>153.33333333333334</v>
      </c>
      <c r="C7" s="32">
        <f t="shared" si="1"/>
        <v>766.66666666666663</v>
      </c>
      <c r="D7" s="32">
        <f>D6-C7</f>
        <v>21466.666666666664</v>
      </c>
      <c r="E7" s="5"/>
      <c r="F7">
        <v>2</v>
      </c>
      <c r="G7" s="35">
        <f>H$3*(C$3-F7+1)/I$3</f>
        <v>286.88172043010752</v>
      </c>
      <c r="H7" s="35">
        <f>F$3-G7</f>
        <v>633.11827956989248</v>
      </c>
      <c r="I7" s="32">
        <f t="shared" ref="I7:I8" si="2">I6-H7</f>
        <v>21743.655913978495</v>
      </c>
      <c r="J7" s="32">
        <f t="shared" ref="J7:J8" si="3">I7+F7*F$3+J$3</f>
        <v>23813.655913978495</v>
      </c>
    </row>
    <row r="8" spans="1:10">
      <c r="A8" s="4">
        <v>3</v>
      </c>
      <c r="B8" s="17">
        <f t="shared" si="0"/>
        <v>153.33333333333334</v>
      </c>
      <c r="C8" s="17">
        <f t="shared" si="1"/>
        <v>766.66666666666663</v>
      </c>
      <c r="D8" s="17">
        <f t="shared" ref="D8:D35" si="4">D7-C8</f>
        <v>20699.999999999996</v>
      </c>
      <c r="E8" s="5"/>
      <c r="F8" s="4">
        <v>3</v>
      </c>
      <c r="G8" s="36">
        <f t="shared" ref="G8:G35" si="5">H$3*(C$3-F8+1)/I$3</f>
        <v>276.98924731182797</v>
      </c>
      <c r="H8" s="36">
        <f t="shared" ref="H8:H35" si="6">F$3-G8</f>
        <v>643.01075268817203</v>
      </c>
      <c r="I8" s="17">
        <f t="shared" si="2"/>
        <v>21100.645161290322</v>
      </c>
      <c r="J8" s="32">
        <f t="shared" si="3"/>
        <v>24090.645161290322</v>
      </c>
    </row>
    <row r="9" spans="1:10">
      <c r="A9">
        <v>4</v>
      </c>
      <c r="B9" s="32">
        <f t="shared" si="0"/>
        <v>153.33333333333334</v>
      </c>
      <c r="C9" s="32">
        <f t="shared" si="1"/>
        <v>766.66666666666663</v>
      </c>
      <c r="D9" s="32">
        <f t="shared" si="4"/>
        <v>19933.333333333328</v>
      </c>
      <c r="E9" s="5"/>
      <c r="F9">
        <v>4</v>
      </c>
      <c r="G9" s="35">
        <f t="shared" si="5"/>
        <v>267.09677419354841</v>
      </c>
      <c r="H9" s="35">
        <f t="shared" si="6"/>
        <v>652.90322580645159</v>
      </c>
      <c r="I9" s="32">
        <f t="shared" ref="I9:I35" si="7">I8-H9</f>
        <v>20447.741935483871</v>
      </c>
      <c r="J9" s="32">
        <f t="shared" ref="J9:J34" si="8">I9+F9*F$3+J$3</f>
        <v>24357.741935483871</v>
      </c>
    </row>
    <row r="10" spans="1:10">
      <c r="A10" s="4">
        <v>5</v>
      </c>
      <c r="B10" s="17">
        <f t="shared" si="0"/>
        <v>153.33333333333334</v>
      </c>
      <c r="C10" s="17">
        <f t="shared" si="1"/>
        <v>766.66666666666663</v>
      </c>
      <c r="D10" s="17">
        <f t="shared" si="4"/>
        <v>19166.666666666661</v>
      </c>
      <c r="E10" s="5"/>
      <c r="F10" s="4">
        <v>5</v>
      </c>
      <c r="G10" s="36">
        <f t="shared" si="5"/>
        <v>257.2043010752688</v>
      </c>
      <c r="H10" s="36">
        <f t="shared" si="6"/>
        <v>662.79569892473114</v>
      </c>
      <c r="I10" s="17">
        <f t="shared" si="7"/>
        <v>19784.946236559139</v>
      </c>
      <c r="J10" s="32">
        <f t="shared" si="8"/>
        <v>24614.946236559139</v>
      </c>
    </row>
    <row r="11" spans="1:10">
      <c r="A11">
        <v>6</v>
      </c>
      <c r="B11" s="32">
        <f t="shared" si="0"/>
        <v>153.33333333333334</v>
      </c>
      <c r="C11" s="32">
        <f t="shared" si="1"/>
        <v>766.66666666666663</v>
      </c>
      <c r="D11" s="32">
        <f t="shared" si="4"/>
        <v>18399.999999999993</v>
      </c>
      <c r="E11" s="5"/>
      <c r="F11">
        <v>6</v>
      </c>
      <c r="G11" s="35">
        <f t="shared" si="5"/>
        <v>247.31182795698925</v>
      </c>
      <c r="H11" s="35">
        <f t="shared" si="6"/>
        <v>672.68817204301081</v>
      </c>
      <c r="I11" s="32">
        <f t="shared" si="7"/>
        <v>19112.258064516129</v>
      </c>
      <c r="J11" s="32">
        <f t="shared" si="8"/>
        <v>24862.258064516129</v>
      </c>
    </row>
    <row r="12" spans="1:10">
      <c r="A12" s="4">
        <v>7</v>
      </c>
      <c r="B12" s="17">
        <f t="shared" si="0"/>
        <v>153.33333333333334</v>
      </c>
      <c r="C12" s="17">
        <f t="shared" si="1"/>
        <v>766.66666666666663</v>
      </c>
      <c r="D12" s="17">
        <f t="shared" si="4"/>
        <v>17633.333333333325</v>
      </c>
      <c r="E12" s="5"/>
      <c r="F12" s="4">
        <v>7</v>
      </c>
      <c r="G12" s="36">
        <f t="shared" si="5"/>
        <v>237.41935483870967</v>
      </c>
      <c r="H12" s="36">
        <f t="shared" si="6"/>
        <v>682.58064516129036</v>
      </c>
      <c r="I12" s="17">
        <f t="shared" si="7"/>
        <v>18429.677419354837</v>
      </c>
      <c r="J12" s="32">
        <f t="shared" si="8"/>
        <v>25099.677419354837</v>
      </c>
    </row>
    <row r="13" spans="1:10">
      <c r="A13">
        <v>8</v>
      </c>
      <c r="B13" s="32">
        <f t="shared" si="0"/>
        <v>153.33333333333334</v>
      </c>
      <c r="C13" s="32">
        <f t="shared" si="1"/>
        <v>766.66666666666663</v>
      </c>
      <c r="D13" s="32">
        <f t="shared" si="4"/>
        <v>16866.666666666657</v>
      </c>
      <c r="E13" s="5"/>
      <c r="F13">
        <v>8</v>
      </c>
      <c r="G13" s="35">
        <f t="shared" si="5"/>
        <v>227.52688172043011</v>
      </c>
      <c r="H13" s="35">
        <f t="shared" si="6"/>
        <v>692.47311827956992</v>
      </c>
      <c r="I13" s="32">
        <f t="shared" si="7"/>
        <v>17737.204301075268</v>
      </c>
      <c r="J13" s="32">
        <f t="shared" si="8"/>
        <v>25327.204301075268</v>
      </c>
    </row>
    <row r="14" spans="1:10">
      <c r="A14" s="4">
        <v>9</v>
      </c>
      <c r="B14" s="17">
        <f t="shared" si="0"/>
        <v>153.33333333333334</v>
      </c>
      <c r="C14" s="17">
        <f t="shared" si="1"/>
        <v>766.66666666666663</v>
      </c>
      <c r="D14" s="17">
        <f t="shared" si="4"/>
        <v>16099.999999999991</v>
      </c>
      <c r="E14" s="5"/>
      <c r="F14" s="4">
        <v>9</v>
      </c>
      <c r="G14" s="36">
        <f t="shared" si="5"/>
        <v>217.63440860215053</v>
      </c>
      <c r="H14" s="36">
        <f t="shared" si="6"/>
        <v>702.36559139784947</v>
      </c>
      <c r="I14" s="17">
        <f t="shared" si="7"/>
        <v>17034.838709677417</v>
      </c>
      <c r="J14" s="32">
        <f t="shared" si="8"/>
        <v>25544.838709677417</v>
      </c>
    </row>
    <row r="15" spans="1:10">
      <c r="A15">
        <v>10</v>
      </c>
      <c r="B15" s="32">
        <f t="shared" si="0"/>
        <v>153.33333333333334</v>
      </c>
      <c r="C15" s="32">
        <f t="shared" si="1"/>
        <v>766.66666666666663</v>
      </c>
      <c r="D15" s="32">
        <f t="shared" si="4"/>
        <v>15333.333333333325</v>
      </c>
      <c r="E15" s="5"/>
      <c r="F15">
        <v>10</v>
      </c>
      <c r="G15" s="35">
        <f t="shared" si="5"/>
        <v>207.74193548387098</v>
      </c>
      <c r="H15" s="35">
        <f t="shared" si="6"/>
        <v>712.25806451612902</v>
      </c>
      <c r="I15" s="32">
        <f t="shared" si="7"/>
        <v>16322.580645161288</v>
      </c>
      <c r="J15" s="32">
        <f t="shared" si="8"/>
        <v>25752.580645161288</v>
      </c>
    </row>
    <row r="16" spans="1:10">
      <c r="A16" s="4">
        <v>11</v>
      </c>
      <c r="B16" s="17">
        <f t="shared" si="0"/>
        <v>153.33333333333334</v>
      </c>
      <c r="C16" s="17">
        <f t="shared" si="1"/>
        <v>766.66666666666663</v>
      </c>
      <c r="D16" s="17">
        <f t="shared" si="4"/>
        <v>14566.666666666659</v>
      </c>
      <c r="E16" s="5"/>
      <c r="F16" s="4">
        <v>11</v>
      </c>
      <c r="G16" s="36">
        <f t="shared" si="5"/>
        <v>197.84946236559139</v>
      </c>
      <c r="H16" s="36">
        <f t="shared" si="6"/>
        <v>722.15053763440858</v>
      </c>
      <c r="I16" s="17">
        <f t="shared" si="7"/>
        <v>15600.43010752688</v>
      </c>
      <c r="J16" s="32">
        <f t="shared" si="8"/>
        <v>25950.430107526881</v>
      </c>
    </row>
    <row r="17" spans="1:10">
      <c r="A17">
        <v>12</v>
      </c>
      <c r="B17" s="32">
        <f t="shared" si="0"/>
        <v>153.33333333333334</v>
      </c>
      <c r="C17" s="32">
        <f t="shared" si="1"/>
        <v>766.66666666666663</v>
      </c>
      <c r="D17" s="32">
        <f t="shared" si="4"/>
        <v>13799.999999999993</v>
      </c>
      <c r="E17" s="5"/>
      <c r="F17">
        <v>12</v>
      </c>
      <c r="G17" s="35">
        <f t="shared" si="5"/>
        <v>187.95698924731184</v>
      </c>
      <c r="H17" s="35">
        <f t="shared" si="6"/>
        <v>732.04301075268813</v>
      </c>
      <c r="I17" s="32">
        <f t="shared" si="7"/>
        <v>14868.387096774191</v>
      </c>
      <c r="J17" s="32">
        <f t="shared" si="8"/>
        <v>26138.38709677419</v>
      </c>
    </row>
    <row r="18" spans="1:10">
      <c r="A18" s="4">
        <v>13</v>
      </c>
      <c r="B18" s="17">
        <f t="shared" si="0"/>
        <v>153.33333333333334</v>
      </c>
      <c r="C18" s="17">
        <f t="shared" si="1"/>
        <v>766.66666666666663</v>
      </c>
      <c r="D18" s="17">
        <f t="shared" si="4"/>
        <v>13033.333333333327</v>
      </c>
      <c r="E18" s="5"/>
      <c r="F18" s="4">
        <v>13</v>
      </c>
      <c r="G18" s="36">
        <f t="shared" si="5"/>
        <v>178.06451612903226</v>
      </c>
      <c r="H18" s="36">
        <f t="shared" si="6"/>
        <v>741.9354838709678</v>
      </c>
      <c r="I18" s="17">
        <f t="shared" si="7"/>
        <v>14126.451612903224</v>
      </c>
      <c r="J18" s="32">
        <f t="shared" si="8"/>
        <v>26316.451612903224</v>
      </c>
    </row>
    <row r="19" spans="1:10">
      <c r="A19">
        <v>14</v>
      </c>
      <c r="B19" s="32">
        <f t="shared" si="0"/>
        <v>153.33333333333334</v>
      </c>
      <c r="C19" s="32">
        <f t="shared" si="1"/>
        <v>766.66666666666663</v>
      </c>
      <c r="D19" s="32">
        <f t="shared" si="4"/>
        <v>12266.666666666661</v>
      </c>
      <c r="E19" s="5"/>
      <c r="F19">
        <v>14</v>
      </c>
      <c r="G19" s="35">
        <f t="shared" si="5"/>
        <v>168.1720430107527</v>
      </c>
      <c r="H19" s="35">
        <f t="shared" si="6"/>
        <v>751.82795698924724</v>
      </c>
      <c r="I19" s="32">
        <f t="shared" si="7"/>
        <v>13374.623655913976</v>
      </c>
      <c r="J19" s="32">
        <f t="shared" si="8"/>
        <v>26484.623655913976</v>
      </c>
    </row>
    <row r="20" spans="1:10">
      <c r="A20" s="4">
        <v>15</v>
      </c>
      <c r="B20" s="17">
        <f t="shared" si="0"/>
        <v>153.33333333333334</v>
      </c>
      <c r="C20" s="17">
        <f t="shared" si="1"/>
        <v>766.66666666666663</v>
      </c>
      <c r="D20" s="17">
        <f t="shared" si="4"/>
        <v>11499.999999999995</v>
      </c>
      <c r="E20" s="5"/>
      <c r="F20" s="4">
        <v>15</v>
      </c>
      <c r="G20" s="36">
        <f t="shared" si="5"/>
        <v>158.27956989247312</v>
      </c>
      <c r="H20" s="36">
        <f t="shared" si="6"/>
        <v>761.72043010752691</v>
      </c>
      <c r="I20" s="17">
        <f t="shared" si="7"/>
        <v>12612.903225806449</v>
      </c>
      <c r="J20" s="32">
        <f t="shared" si="8"/>
        <v>26642.903225806447</v>
      </c>
    </row>
    <row r="21" spans="1:10">
      <c r="A21">
        <v>16</v>
      </c>
      <c r="B21" s="32">
        <f t="shared" si="0"/>
        <v>153.33333333333334</v>
      </c>
      <c r="C21" s="32">
        <f t="shared" si="1"/>
        <v>766.66666666666663</v>
      </c>
      <c r="D21" s="32">
        <f t="shared" si="4"/>
        <v>10733.333333333328</v>
      </c>
      <c r="E21" s="5"/>
      <c r="F21">
        <v>16</v>
      </c>
      <c r="G21" s="35">
        <f t="shared" si="5"/>
        <v>148.38709677419354</v>
      </c>
      <c r="H21" s="35">
        <f t="shared" si="6"/>
        <v>771.61290322580646</v>
      </c>
      <c r="I21" s="32">
        <f t="shared" si="7"/>
        <v>11841.290322580642</v>
      </c>
      <c r="J21" s="32">
        <f t="shared" si="8"/>
        <v>26791.290322580644</v>
      </c>
    </row>
    <row r="22" spans="1:10">
      <c r="A22" s="4">
        <v>17</v>
      </c>
      <c r="B22" s="17">
        <f t="shared" si="0"/>
        <v>153.33333333333334</v>
      </c>
      <c r="C22" s="17">
        <f t="shared" si="1"/>
        <v>766.66666666666663</v>
      </c>
      <c r="D22" s="17">
        <f t="shared" si="4"/>
        <v>9966.6666666666624</v>
      </c>
      <c r="E22" s="5"/>
      <c r="F22" s="4">
        <v>17</v>
      </c>
      <c r="G22" s="36">
        <f t="shared" si="5"/>
        <v>138.49462365591398</v>
      </c>
      <c r="H22" s="36">
        <f t="shared" si="6"/>
        <v>781.50537634408602</v>
      </c>
      <c r="I22" s="17">
        <f t="shared" si="7"/>
        <v>11059.784946236556</v>
      </c>
      <c r="J22" s="32">
        <f t="shared" si="8"/>
        <v>26929.784946236556</v>
      </c>
    </row>
    <row r="23" spans="1:10">
      <c r="A23">
        <v>18</v>
      </c>
      <c r="B23" s="32">
        <f t="shared" si="0"/>
        <v>153.33333333333334</v>
      </c>
      <c r="C23" s="32">
        <f t="shared" si="1"/>
        <v>766.66666666666663</v>
      </c>
      <c r="D23" s="32">
        <f t="shared" si="4"/>
        <v>9199.9999999999964</v>
      </c>
      <c r="E23" s="5"/>
      <c r="F23">
        <v>18</v>
      </c>
      <c r="G23" s="35">
        <f t="shared" si="5"/>
        <v>128.6021505376344</v>
      </c>
      <c r="H23" s="35">
        <f t="shared" si="6"/>
        <v>791.39784946236557</v>
      </c>
      <c r="I23" s="32">
        <f t="shared" si="7"/>
        <v>10268.38709677419</v>
      </c>
      <c r="J23" s="32">
        <f t="shared" si="8"/>
        <v>27058.38709677419</v>
      </c>
    </row>
    <row r="24" spans="1:10">
      <c r="A24" s="4">
        <v>19</v>
      </c>
      <c r="B24" s="17">
        <f t="shared" si="0"/>
        <v>153.33333333333334</v>
      </c>
      <c r="C24" s="17">
        <f t="shared" si="1"/>
        <v>766.66666666666663</v>
      </c>
      <c r="D24" s="17">
        <f t="shared" si="4"/>
        <v>8433.3333333333303</v>
      </c>
      <c r="E24" s="5"/>
      <c r="F24" s="4">
        <v>19</v>
      </c>
      <c r="G24" s="36">
        <f t="shared" si="5"/>
        <v>118.70967741935483</v>
      </c>
      <c r="H24" s="36">
        <f t="shared" si="6"/>
        <v>801.29032258064512</v>
      </c>
      <c r="I24" s="17">
        <f t="shared" si="7"/>
        <v>9467.0967741935438</v>
      </c>
      <c r="J24" s="32">
        <f t="shared" si="8"/>
        <v>27177.096774193546</v>
      </c>
    </row>
    <row r="25" spans="1:10">
      <c r="A25">
        <v>20</v>
      </c>
      <c r="B25" s="32">
        <f t="shared" si="0"/>
        <v>153.33333333333334</v>
      </c>
      <c r="C25" s="32">
        <f t="shared" si="1"/>
        <v>766.66666666666663</v>
      </c>
      <c r="D25" s="32">
        <f t="shared" si="4"/>
        <v>7666.6666666666633</v>
      </c>
      <c r="E25" s="5"/>
      <c r="F25">
        <v>20</v>
      </c>
      <c r="G25" s="35">
        <f t="shared" si="5"/>
        <v>108.81720430107526</v>
      </c>
      <c r="H25" s="35">
        <f t="shared" si="6"/>
        <v>811.18279569892479</v>
      </c>
      <c r="I25" s="32">
        <f t="shared" si="7"/>
        <v>8655.9139784946183</v>
      </c>
      <c r="J25" s="32">
        <f t="shared" si="8"/>
        <v>27285.913978494616</v>
      </c>
    </row>
    <row r="26" spans="1:10">
      <c r="A26" s="4">
        <v>21</v>
      </c>
      <c r="B26" s="17">
        <f t="shared" si="0"/>
        <v>153.33333333333334</v>
      </c>
      <c r="C26" s="17">
        <f t="shared" si="1"/>
        <v>766.66666666666663</v>
      </c>
      <c r="D26" s="17">
        <f t="shared" si="4"/>
        <v>6899.9999999999964</v>
      </c>
      <c r="E26" s="5"/>
      <c r="F26" s="4">
        <v>21</v>
      </c>
      <c r="G26" s="36">
        <f t="shared" si="5"/>
        <v>98.924731182795696</v>
      </c>
      <c r="H26" s="36">
        <f t="shared" si="6"/>
        <v>821.07526881720435</v>
      </c>
      <c r="I26" s="17">
        <f t="shared" si="7"/>
        <v>7834.838709677414</v>
      </c>
      <c r="J26" s="32">
        <f t="shared" si="8"/>
        <v>27384.838709677413</v>
      </c>
    </row>
    <row r="27" spans="1:10">
      <c r="A27">
        <v>22</v>
      </c>
      <c r="B27" s="32">
        <f t="shared" si="0"/>
        <v>153.33333333333334</v>
      </c>
      <c r="C27" s="32">
        <f t="shared" si="1"/>
        <v>766.66666666666663</v>
      </c>
      <c r="D27" s="32">
        <f t="shared" si="4"/>
        <v>6133.3333333333294</v>
      </c>
      <c r="E27" s="5"/>
      <c r="F27">
        <v>22</v>
      </c>
      <c r="G27" s="35">
        <f t="shared" si="5"/>
        <v>89.032258064516128</v>
      </c>
      <c r="H27" s="35">
        <f t="shared" si="6"/>
        <v>830.9677419354839</v>
      </c>
      <c r="I27" s="32">
        <f t="shared" si="7"/>
        <v>7003.8709677419301</v>
      </c>
      <c r="J27" s="32">
        <f t="shared" si="8"/>
        <v>27473.870967741932</v>
      </c>
    </row>
    <row r="28" spans="1:10">
      <c r="A28" s="4">
        <v>23</v>
      </c>
      <c r="B28" s="17">
        <f t="shared" si="0"/>
        <v>153.33333333333334</v>
      </c>
      <c r="C28" s="17">
        <f t="shared" si="1"/>
        <v>766.66666666666663</v>
      </c>
      <c r="D28" s="17">
        <f t="shared" si="4"/>
        <v>5366.6666666666624</v>
      </c>
      <c r="E28" s="5"/>
      <c r="F28" s="4">
        <v>23</v>
      </c>
      <c r="G28" s="36">
        <f t="shared" si="5"/>
        <v>79.13978494623656</v>
      </c>
      <c r="H28" s="36">
        <f t="shared" si="6"/>
        <v>840.86021505376345</v>
      </c>
      <c r="I28" s="17">
        <f t="shared" si="7"/>
        <v>6163.0107526881666</v>
      </c>
      <c r="J28" s="32">
        <f t="shared" si="8"/>
        <v>27553.010752688166</v>
      </c>
    </row>
    <row r="29" spans="1:10">
      <c r="A29">
        <v>24</v>
      </c>
      <c r="B29" s="32">
        <f t="shared" si="0"/>
        <v>153.33333333333334</v>
      </c>
      <c r="C29" s="32">
        <f t="shared" si="1"/>
        <v>766.66666666666663</v>
      </c>
      <c r="D29" s="32">
        <f t="shared" si="4"/>
        <v>4599.9999999999955</v>
      </c>
      <c r="E29" s="5"/>
      <c r="F29">
        <v>24</v>
      </c>
      <c r="G29" s="35">
        <f t="shared" si="5"/>
        <v>69.247311827956992</v>
      </c>
      <c r="H29" s="35">
        <f t="shared" si="6"/>
        <v>850.75268817204301</v>
      </c>
      <c r="I29" s="32">
        <f t="shared" si="7"/>
        <v>5312.2580645161233</v>
      </c>
      <c r="J29" s="32">
        <f t="shared" si="8"/>
        <v>27622.258064516122</v>
      </c>
    </row>
    <row r="30" spans="1:10">
      <c r="A30" s="4">
        <v>25</v>
      </c>
      <c r="B30" s="17">
        <f t="shared" si="0"/>
        <v>153.33333333333334</v>
      </c>
      <c r="C30" s="17">
        <f t="shared" si="1"/>
        <v>766.66666666666663</v>
      </c>
      <c r="D30" s="17">
        <f t="shared" si="4"/>
        <v>3833.3333333333289</v>
      </c>
      <c r="E30" s="5"/>
      <c r="F30" s="4">
        <v>25</v>
      </c>
      <c r="G30" s="36">
        <f t="shared" si="5"/>
        <v>59.354838709677416</v>
      </c>
      <c r="H30" s="36">
        <f t="shared" si="6"/>
        <v>860.64516129032256</v>
      </c>
      <c r="I30" s="17">
        <f t="shared" si="7"/>
        <v>4451.6129032258004</v>
      </c>
      <c r="J30" s="32">
        <f t="shared" si="8"/>
        <v>27681.6129032258</v>
      </c>
    </row>
    <row r="31" spans="1:10">
      <c r="A31">
        <v>26</v>
      </c>
      <c r="B31" s="32">
        <f t="shared" si="0"/>
        <v>153.33333333333334</v>
      </c>
      <c r="C31" s="32">
        <f t="shared" si="1"/>
        <v>766.66666666666663</v>
      </c>
      <c r="D31" s="32">
        <f t="shared" si="4"/>
        <v>3066.6666666666624</v>
      </c>
      <c r="E31" s="5"/>
      <c r="F31">
        <v>26</v>
      </c>
      <c r="G31" s="35">
        <f t="shared" si="5"/>
        <v>49.462365591397848</v>
      </c>
      <c r="H31" s="35">
        <f t="shared" si="6"/>
        <v>870.53763440860212</v>
      </c>
      <c r="I31" s="32">
        <f t="shared" si="7"/>
        <v>3581.0752688171983</v>
      </c>
      <c r="J31" s="32">
        <f t="shared" si="8"/>
        <v>27731.0752688172</v>
      </c>
    </row>
    <row r="32" spans="1:10">
      <c r="A32" s="4">
        <v>27</v>
      </c>
      <c r="B32" s="17">
        <f t="shared" si="0"/>
        <v>153.33333333333334</v>
      </c>
      <c r="C32" s="17">
        <f t="shared" si="1"/>
        <v>766.66666666666663</v>
      </c>
      <c r="D32" s="17">
        <f t="shared" si="4"/>
        <v>2299.9999999999959</v>
      </c>
      <c r="E32" s="5"/>
      <c r="F32" s="4">
        <v>27</v>
      </c>
      <c r="G32" s="36">
        <f t="shared" si="5"/>
        <v>39.56989247311828</v>
      </c>
      <c r="H32" s="36">
        <f t="shared" si="6"/>
        <v>880.43010752688167</v>
      </c>
      <c r="I32" s="17">
        <f t="shared" si="7"/>
        <v>2700.6451612903165</v>
      </c>
      <c r="J32" s="32">
        <f t="shared" si="8"/>
        <v>27770.645161290318</v>
      </c>
    </row>
    <row r="33" spans="1:10">
      <c r="A33">
        <v>28</v>
      </c>
      <c r="B33" s="32">
        <f t="shared" si="0"/>
        <v>153.33333333333334</v>
      </c>
      <c r="C33" s="32">
        <f t="shared" si="1"/>
        <v>766.66666666666663</v>
      </c>
      <c r="D33" s="32">
        <f t="shared" si="4"/>
        <v>1533.3333333333294</v>
      </c>
      <c r="E33" s="5"/>
      <c r="F33">
        <v>28</v>
      </c>
      <c r="G33" s="35">
        <f t="shared" si="5"/>
        <v>29.677419354838708</v>
      </c>
      <c r="H33" s="35">
        <f t="shared" si="6"/>
        <v>890.32258064516134</v>
      </c>
      <c r="I33" s="32">
        <f t="shared" si="7"/>
        <v>1810.3225806451551</v>
      </c>
      <c r="J33" s="32">
        <f t="shared" si="8"/>
        <v>27800.322580645156</v>
      </c>
    </row>
    <row r="34" spans="1:10">
      <c r="A34" s="4">
        <v>29</v>
      </c>
      <c r="B34" s="17">
        <f t="shared" si="0"/>
        <v>153.33333333333334</v>
      </c>
      <c r="C34" s="17">
        <f t="shared" si="1"/>
        <v>766.66666666666663</v>
      </c>
      <c r="D34" s="17">
        <f t="shared" si="4"/>
        <v>766.66666666666276</v>
      </c>
      <c r="E34" s="5"/>
      <c r="F34" s="4">
        <v>29</v>
      </c>
      <c r="G34" s="36">
        <f t="shared" si="5"/>
        <v>19.78494623655914</v>
      </c>
      <c r="H34" s="36">
        <f t="shared" si="6"/>
        <v>900.21505376344089</v>
      </c>
      <c r="I34" s="17">
        <f t="shared" si="7"/>
        <v>910.10752688171419</v>
      </c>
      <c r="J34" s="32">
        <f t="shared" si="8"/>
        <v>27820.107526881715</v>
      </c>
    </row>
    <row r="35" spans="1:10">
      <c r="A35">
        <v>30</v>
      </c>
      <c r="B35" s="32">
        <f t="shared" si="0"/>
        <v>153.33333333333334</v>
      </c>
      <c r="C35" s="32">
        <f t="shared" si="1"/>
        <v>766.66666666666663</v>
      </c>
      <c r="D35" s="32">
        <f t="shared" si="4"/>
        <v>-3.865352482534945E-12</v>
      </c>
      <c r="E35" s="5"/>
      <c r="F35">
        <v>30</v>
      </c>
      <c r="G35" s="35">
        <f t="shared" si="5"/>
        <v>9.89247311827957</v>
      </c>
      <c r="H35" s="35">
        <f t="shared" si="6"/>
        <v>910.10752688172045</v>
      </c>
      <c r="I35" s="32">
        <f t="shared" si="7"/>
        <v>-6.2527760746888816E-12</v>
      </c>
      <c r="J35" s="3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Intro to Excel Math</vt:lpstr>
      <vt:lpstr>Simple Interest Pattern</vt:lpstr>
      <vt:lpstr>Simple Interest Calculator</vt:lpstr>
      <vt:lpstr>Simple Vs Compound Interest</vt:lpstr>
      <vt:lpstr>Compount Interest Future Values</vt:lpstr>
      <vt:lpstr>Compound Interest Present Value</vt:lpstr>
      <vt:lpstr>Anuities and Sinking Funds</vt:lpstr>
      <vt:lpstr>Amortization</vt:lpstr>
      <vt:lpstr>Simple Interest Loan Schedule</vt:lpstr>
      <vt:lpstr>Rule of 78 Illustrated</vt:lpstr>
      <vt:lpstr>Amortized vs Simple Interest</vt:lpstr>
      <vt:lpstr>Quadratic Relationship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Bob Rudis</cp:lastModifiedBy>
  <dcterms:created xsi:type="dcterms:W3CDTF">2023-08-31T13:55:02Z</dcterms:created>
  <dcterms:modified xsi:type="dcterms:W3CDTF">2024-05-03T20:47:50Z</dcterms:modified>
</cp:coreProperties>
</file>