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D5" i="4" l="1" a="1"/>
  <c r="D5" i="4" s="1"/>
  <c r="D2" i="4" a="1"/>
  <c r="D2" i="4" s="1"/>
  <c r="D3" i="4" a="1"/>
  <c r="D3" i="4"/>
  <c r="D4" i="4" a="1"/>
  <c r="D4" i="4" s="1"/>
  <c r="D6" i="4" a="1"/>
  <c r="D6" i="4"/>
  <c r="D7" i="4" a="1"/>
  <c r="D7" i="4"/>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H1" i="1" l="1"/>
  <c r="C6" i="4"/>
  <c r="F10" i="6" l="1"/>
  <c r="H10" i="6"/>
  <c r="O3" i="4"/>
  <c r="O2" i="4"/>
  <c r="O4" i="4"/>
  <c r="O5" i="4"/>
  <c r="O21" i="4"/>
  <c r="O20" i="4"/>
  <c r="O19" i="4"/>
  <c r="O18" i="4"/>
  <c r="O17" i="4"/>
  <c r="O16" i="4"/>
  <c r="O15" i="4"/>
  <c r="O14" i="4"/>
  <c r="O13" i="4"/>
  <c r="Q13" i="4" s="1" a="1"/>
  <c r="Q13" i="4" s="1"/>
  <c r="O12" i="4"/>
  <c r="O11" i="4"/>
  <c r="O10" i="4"/>
  <c r="O9" i="4"/>
  <c r="O8" i="4"/>
  <c r="O7" i="4"/>
  <c r="O6" i="4"/>
  <c r="C2" i="4"/>
  <c r="G9" i="4"/>
  <c r="I9" i="4" s="1" a="1"/>
  <c r="I9" i="4" s="1"/>
  <c r="K9" i="4" s="1" a="1"/>
  <c r="K9" i="4" s="1"/>
  <c r="G10" i="4"/>
  <c r="I10" i="4" s="1" a="1"/>
  <c r="I10" i="4" s="1"/>
  <c r="K10" i="4" s="1" a="1"/>
  <c r="K10" i="4" s="1"/>
  <c r="G11" i="4"/>
  <c r="I11" i="4" s="1" a="1"/>
  <c r="I11" i="4" s="1"/>
  <c r="K11" i="4" s="1" a="1"/>
  <c r="K11" i="4" s="1"/>
  <c r="G12" i="4"/>
  <c r="I12" i="4" s="1" a="1"/>
  <c r="I12" i="4" s="1"/>
  <c r="K12" i="4" s="1" a="1"/>
  <c r="K12" i="4" s="1"/>
  <c r="G13" i="4"/>
  <c r="I13" i="4" s="1" a="1"/>
  <c r="I13" i="4" s="1"/>
  <c r="K13" i="4" s="1" a="1"/>
  <c r="K13" i="4" s="1"/>
  <c r="G7" i="4"/>
  <c r="I7" i="4" s="1" a="1"/>
  <c r="I7" i="4" s="1"/>
  <c r="K7" i="4" s="1" a="1"/>
  <c r="K7" i="4" s="1"/>
  <c r="G4" i="4"/>
  <c r="I4" i="4" s="1" a="1"/>
  <c r="I4" i="4" s="1"/>
  <c r="K4" i="4" s="1" a="1"/>
  <c r="K4" i="4" s="1"/>
  <c r="G5" i="4"/>
  <c r="I5" i="4" s="1" a="1"/>
  <c r="I5" i="4" s="1"/>
  <c r="K5" i="4" s="1" a="1"/>
  <c r="K5" i="4" s="1"/>
  <c r="G3" i="4"/>
  <c r="I3" i="4" s="1" a="1"/>
  <c r="I3" i="4" s="1"/>
  <c r="K3" i="4" s="1" a="1"/>
  <c r="K3" i="4" s="1"/>
  <c r="G8" i="4"/>
  <c r="I8" i="4" s="1" a="1"/>
  <c r="I8" i="4" s="1"/>
  <c r="K8" i="4" s="1" a="1"/>
  <c r="K8" i="4" s="1"/>
  <c r="G6" i="4"/>
  <c r="I6" i="4" s="1" a="1"/>
  <c r="I6" i="4" s="1"/>
  <c r="K6" i="4" s="1" a="1"/>
  <c r="K6" i="4" s="1"/>
  <c r="G14" i="4"/>
  <c r="I14" i="4" s="1" a="1"/>
  <c r="I14" i="4" s="1"/>
  <c r="K14" i="4" s="1" a="1"/>
  <c r="K14" i="4" s="1"/>
  <c r="G2" i="4"/>
  <c r="I2" i="4" s="1" a="1"/>
  <c r="I2" i="4" s="1"/>
  <c r="K2" i="4" s="1" a="1"/>
  <c r="K2" i="4" s="1"/>
  <c r="G15" i="4"/>
  <c r="I15" i="4" s="1" a="1"/>
  <c r="I15" i="4" s="1"/>
  <c r="K15" i="4" s="1" a="1"/>
  <c r="K15" i="4" s="1"/>
  <c r="G16" i="4"/>
  <c r="I16" i="4" s="1" a="1"/>
  <c r="I16" i="4" s="1"/>
  <c r="K16" i="4" s="1" a="1"/>
  <c r="K16" i="4" s="1"/>
  <c r="G17" i="4"/>
  <c r="I17" i="4" s="1" a="1"/>
  <c r="I17" i="4" s="1"/>
  <c r="K17" i="4" s="1" a="1"/>
  <c r="K17" i="4" s="1"/>
  <c r="G18" i="4"/>
  <c r="I18" i="4" s="1" a="1"/>
  <c r="I18" i="4" s="1"/>
  <c r="K18" i="4" s="1" a="1"/>
  <c r="K18" i="4" s="1"/>
  <c r="G19" i="4"/>
  <c r="I19" i="4" s="1" a="1"/>
  <c r="I19" i="4" s="1"/>
  <c r="K19" i="4" s="1" a="1"/>
  <c r="K19" i="4" s="1"/>
  <c r="G20" i="4"/>
  <c r="I20" i="4" s="1" a="1"/>
  <c r="I20" i="4" s="1"/>
  <c r="K20" i="4" s="1" a="1"/>
  <c r="K20" i="4" s="1"/>
  <c r="G21" i="4"/>
  <c r="I21" i="4" s="1" a="1"/>
  <c r="I21" i="4" s="1"/>
  <c r="K21" i="4" s="1" a="1"/>
  <c r="K21" i="4" s="1"/>
  <c r="C3" i="4"/>
  <c r="C4" i="4"/>
  <c r="C5" i="4"/>
  <c r="H9" i="6"/>
  <c r="F9" i="6"/>
  <c r="H20" i="4" l="1"/>
  <c r="H16" i="4"/>
  <c r="H4" i="4"/>
  <c r="H11" i="4"/>
  <c r="H19" i="4"/>
  <c r="H15" i="4"/>
  <c r="H8" i="4"/>
  <c r="H10" i="4"/>
  <c r="H18" i="4"/>
  <c r="H3" i="4"/>
  <c r="H13" i="4"/>
  <c r="H9" i="4"/>
  <c r="H21" i="4"/>
  <c r="H17" i="4"/>
  <c r="H14" i="4"/>
  <c r="H5" i="4"/>
  <c r="H12" i="4"/>
  <c r="H7" i="4"/>
  <c r="H6" i="4"/>
  <c r="R13" i="4"/>
  <c r="P13" i="4"/>
  <c r="L2" i="4"/>
  <c r="H2" i="4"/>
  <c r="L3" i="4"/>
  <c r="L21" i="4"/>
  <c r="L17" i="4"/>
  <c r="L14" i="4"/>
  <c r="L5" i="4"/>
  <c r="L12" i="4"/>
  <c r="L18" i="4"/>
  <c r="L13" i="4"/>
  <c r="L9" i="4"/>
  <c r="L20" i="4"/>
  <c r="L16" i="4"/>
  <c r="L6" i="4"/>
  <c r="L4" i="4"/>
  <c r="L11" i="4"/>
  <c r="L19" i="4"/>
  <c r="L15" i="4"/>
  <c r="L8" i="4"/>
  <c r="L7" i="4"/>
  <c r="L10" i="4"/>
  <c r="J20" i="4"/>
  <c r="J16" i="4"/>
  <c r="J6" i="4"/>
  <c r="J4" i="4"/>
  <c r="J11" i="4"/>
  <c r="J19" i="4"/>
  <c r="J15" i="4"/>
  <c r="J8" i="4"/>
  <c r="J7" i="4"/>
  <c r="J10" i="4"/>
  <c r="J18" i="4"/>
  <c r="J2" i="4"/>
  <c r="J3" i="4"/>
  <c r="J13" i="4"/>
  <c r="J9" i="4"/>
  <c r="J21" i="4"/>
  <c r="J17" i="4"/>
  <c r="J14" i="4"/>
  <c r="J5" i="4"/>
  <c r="J12" i="4"/>
  <c r="Q9" i="4" a="1"/>
  <c r="Q9" i="4" s="1"/>
  <c r="Q17" i="4" a="1"/>
  <c r="Q17" i="4" s="1"/>
  <c r="Q21" i="4" a="1"/>
  <c r="Q21" i="4" s="1"/>
  <c r="Q3" i="4" a="1"/>
  <c r="Q3" i="4" s="1"/>
  <c r="Q6" i="4" a="1"/>
  <c r="Q6" i="4" s="1"/>
  <c r="Q10" i="4" a="1"/>
  <c r="Q10" i="4" s="1"/>
  <c r="Q14" i="4" a="1"/>
  <c r="Q14" i="4" s="1"/>
  <c r="Q18" i="4" a="1"/>
  <c r="Q18" i="4" s="1"/>
  <c r="Q5" i="4" a="1"/>
  <c r="Q5" i="4" s="1"/>
  <c r="Q7" i="4" a="1"/>
  <c r="Q7" i="4" s="1"/>
  <c r="Q11" i="4" a="1"/>
  <c r="Q11" i="4" s="1"/>
  <c r="Q15" i="4" a="1"/>
  <c r="Q15" i="4" s="1"/>
  <c r="Q19" i="4" a="1"/>
  <c r="Q19" i="4" s="1"/>
  <c r="Q4" i="4" a="1"/>
  <c r="Q4" i="4" s="1"/>
  <c r="Q8" i="4" a="1"/>
  <c r="Q8" i="4" s="1"/>
  <c r="Q12" i="4" a="1"/>
  <c r="Q12" i="4" s="1"/>
  <c r="Q16" i="4" a="1"/>
  <c r="Q16" i="4" s="1"/>
  <c r="Q20" i="4" a="1"/>
  <c r="Q20" i="4" s="1"/>
  <c r="Q2" i="4" a="1"/>
  <c r="Q2" i="4" s="1"/>
  <c r="F8" i="6"/>
  <c r="H8" i="6"/>
  <c r="H7" i="6"/>
  <c r="F7" i="6"/>
  <c r="R7" i="4" l="1"/>
  <c r="P7" i="4"/>
  <c r="R16" i="4"/>
  <c r="P16" i="4"/>
  <c r="R5" i="4"/>
  <c r="P5" i="4"/>
  <c r="R6" i="4"/>
  <c r="P6" i="4"/>
  <c r="R9" i="4"/>
  <c r="P9" i="4"/>
  <c r="R20" i="4"/>
  <c r="P20" i="4"/>
  <c r="R4" i="4"/>
  <c r="P4" i="4"/>
  <c r="R10" i="4"/>
  <c r="P10" i="4"/>
  <c r="R17" i="4"/>
  <c r="P17" i="4"/>
  <c r="R19" i="4"/>
  <c r="P19" i="4"/>
  <c r="R12" i="4"/>
  <c r="P12" i="4"/>
  <c r="R15" i="4"/>
  <c r="P15" i="4"/>
  <c r="R18" i="4"/>
  <c r="P18" i="4"/>
  <c r="R3" i="4"/>
  <c r="P3" i="4"/>
  <c r="R2" i="4"/>
  <c r="P2" i="4"/>
  <c r="R8" i="4"/>
  <c r="P8" i="4"/>
  <c r="R11" i="4"/>
  <c r="P11" i="4"/>
  <c r="R14" i="4"/>
  <c r="P14" i="4"/>
  <c r="R21" i="4"/>
  <c r="P21" i="4"/>
  <c r="F6" i="6"/>
  <c r="H6" i="6"/>
  <c r="H5" i="6"/>
  <c r="F5" i="6"/>
  <c r="F2" i="6"/>
  <c r="F3" i="6"/>
  <c r="F4" i="6"/>
  <c r="H4" i="6"/>
  <c r="U2" i="4" l="1"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J1" i="5" l="1"/>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29" authorId="0" shapeId="0">
      <text>
        <r>
          <rPr>
            <b/>
            <sz val="9"/>
            <color indexed="81"/>
            <rFont val="Tahoma"/>
            <charset val="1"/>
          </rPr>
          <t>Author:</t>
        </r>
        <r>
          <rPr>
            <sz val="9"/>
            <color indexed="81"/>
            <rFont val="Tahoma"/>
            <charset val="1"/>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1" authorId="0" shapeId="0">
      <text>
        <r>
          <rPr>
            <b/>
            <sz val="9"/>
            <color indexed="81"/>
            <rFont val="Tahoma"/>
            <charset val="1"/>
          </rPr>
          <t>Author:</t>
        </r>
        <r>
          <rPr>
            <sz val="9"/>
            <color indexed="81"/>
            <rFont val="Tahoma"/>
            <charset val="1"/>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<sst xmlns="http://schemas.openxmlformats.org/spreadsheetml/2006/main" count="139" uniqueCount="102">
  <si>
    <t>Install JabRef on my personal machine</t>
  </si>
  <si>
    <t>Regain access to my UVA online account</t>
  </si>
  <si>
    <t>Fill out my vaccine medical form</t>
  </si>
  <si>
    <t>Comments</t>
  </si>
  <si>
    <t>Dr. Matt Hipke</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</si>
  <si>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</si>
  <si>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</si>
  <si>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</si>
  <si>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</si>
  <si>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</si>
  <si>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</si>
  <si>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</si>
  <si>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</si>
  <si>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</si>
  <si>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</si>
  <si>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</si>
  <si>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</si>
  <si>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</si>
  <si>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</si>
  <si>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</si>
  <si>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</si>
  <si>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</si>
  <si>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</si>
  <si>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</si>
  <si>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</si>
  <si>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</si>
  <si>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</si>
  <si>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</si>
  <si>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</si>
  <si>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</si>
  <si>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</si>
  <si>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</si>
  <si>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</si>
  <si>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</si>
  <si>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</si>
  <si>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</si>
  <si>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</si>
  <si>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</si>
  <si>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</si>
  <si>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</si>
  <si>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</si>
  <si>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</si>
  <si>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</si>
  <si>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</si>
  <si>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</si>
  <si>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</si>
  <si>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</si>
  <si>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</si>
  <si>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</si>
  <si>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Present a survey of my summer reading</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</si>
  <si>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</si>
  <si>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</si>
  <si>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</si>
  <si>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</si>
  <si>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</si>
  <si>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</si>
  <si>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</si>
  <si>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</si>
  <si>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</si>
  <si>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</si>
  <si>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</si>
  <si>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</si>
  <si>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</si>
  <si>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</si>
  <si>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</si>
  <si>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</si>
  <si>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</si>
  <si>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</si>
  <si>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</si>
  <si>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</si>
  <si>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</si>
  <si>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</si>
  <si>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</si>
  <si>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</si>
  <si>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</si>
  <si>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</si>
  <si>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</si>
  <si>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</si>
  <si>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</si>
  <si>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</si>
  <si>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</si>
  <si>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</si>
  <si>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</si>
  <si>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</si>
  <si>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</si>
  <si>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</si>
  <si>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</si>
  <si>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</si>
  <si>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</si>
  <si>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</si>
  <si>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</si>
  <si>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</si>
  <si>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Read article abstracts</t>
  </si>
  <si>
    <t>Finish first year class plan</t>
  </si>
  <si>
    <t>Write Jayne about my GTA classes</t>
  </si>
  <si>
    <t>Made changes suggested by Gerber today</t>
  </si>
  <si>
    <t>Introduction to Statistical Learning</t>
  </si>
  <si>
    <t>Reading Reinforcemet Learning</t>
  </si>
  <si>
    <t>Organizing Updates</t>
  </si>
  <si>
    <t>Show</t>
  </si>
  <si>
    <t>How does the University handle source code I write while a student?</t>
  </si>
  <si>
    <t>Uploading Open Source Data Library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</si>
</sst>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9" formatCode="[h]:mm;@"/>
    <numFmt numFmtId="170" formatCode="[h]:mm"/>
  </numFmts>
  <fonts count="16" x14ac:knownFonts="1">
    <font>
      <sz val="11"/>
      <color theme="1"/>
      <name val="Calibri"/>
      <family val="2"/>
      <scheme val="minor"/>
    </font>
    <font>
      <u/>
      <sz val="11"/>
      <color theme="10"/>
      <name val="Calibri"/>
      <family val="2"/>
      <scheme val="minor"/>
    </font>
    <font>
      <sz val="11"/>
      <color rgb="FF000000"/>
      <name val="Calibri"/>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charset val="1"/>
    </font>
    <font>
      <b/>
      <sz val="9"/>
      <color indexed="81"/>
      <name val="Tahoma"/>
      <charset val="1"/>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5" fontId="8" fillId="0" borderId="2" xfId="2" applyNumberFormat="1" applyFont="1" applyBorder="1" applyAlignment="1">
      <alignment horizontal="right"/>
    </xf>
    <xf numFmtId="165" fontId="8" fillId="0" borderId="4" xfId="2" applyNumberFormat="1" applyFont="1" applyBorder="1" applyAlignment="1">
      <alignment horizontal="right"/>
    </xf>
    <xf numFmtId="169" fontId="0" fillId="0" borderId="0" xfId="0" applyNumberFormat="1"/>
    <xf numFmtId="170" fontId="0" fillId="0" borderId="0" xfId="0" applyNumberFormat="1"/>
    <xf numFmtId="170" fontId="4" fillId="0" borderId="0" xfId="2" applyNumberFormat="1" applyFont="1" applyBorder="1" applyAlignment="1">
      <alignment horizontal="center"/>
    </xf>
    <xf numFmtId="170" fontId="5" fillId="0" borderId="0" xfId="2" applyNumberFormat="1" applyFont="1" applyAlignment="1">
      <alignment horizontal="center"/>
    </xf>
    <xf numFmtId="170" fontId="4" fillId="0" borderId="0" xfId="2" applyNumberFormat="1" applyFont="1" applyAlignment="1">
      <alignment horizontal="center"/>
    </xf>
  </cellXfs>
  <cellStyles count="5">
    <cellStyle name="Comma 2" xfId="3"/>
    <cellStyle name="Currency 2" xfId="4"/>
    <cellStyle name="Hyperlink" xfId="1" builtinId="8"/>
    <cellStyle name="Normal" xfId="0" builtinId="0"/>
    <cellStyle name="Normal 2" xfId="2"/>
  </cellStyles>
  <dxfs count="57">
    <dxf>
      <numFmt numFmtId="170" formatCode="[h]:mm"/>
    </dxf>
    <dxf>
      <numFmt numFmtId="169" formatCode="[h]:mm;@"/>
    </dxf>
    <dxf>
      <numFmt numFmtId="0" formatCode="General"/>
      <alignment horizontal="center" vertical="bottom" textRotation="0" wrapText="0" indent="0" justifyLastLine="0" shrinkToFit="0" readingOrder="0"/>
    </dxf>
    <dxf>
      <numFmt numFmtId="0" formatCode="General"/>
    </dxf>
    <dxf>
      <numFmt numFmtId="19" formatCode="m/d/yyyy"/>
    </dxf>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0" formatCode="General"/>
    </dxf>
    <dxf>
      <numFmt numFmtId="0" formatCode="General"/>
    </dxf>
    <dxf>
      <numFmt numFmtId="164" formatCode="mm/dd/yy;@"/>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32" totalsRowShown="0">
  <autoFilter ref="A1:F32"/>
  <sortState ref="A2:F32">
    <sortCondition ref="F2:F31"/>
    <sortCondition ref="E2:E31"/>
  </sortState>
  <tableColumns count="6">
    <tableColumn id="8" name="Id" dataDxfId="56"/>
    <tableColumn id="1" name="Description"/>
    <tableColumn id="2" name="Comments"/>
    <tableColumn id="4" name="Due" dataDxfId="55"/>
    <tableColumn id="3" name="Started" dataDxfId="54"/>
    <tableColumn id="5" name="Finished" dataDxfId="53"/>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27" totalsRowShown="0">
  <autoFilter ref="A1:H27"/>
  <tableColumns count="8">
    <tableColumn id="4" name="Work"/>
    <tableColumn id="9" name="Period"/>
    <tableColumn id="5" name="Date"/>
    <tableColumn id="6" name="Start" dataDxfId="52"/>
    <tableColumn id="7" name="End" dataDxfId="51"/>
    <tableColumn id="1" name="Hours" dataDxfId="50">
      <calculatedColumnFormula>Times[[#This Row],[End]]-Times[[#This Row],[Start]]</calculatedColumnFormula>
    </tableColumn>
    <tableColumn id="2" name="Goal" dataDxfId="49"/>
    <tableColumn id="3" name="Goal Description" dataDxfId="48">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C16" totalsRowShown="0">
  <autoFilter ref="A1:C16">
    <filterColumn colId="2">
      <filters blank="1"/>
    </filterColumn>
  </autoFilter>
  <tableColumns count="3">
    <tableColumn id="1" name="Question"/>
    <tableColumn id="2" name="Answer"/>
    <tableColumn id="3" name="Date"/>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7" totalsRowShown="0">
  <autoFilter ref="A1:D7"/>
  <tableColumns count="4">
    <tableColumn id="1" name="Id" dataDxfId="47"/>
    <tableColumn id="2" name="Start" dataDxfId="46"/>
    <tableColumn id="3" name="End" dataDxfId="4">
      <calculatedColumnFormula>Periods[[#This Row],[Start]] + (7)</calculatedColumnFormula>
    </tableColumn>
    <tableColumn id="4" name="Hours" dataDxfId="1">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45"/>
    <tableColumn id="4" name="Period" dataDxfId="44">
      <calculatedColumnFormula>MAX(Periods[Id]) -1</calculatedColumnFormula>
    </tableColumn>
    <tableColumn id="7" name="Show" dataDxfId="43">
      <calculatedColumnFormula>LastWeekTasks[[#This Row],[Goal]] &lt;&gt; ""</calculatedColumnFormula>
    </tableColumn>
    <tableColumn id="5" name="Goal" dataDxfId="42">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3">
      <calculatedColumnFormula>IF(LastWeekTasks[[#This Row],[Goal]] = "", "", VLOOKUP(LastWeekTasks[[#This Row],[Goal]], Goals[], 2, FALSE))</calculatedColumnFormula>
    </tableColumn>
    <tableColumn id="6" name="Hours" dataDxfId="0">
      <calculatedColumnFormula array="1">IF(LastWeekTasks[[#This Row],[Goal]] = "", "", SUM((Times[Period] = LastWeekTasks[[#This Row],[Period]]) * (Times[Goal] = LastWeekTasks[[#This Row],[Goal]]) * (Times[Hours])))</calculatedColumnFormula>
    </tableColumn>
    <tableColumn id="3" name="Done" dataDxfId="2">
      <calculatedColumnFormula>IF(LastWeekTasks[[#This Row],[Goal]] = "", "", IF(NOT(ISBLANK(VLOOKUP(LastWeekTasks[[#This Row],[Goal]], Goals[], 6,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41"/>
    <tableColumn id="6" name="Period" dataDxfId="40">
      <calculatedColumnFormula>MAX(Periods[Id])</calculatedColumnFormula>
    </tableColumn>
    <tableColumn id="3" name="Show" dataDxfId="39">
      <calculatedColumnFormula>ThisWeekTasks[[#This Row],[Goal]] &lt;&gt; ""</calculatedColumnFormula>
    </tableColumn>
    <tableColumn id="5" name="Goal" dataDxfId="3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3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36"/>
    <tableColumn id="1" name="Question" dataDxfId="3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il.google.com/mail/u/1/" TargetMode="External"/><Relationship Id="rId7" Type="http://schemas.openxmlformats.org/officeDocument/2006/relationships/hyperlink" Target="https://docs.google.com/document/d/1R2RNiZmEgJAPLIo_27Fl8hrZCLU05fD-Q8g4YOABzxQ/edit" TargetMode="External"/><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WtVePtADr7xStL5Ac2lepzWibRBYoZs5Y_515wGqzFw/edit" TargetMode="External"/><Relationship Id="rId11" Type="http://schemas.openxmlformats.org/officeDocument/2006/relationships/comments" Target="../comments1.xml"/><Relationship Id="rId5" Type="http://schemas.openxmlformats.org/officeDocument/2006/relationships/hyperlink" Target="https://docs.google.com/document/d/1WtVePtADr7xStL5Ac2lepzWibRBYoZs5Y_515wGqzFw/edit" TargetMode="External"/><Relationship Id="rId10" Type="http://schemas.openxmlformats.org/officeDocument/2006/relationships/table" Target="../tables/table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2"/>
  <sheetViews>
    <sheetView workbookViewId="0">
      <selection activeCell="E29" sqref="E29"/>
    </sheetView>
  </sheetViews>
  <sheetFormatPr defaultRowHeight="15" x14ac:dyDescent="0.25"/>
  <cols>
    <col min="1" max="1" width="5.42578125" customWidth="1"/>
    <col min="2" max="2" width="44.7109375"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8" x14ac:dyDescent="0.25">
      <c r="A1" t="s">
        <v>24</v>
      </c>
      <c r="B1" t="s">
        <v>21</v>
      </c>
      <c r="C1" t="s">
        <v>3</v>
      </c>
      <c r="D1" t="s">
        <v>25</v>
      </c>
      <c r="E1" t="s">
        <v>41</v>
      </c>
      <c r="F1" t="s">
        <v>42</v>
      </c>
      <c r="H1" t="str">
        <f xml:space="preserve"> "Current Period: " &amp; MAX(Periods[Id]) -1</f>
        <v>Current Period: 5</v>
      </c>
    </row>
    <row r="2" spans="1:8" x14ac:dyDescent="0.25">
      <c r="A2" s="5">
        <v>1</v>
      </c>
      <c r="B2" t="s">
        <v>0</v>
      </c>
      <c r="D2" s="2">
        <v>42508</v>
      </c>
      <c r="E2" s="30">
        <v>2</v>
      </c>
      <c r="F2" s="30">
        <v>2</v>
      </c>
    </row>
    <row r="3" spans="1:8" x14ac:dyDescent="0.25">
      <c r="A3" s="5">
        <v>2</v>
      </c>
      <c r="B3" t="s">
        <v>1</v>
      </c>
      <c r="D3" s="2">
        <v>42508</v>
      </c>
      <c r="E3" s="30">
        <v>2</v>
      </c>
      <c r="F3" s="30">
        <v>2</v>
      </c>
    </row>
    <row r="4" spans="1:8" x14ac:dyDescent="0.25">
      <c r="A4" s="5">
        <v>3</v>
      </c>
      <c r="B4" t="s">
        <v>58</v>
      </c>
      <c r="D4" s="2">
        <v>42508</v>
      </c>
      <c r="E4" s="30">
        <v>2</v>
      </c>
      <c r="F4" s="30">
        <v>2</v>
      </c>
    </row>
    <row r="5" spans="1:8" x14ac:dyDescent="0.25">
      <c r="A5" s="5">
        <v>4</v>
      </c>
      <c r="B5" t="s">
        <v>44</v>
      </c>
      <c r="D5" s="2">
        <v>42509</v>
      </c>
      <c r="E5" s="30">
        <v>2</v>
      </c>
      <c r="F5" s="30">
        <v>2</v>
      </c>
    </row>
    <row r="6" spans="1:8" x14ac:dyDescent="0.25">
      <c r="A6" s="5">
        <v>5</v>
      </c>
      <c r="B6" s="1" t="s">
        <v>59</v>
      </c>
      <c r="D6" s="2">
        <v>42509</v>
      </c>
      <c r="E6" s="30">
        <v>2</v>
      </c>
      <c r="F6" s="30">
        <v>2</v>
      </c>
    </row>
    <row r="7" spans="1:8" x14ac:dyDescent="0.25">
      <c r="A7" s="5">
        <v>6</v>
      </c>
      <c r="B7" s="1" t="s">
        <v>61</v>
      </c>
      <c r="D7" s="2">
        <v>42509</v>
      </c>
      <c r="E7" s="30">
        <v>2</v>
      </c>
      <c r="F7" s="30">
        <v>2</v>
      </c>
    </row>
    <row r="8" spans="1:8" x14ac:dyDescent="0.25">
      <c r="A8" s="5">
        <v>8</v>
      </c>
      <c r="B8" s="1" t="s">
        <v>60</v>
      </c>
      <c r="D8" s="2">
        <v>42515</v>
      </c>
      <c r="E8" s="30">
        <v>2</v>
      </c>
      <c r="F8" s="30">
        <v>3</v>
      </c>
    </row>
    <row r="9" spans="1:8" x14ac:dyDescent="0.25">
      <c r="A9" s="5">
        <v>10</v>
      </c>
      <c r="B9" s="1" t="s">
        <v>8</v>
      </c>
      <c r="D9" s="2">
        <v>42522</v>
      </c>
      <c r="E9" s="30">
        <v>2</v>
      </c>
      <c r="F9" s="30">
        <v>3</v>
      </c>
    </row>
    <row r="10" spans="1:8" x14ac:dyDescent="0.25">
      <c r="A10" s="5">
        <v>11</v>
      </c>
      <c r="B10" s="1" t="s">
        <v>9</v>
      </c>
      <c r="D10" s="2">
        <v>42522</v>
      </c>
      <c r="E10" s="30">
        <v>2</v>
      </c>
      <c r="F10" s="30">
        <v>3</v>
      </c>
    </row>
    <row r="11" spans="1:8" x14ac:dyDescent="0.25">
      <c r="A11" s="5">
        <v>12</v>
      </c>
      <c r="B11" s="1" t="s">
        <v>10</v>
      </c>
      <c r="D11" s="2">
        <v>42522</v>
      </c>
      <c r="E11" s="30">
        <v>2</v>
      </c>
      <c r="F11" s="30">
        <v>3</v>
      </c>
    </row>
    <row r="12" spans="1:8" x14ac:dyDescent="0.25">
      <c r="A12" s="5">
        <v>9</v>
      </c>
      <c r="B12" t="s">
        <v>62</v>
      </c>
      <c r="D12" s="2">
        <v>42515</v>
      </c>
      <c r="E12" s="30">
        <v>3</v>
      </c>
      <c r="F12" s="30">
        <v>3</v>
      </c>
    </row>
    <row r="13" spans="1:8" x14ac:dyDescent="0.25">
      <c r="A13" s="5">
        <v>7</v>
      </c>
      <c r="B13" t="s">
        <v>6</v>
      </c>
      <c r="D13" s="2">
        <v>42515</v>
      </c>
      <c r="E13" s="30">
        <v>3</v>
      </c>
      <c r="F13" s="30">
        <v>3</v>
      </c>
    </row>
    <row r="14" spans="1:8" x14ac:dyDescent="0.25">
      <c r="A14" s="5">
        <v>23</v>
      </c>
      <c r="B14" t="s">
        <v>63</v>
      </c>
      <c r="D14" s="2">
        <v>42522</v>
      </c>
      <c r="E14" s="30">
        <v>3</v>
      </c>
      <c r="F14" s="30">
        <v>3</v>
      </c>
    </row>
    <row r="15" spans="1:8" x14ac:dyDescent="0.25">
      <c r="A15" s="5">
        <v>15</v>
      </c>
      <c r="B15" t="s">
        <v>64</v>
      </c>
      <c r="D15" s="2">
        <v>42522</v>
      </c>
      <c r="E15" s="30">
        <v>3</v>
      </c>
      <c r="F15" s="30">
        <v>3</v>
      </c>
    </row>
    <row r="16" spans="1:8" x14ac:dyDescent="0.25">
      <c r="A16" s="5">
        <v>13</v>
      </c>
      <c r="B16" t="s">
        <v>31</v>
      </c>
      <c r="D16" s="2">
        <v>42529</v>
      </c>
      <c r="E16" s="30">
        <v>3</v>
      </c>
      <c r="F16" s="30">
        <v>4</v>
      </c>
    </row>
    <row r="17" spans="1:13" x14ac:dyDescent="0.25">
      <c r="A17" s="5">
        <v>25</v>
      </c>
      <c r="B17" t="s">
        <v>65</v>
      </c>
      <c r="D17" s="2">
        <v>42529</v>
      </c>
      <c r="E17" s="30">
        <v>4</v>
      </c>
      <c r="F17" s="30">
        <v>4</v>
      </c>
    </row>
    <row r="18" spans="1:13" x14ac:dyDescent="0.25">
      <c r="A18" s="5">
        <v>26</v>
      </c>
      <c r="B18" t="s">
        <v>66</v>
      </c>
      <c r="D18" s="2">
        <v>42529</v>
      </c>
      <c r="E18" s="30">
        <v>4</v>
      </c>
      <c r="F18" s="30">
        <v>4</v>
      </c>
    </row>
    <row r="19" spans="1:13" x14ac:dyDescent="0.25">
      <c r="A19" s="5">
        <v>27</v>
      </c>
      <c r="B19" t="s">
        <v>93</v>
      </c>
      <c r="D19" s="2">
        <v>42529</v>
      </c>
      <c r="E19" s="30">
        <v>4</v>
      </c>
      <c r="F19" s="30">
        <v>5</v>
      </c>
    </row>
    <row r="20" spans="1:13" x14ac:dyDescent="0.25">
      <c r="A20" s="5">
        <v>18</v>
      </c>
      <c r="B20" t="s">
        <v>73</v>
      </c>
      <c r="D20" s="2">
        <v>42538</v>
      </c>
      <c r="E20" s="30">
        <v>5</v>
      </c>
      <c r="F20" s="30">
        <v>5</v>
      </c>
    </row>
    <row r="21" spans="1:13" x14ac:dyDescent="0.25">
      <c r="A21" s="5">
        <v>32</v>
      </c>
      <c r="B21" t="s">
        <v>101</v>
      </c>
      <c r="D21" s="2"/>
      <c r="E21" s="30">
        <v>5</v>
      </c>
      <c r="F21" s="30">
        <v>5</v>
      </c>
    </row>
    <row r="22" spans="1:13" x14ac:dyDescent="0.25">
      <c r="A22" s="5">
        <v>30</v>
      </c>
      <c r="B22" t="s">
        <v>96</v>
      </c>
      <c r="D22" s="2"/>
      <c r="E22" s="30">
        <v>2</v>
      </c>
      <c r="F22" s="30"/>
    </row>
    <row r="23" spans="1:13" x14ac:dyDescent="0.25">
      <c r="A23" s="5">
        <v>14</v>
      </c>
      <c r="B23" t="s">
        <v>5</v>
      </c>
      <c r="D23" s="2"/>
      <c r="E23" s="30">
        <v>3</v>
      </c>
      <c r="F23" s="30"/>
      <c r="M23" s="8"/>
    </row>
    <row r="24" spans="1:13" x14ac:dyDescent="0.25">
      <c r="A24" s="5">
        <v>24</v>
      </c>
      <c r="B24" t="s">
        <v>92</v>
      </c>
      <c r="D24" s="2"/>
      <c r="E24" s="30">
        <v>3</v>
      </c>
      <c r="F24" s="30"/>
    </row>
    <row r="25" spans="1:13" x14ac:dyDescent="0.25">
      <c r="A25" s="5">
        <v>29</v>
      </c>
      <c r="B25" s="15" t="s">
        <v>76</v>
      </c>
      <c r="D25" s="2"/>
      <c r="E25" s="30">
        <v>4</v>
      </c>
      <c r="F25" s="30"/>
    </row>
    <row r="26" spans="1:13" x14ac:dyDescent="0.25">
      <c r="A26" s="5">
        <v>16</v>
      </c>
      <c r="B26" t="s">
        <v>49</v>
      </c>
      <c r="D26" s="2">
        <v>42577</v>
      </c>
      <c r="E26" s="30"/>
      <c r="F26" s="30"/>
    </row>
    <row r="27" spans="1:13" x14ac:dyDescent="0.25">
      <c r="A27" s="5">
        <v>22</v>
      </c>
      <c r="B27" t="s">
        <v>11</v>
      </c>
      <c r="D27" s="2">
        <v>42583</v>
      </c>
      <c r="E27" s="30"/>
      <c r="F27" s="30"/>
    </row>
    <row r="28" spans="1:13" x14ac:dyDescent="0.25">
      <c r="A28" s="5">
        <v>28</v>
      </c>
      <c r="B28" t="s">
        <v>71</v>
      </c>
      <c r="D28" s="2">
        <v>42585</v>
      </c>
      <c r="E28" s="30"/>
      <c r="F28" s="30"/>
    </row>
    <row r="29" spans="1:13" x14ac:dyDescent="0.25">
      <c r="A29" s="5">
        <v>19</v>
      </c>
      <c r="B29" s="15" t="s">
        <v>7</v>
      </c>
      <c r="D29" s="2">
        <v>42586</v>
      </c>
      <c r="E29" s="30"/>
      <c r="F29" s="30"/>
    </row>
    <row r="30" spans="1:13" x14ac:dyDescent="0.25">
      <c r="A30" s="5">
        <v>17</v>
      </c>
      <c r="B30" s="1" t="s">
        <v>2</v>
      </c>
      <c r="C30" t="s">
        <v>4</v>
      </c>
      <c r="D30" s="2">
        <v>42587</v>
      </c>
      <c r="E30" s="30"/>
      <c r="F30" s="30"/>
    </row>
    <row r="31" spans="1:13" x14ac:dyDescent="0.25">
      <c r="A31" s="5">
        <v>27</v>
      </c>
      <c r="B31" t="s">
        <v>70</v>
      </c>
      <c r="D31" s="2">
        <v>42587</v>
      </c>
      <c r="E31" s="30"/>
      <c r="F31" s="30"/>
    </row>
    <row r="32" spans="1:13" x14ac:dyDescent="0.25">
      <c r="A32" s="5">
        <v>0</v>
      </c>
      <c r="B32" t="s">
        <v>50</v>
      </c>
      <c r="D32" s="2"/>
      <c r="E32" s="30"/>
      <c r="F32" s="30"/>
    </row>
  </sheetData>
  <hyperlinks>
    <hyperlink ref="B6" r:id="rId1" location="heading=h.q544jq4bo7vu" display="https://docs.google.com/document/d/1WtVePtADr7xStL5Ac2lepzWibRBYoZs5Y_515wGqzFw/edit - heading=h.q544jq4bo7vu"/>
    <hyperlink ref="B7" r:id="rId2" location="heading=h.q544jq4bo7vu" display="https://docs.google.com/document/d/1WtVePtADr7xStL5Ac2lepzWibRBYoZs5Y_515wGqzFw/edit - heading=h.q544jq4bo7vu"/>
    <hyperlink ref="B30" r:id="rId3" location="inbox/154e7d1ce0153b1e"/>
    <hyperlink ref="B9" r:id="rId4" location="heading=h.4uv9il96waak" display="https://docs.google.com/document/d/1WtVePtADr7xStL5Ac2lepzWibRBYoZs5Y_515wGqzFw/edit - heading=h.4uv9il96waak"/>
    <hyperlink ref="B10" r:id="rId5" location="heading=h.kwuhphhohs6l" display="https://docs.google.com/document/d/1WtVePtADr7xStL5Ac2lepzWibRBYoZs5Y_515wGqzFw/edit - heading=h.kwuhphhohs6l"/>
    <hyperlink ref="B11" r:id="rId6" location="heading=h.kwuhphhohs6l" display="https://docs.google.com/document/d/1WtVePtADr7xStL5Ac2lepzWibRBYoZs5Y_515wGqzFw/edit - heading=h.kwuhphhohs6l"/>
    <hyperlink ref="B8" r:id="rId7" display="Read Prof. Gerber's Thoughts"/>
  </hyperlinks>
  <pageMargins left="0.7" right="0.7" top="0.75" bottom="0.75" header="0.3" footer="0.3"/>
  <pageSetup orientation="portrait" r:id="rId8"/>
  <legacyDrawing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F31" sqref="F31"/>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27</v>
      </c>
      <c r="B1" t="s">
        <v>40</v>
      </c>
      <c r="C1" t="s">
        <v>15</v>
      </c>
      <c r="D1" t="s">
        <v>22</v>
      </c>
      <c r="E1" t="s">
        <v>23</v>
      </c>
      <c r="F1" t="s">
        <v>38</v>
      </c>
      <c r="G1" t="s">
        <v>45</v>
      </c>
      <c r="H1" t="s">
        <v>46</v>
      </c>
    </row>
    <row r="2" spans="1:8" x14ac:dyDescent="0.25">
      <c r="A2" t="s">
        <v>56</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55</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54</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39</v>
      </c>
      <c r="B5">
        <v>4</v>
      </c>
      <c r="C5" s="3">
        <v>42524</v>
      </c>
      <c r="D5" s="6">
        <v>0.71875</v>
      </c>
      <c r="E5" s="6">
        <v>0.72916666666666663</v>
      </c>
      <c r="F5" s="6">
        <f>Times[[#This Row],[End]]-Times[[#This Row],[Start]]</f>
        <v>1.041666666666663E-2</v>
      </c>
      <c r="G5" s="30">
        <v>24</v>
      </c>
      <c r="H5" t="str">
        <f>VLOOKUP(Times[[#This Row],[Goal]], Goals[], 2, FALSE)</f>
        <v>Read article abstracts</v>
      </c>
    </row>
    <row r="6" spans="1:8" x14ac:dyDescent="0.25">
      <c r="A6" t="s">
        <v>53</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53</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52</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51</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51</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48</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57</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67</v>
      </c>
      <c r="B13">
        <v>4</v>
      </c>
      <c r="C13" s="3">
        <v>42527</v>
      </c>
      <c r="D13" s="6">
        <v>0.79166666666666663</v>
      </c>
      <c r="E13" s="6">
        <v>0.84375</v>
      </c>
      <c r="F13" s="6">
        <f>Times[[#This Row],[End]]-Times[[#This Row],[Start]]</f>
        <v>5.208333333333337E-2</v>
      </c>
      <c r="G13" s="30">
        <v>24</v>
      </c>
      <c r="H13" s="6" t="str">
        <f>VLOOKUP(Times[[#This Row],[Goal]], Goals[], 2, FALSE)</f>
        <v>Read article abstracts</v>
      </c>
    </row>
    <row r="14" spans="1:8" x14ac:dyDescent="0.25">
      <c r="A14" t="s">
        <v>72</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74</v>
      </c>
      <c r="B15">
        <v>4</v>
      </c>
      <c r="C15" s="3">
        <v>42528</v>
      </c>
      <c r="D15" s="6">
        <v>0.54166666666666663</v>
      </c>
      <c r="E15" s="6">
        <v>0.63541666666666663</v>
      </c>
      <c r="F15" s="6">
        <f>Times[[#This Row],[End]]-Times[[#This Row],[Start]]</f>
        <v>9.375E-2</v>
      </c>
      <c r="G15" s="30">
        <v>24</v>
      </c>
      <c r="H15" s="6" t="str">
        <f>VLOOKUP(Times[[#This Row],[Goal]], Goals[], 2, FALSE)</f>
        <v>Read article abstracts</v>
      </c>
    </row>
    <row r="16" spans="1:8" x14ac:dyDescent="0.25">
      <c r="A16" t="s">
        <v>83</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94</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95</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97</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97</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97</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98</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97</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101</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101</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101</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97</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9" spans="1:8" x14ac:dyDescent="0.25">
      <c r="A29" t="s">
        <v>43</v>
      </c>
    </row>
    <row r="31" spans="1:8" x14ac:dyDescent="0.25">
      <c r="F31" s="30"/>
    </row>
  </sheetData>
  <dataConsolidate/>
  <dataValidations count="1">
    <dataValidation allowBlank="1" showInputMessage="1" sqref="G2:H27"/>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16" sqref="B16"/>
    </sheetView>
  </sheetViews>
  <sheetFormatPr defaultRowHeight="15" x14ac:dyDescent="0.25"/>
  <cols>
    <col min="1" max="1" width="76.140625" bestFit="1" customWidth="1"/>
    <col min="2" max="2" width="83" bestFit="1" customWidth="1"/>
    <col min="3" max="3" width="9.7109375" bestFit="1" customWidth="1"/>
  </cols>
  <sheetData>
    <row r="1" spans="1:3" x14ac:dyDescent="0.25">
      <c r="A1" t="s">
        <v>13</v>
      </c>
      <c r="B1" t="s">
        <v>14</v>
      </c>
      <c r="C1" t="s">
        <v>15</v>
      </c>
    </row>
    <row r="2" spans="1:3" hidden="1" x14ac:dyDescent="0.25">
      <c r="A2" t="s">
        <v>12</v>
      </c>
      <c r="B2" t="s">
        <v>33</v>
      </c>
      <c r="C2" s="3">
        <v>42522</v>
      </c>
    </row>
    <row r="3" spans="1:3" hidden="1" x14ac:dyDescent="0.25">
      <c r="A3" t="s">
        <v>16</v>
      </c>
      <c r="B3" t="s">
        <v>34</v>
      </c>
      <c r="C3" s="3">
        <v>42522</v>
      </c>
    </row>
    <row r="4" spans="1:3" hidden="1" x14ac:dyDescent="0.25">
      <c r="A4" t="s">
        <v>17</v>
      </c>
      <c r="B4" t="s">
        <v>35</v>
      </c>
      <c r="C4" s="3">
        <v>42522</v>
      </c>
    </row>
    <row r="5" spans="1:3" hidden="1" x14ac:dyDescent="0.25">
      <c r="A5" t="s">
        <v>18</v>
      </c>
      <c r="B5" t="s">
        <v>36</v>
      </c>
      <c r="C5" s="3">
        <v>42522</v>
      </c>
    </row>
    <row r="6" spans="1:3" hidden="1" x14ac:dyDescent="0.25">
      <c r="A6" t="s">
        <v>19</v>
      </c>
      <c r="B6" t="s">
        <v>37</v>
      </c>
      <c r="C6" s="3">
        <v>42522</v>
      </c>
    </row>
    <row r="7" spans="1:3" hidden="1" x14ac:dyDescent="0.25">
      <c r="A7" t="s">
        <v>78</v>
      </c>
      <c r="B7" t="s">
        <v>84</v>
      </c>
      <c r="C7" s="3">
        <v>42529</v>
      </c>
    </row>
    <row r="8" spans="1:3" hidden="1" x14ac:dyDescent="0.25">
      <c r="A8" t="s">
        <v>68</v>
      </c>
      <c r="B8" t="s">
        <v>88</v>
      </c>
      <c r="C8" s="3">
        <v>42529</v>
      </c>
    </row>
    <row r="9" spans="1:3" hidden="1" x14ac:dyDescent="0.25">
      <c r="A9" t="s">
        <v>69</v>
      </c>
      <c r="B9" t="s">
        <v>85</v>
      </c>
      <c r="C9" s="3">
        <v>42529</v>
      </c>
    </row>
    <row r="10" spans="1:3" hidden="1" x14ac:dyDescent="0.25">
      <c r="A10" t="s">
        <v>75</v>
      </c>
      <c r="B10" t="s">
        <v>86</v>
      </c>
      <c r="C10" s="3">
        <v>42529</v>
      </c>
    </row>
    <row r="11" spans="1:3" hidden="1" x14ac:dyDescent="0.25">
      <c r="A11" t="s">
        <v>77</v>
      </c>
      <c r="B11" t="s">
        <v>87</v>
      </c>
      <c r="C11" s="3">
        <v>42529</v>
      </c>
    </row>
    <row r="12" spans="1:3" hidden="1" x14ac:dyDescent="0.25">
      <c r="A12" t="s">
        <v>79</v>
      </c>
      <c r="B12" t="s">
        <v>91</v>
      </c>
      <c r="C12" s="3">
        <v>42529</v>
      </c>
    </row>
    <row r="13" spans="1:3" hidden="1" x14ac:dyDescent="0.25">
      <c r="A13" t="s">
        <v>80</v>
      </c>
      <c r="B13" t="s">
        <v>90</v>
      </c>
      <c r="C13" s="3">
        <v>42529</v>
      </c>
    </row>
    <row r="14" spans="1:3" hidden="1" x14ac:dyDescent="0.25">
      <c r="A14" t="s">
        <v>81</v>
      </c>
      <c r="B14" t="s">
        <v>90</v>
      </c>
      <c r="C14" s="3">
        <v>42529</v>
      </c>
    </row>
    <row r="15" spans="1:3" hidden="1" x14ac:dyDescent="0.25">
      <c r="A15" t="s">
        <v>82</v>
      </c>
      <c r="B15" t="s">
        <v>89</v>
      </c>
      <c r="C15" s="3">
        <v>42529</v>
      </c>
    </row>
    <row r="16" spans="1:3" x14ac:dyDescent="0.25">
      <c r="A16" t="s">
        <v>100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A6" sqref="A6"/>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24</v>
      </c>
      <c r="B1" t="s">
        <v>22</v>
      </c>
      <c r="C1" t="s">
        <v>23</v>
      </c>
      <c r="D1" t="s">
        <v>38</v>
      </c>
      <c r="F1" t="s">
        <v>29</v>
      </c>
      <c r="G1" t="s">
        <v>40</v>
      </c>
      <c r="H1" t="s">
        <v>99</v>
      </c>
      <c r="I1" t="s">
        <v>45</v>
      </c>
      <c r="J1" t="s">
        <v>46</v>
      </c>
      <c r="K1" t="s">
        <v>38</v>
      </c>
      <c r="L1" t="s">
        <v>26</v>
      </c>
      <c r="N1" t="s">
        <v>29</v>
      </c>
      <c r="O1" t="s">
        <v>40</v>
      </c>
      <c r="P1" t="s">
        <v>99</v>
      </c>
      <c r="Q1" t="s">
        <v>45</v>
      </c>
      <c r="R1" t="s">
        <v>21</v>
      </c>
      <c r="T1" t="s">
        <v>29</v>
      </c>
      <c r="U1" t="s">
        <v>13</v>
      </c>
    </row>
    <row r="2" spans="1:21" x14ac:dyDescent="0.25">
      <c r="A2" s="30">
        <v>1</v>
      </c>
      <c r="B2" s="3">
        <v>42501</v>
      </c>
      <c r="C2" s="3">
        <f>Periods[[#This Row],[Start]] + (7)</f>
        <v>42508</v>
      </c>
      <c r="D2" s="51">
        <f t="array" ref="D2">SUM((Times[Period] = Periods[[#This Row],[Id]]) * Times[Hours])</f>
        <v>0</v>
      </c>
      <c r="E2" s="3"/>
      <c r="F2" s="5">
        <v>-14</v>
      </c>
      <c r="G2" s="30">
        <f>MAX(Periods[Id]) -1</f>
        <v>5</v>
      </c>
      <c r="H2" s="30" t="b">
        <f>LastWeekTasks[[#This Row],[Goal]] &lt;&gt; ""</f>
        <v>1</v>
      </c>
      <c r="I2" s="30">
        <f t="array" ref="I2">INDEX(IF((Goals[Started] &gt; 0) * (Goals[Started] &lt;= LastWeekTasks[[#This Row],[Period]]) * ((Goals[Finished] = LastWeekTasks[[#This Row],[Period]]) + (Goals[Finished] =  0 )),  Goals[Id], "" ), COUNT(Goals[Id]) + LastWeekTasks[[#This Row],[Index]] + 1)</f>
        <v>27</v>
      </c>
      <c r="J2" t="str">
        <f>IF(LastWeekTasks[[#This Row],[Goal]] = "", "", VLOOKUP(LastWeekTasks[[#This Row],[Goal]], Goals[], 2, FALSE))</f>
        <v>Finish first year class plan</v>
      </c>
      <c r="K2" s="52">
        <f t="array" ref="K2">IF(LastWeekTasks[[#This Row],[Goal]] = "", "", SUM((Times[Period] = LastWeekTasks[[#This Row],[Period]]) * (Times[Goal] = LastWeekTasks[[#This Row],[Goal]]) * (Times[Hours])))</f>
        <v>3.125E-2</v>
      </c>
      <c r="L2" s="45" t="str">
        <f>IF(LastWeekTasks[[#This Row],[Goal]] = "", "", IF(NOT(ISBLANK(VLOOKUP(LastWeekTasks[[#This Row],[Goal]], Goals[], 6, FALSE))), "X", ""))</f>
        <v>X</v>
      </c>
      <c r="M2" s="2"/>
      <c r="N2" s="5">
        <v>-11</v>
      </c>
      <c r="O2" s="30">
        <f>MAX(Periods[Id])</f>
        <v>6</v>
      </c>
      <c r="P2" s="30" t="b">
        <f>ThisWeekTasks[[#This Row],[Goal]] &lt;&gt; ""</f>
        <v>1</v>
      </c>
      <c r="Q2" s="5">
        <f t="array" ref="Q2">INDEX(IF((Goals[Started] &gt; 0) * (Goals[Started] &lt;= ThisWeekTasks[[#This Row],[Period]]) * ((Goals[Finished] = ThisWeekTasks[[#This Row],[Period]]) + (Goals[Finished] =  0 )),  Goals[Id], "" ), COUNT(Goals[Id]) + ThisWeekTasks[[#This Row],[Index]] + 1)</f>
        <v>30</v>
      </c>
      <c r="R2" t="str">
        <f>IF(ThisWeekTasks[[#This Row],[Goal]] = "", "", VLOOKUP(ThisWeekTasks[[#This Row],[Goal]], Goals[], 2, FALSE))</f>
        <v>Introduction to Statistical Learning</v>
      </c>
      <c r="T2" s="5">
        <v>-1</v>
      </c>
      <c r="U2" t="str">
        <f t="array" ref="U2">IF(ISERR(INDEX(IF(ISBLANK(Questions[Answer]), Questions[Question], "" ), COUNTA(Questions[Question]) + ThisWeekQuestions[[#This Row],[Index]] + 1)), "", INDEX(IF(ISBLANK(Questions[Answer]), Questions[Question], "" ), COUNTA(Questions[Question]) + ThisWeekQuestions[[#This Row],[Index]] + 1))</f>
        <v>How does the University handle source code I write while a student?</v>
      </c>
    </row>
    <row r="3" spans="1:21" x14ac:dyDescent="0.25">
      <c r="A3" s="30">
        <v>2</v>
      </c>
      <c r="B3" s="3">
        <v>42508</v>
      </c>
      <c r="C3" s="3">
        <f>Periods[[#This Row],[Start]] + (7)</f>
        <v>42515</v>
      </c>
      <c r="D3" s="51">
        <f t="array" ref="D3">SUM((Times[Period] = Periods[[#This Row],[Id]]) * Times[Hours])</f>
        <v>0</v>
      </c>
      <c r="E3" s="3"/>
      <c r="F3" s="5">
        <v>-13</v>
      </c>
      <c r="G3" s="30">
        <f>MAX(Periods[Id]) -1</f>
        <v>5</v>
      </c>
      <c r="H3" s="30" t="b">
        <f>LastWeekTasks[[#This Row],[Goal]] &lt;&gt; ""</f>
        <v>1</v>
      </c>
      <c r="I3" s="30">
        <f t="array" ref="I3">INDEX(IF((Goals[Started] &gt; 0) * (Goals[Started] &lt;= LastWeekTasks[[#This Row],[Period]]) * ((Goals[Finished] = LastWeekTasks[[#This Row],[Period]]) + (Goals[Finished] =  0 )),  Goals[Id], "" ), COUNT(Goals[Id]) + LastWeekTasks[[#This Row],[Index]] + 1)</f>
        <v>18</v>
      </c>
      <c r="J3" t="str">
        <f>IF(LastWeekTasks[[#This Row],[Goal]] = "", "", VLOOKUP(LastWeekTasks[[#This Row],[Goal]], Goals[], 2, FALSE))</f>
        <v>Send Jayne my TA preferences</v>
      </c>
      <c r="K3" s="52">
        <f t="array" ref="K3">IF(LastWeekTasks[[#This Row],[Goal]] = "", "", SUM((Times[Period] = LastWeekTasks[[#This Row],[Period]]) * (Times[Goal] = LastWeekTasks[[#This Row],[Goal]]) * (Times[Hours])))</f>
        <v>2.083333333333337E-2</v>
      </c>
      <c r="L3" s="45" t="str">
        <f>IF(LastWeekTasks[[#This Row],[Goal]] = "", "", IF(NOT(ISBLANK(VLOOKUP(LastWeekTasks[[#This Row],[Goal]], Goals[], 6, FALSE))), "X", ""))</f>
        <v>X</v>
      </c>
      <c r="M3" s="2"/>
      <c r="N3" s="5">
        <v>-10</v>
      </c>
      <c r="O3" s="30">
        <f>MAX(Periods[Id])</f>
        <v>6</v>
      </c>
      <c r="P3" s="30" t="b">
        <f>ThisWeekTasks[[#This Row],[Goal]] &lt;&gt; ""</f>
        <v>1</v>
      </c>
      <c r="Q3" s="5">
        <f t="array" ref="Q3">INDEX(IF((Goals[Started] &gt; 0) * (Goals[Started] &lt;= ThisWeekTasks[[#This Row],[Period]]) * ((Goals[Finished] = ThisWeekTasks[[#This Row],[Period]]) + (Goals[Finished] =  0 )),  Goals[Id], "" ), COUNT(Goals[Id]) + ThisWeekTasks[[#This Row],[Index]] + 1)</f>
        <v>14</v>
      </c>
      <c r="R3" t="str">
        <f>IF(ThisWeekTasks[[#This Row],[Goal]] = "", "", VLOOKUP(ThisWeekTasks[[#This Row],[Goal]], Goals[], 2, FALSE))</f>
        <v>Reinforcement Learning an Introduction</v>
      </c>
      <c r="T3" s="5">
        <v>-2</v>
      </c>
      <c r="U3" t="str">
        <f t="array" ref="U3">IF(ISERR(INDEX(IF(ISBLANK(Questions[Answer]), Questions[Question], "" ), COUNTA(Questions[Question]) + ThisWeekQuestions[[#This Row],[Index]] + 1)), "", INDEX(IF(ISBLANK(Questions[Answer]), Questions[Question], "" ), COUNTA(Questions[Question]) + ThisWeekQuestions[[#This Row],[Index]] + 1))</f>
        <v/>
      </c>
    </row>
    <row r="4" spans="1:21" x14ac:dyDescent="0.25">
      <c r="A4" s="30">
        <v>3</v>
      </c>
      <c r="B4" s="3">
        <v>42515</v>
      </c>
      <c r="C4" s="3">
        <f>Periods[[#This Row],[Start]] + (7)</f>
        <v>42522</v>
      </c>
      <c r="D4" s="51">
        <f t="array" ref="D4">SUM((Times[Period] = Periods[[#This Row],[Id]]) * Times[Hours])</f>
        <v>0.25000000000000006</v>
      </c>
      <c r="F4" s="5">
        <v>-12</v>
      </c>
      <c r="G4" s="30">
        <f>MAX(Periods[Id]) -1</f>
        <v>5</v>
      </c>
      <c r="H4" s="30" t="b">
        <f>LastWeekTasks[[#This Row],[Goal]] &lt;&gt; ""</f>
        <v>1</v>
      </c>
      <c r="I4" s="30">
        <f t="array" ref="I4">INDEX(IF((Goals[Started] &gt; 0) * (Goals[Started] &lt;= LastWeekTasks[[#This Row],[Period]]) * ((Goals[Finished] = LastWeekTasks[[#This Row],[Period]]) + (Goals[Finished] =  0 )),  Goals[Id], "" ), COUNT(Goals[Id]) + LastWeekTasks[[#This Row],[Index]] + 1)</f>
        <v>32</v>
      </c>
      <c r="J4" t="str">
        <f>IF(LastWeekTasks[[#This Row],[Goal]] = "", "", VLOOKUP(LastWeekTasks[[#This Row],[Goal]], Goals[], 2, FALSE))</f>
        <v>Uploading Open Source Data Library</v>
      </c>
      <c r="K4" s="52">
        <f t="array" ref="K4">IF(LastWeekTasks[[#This Row],[Goal]] = "", "", SUM((Times[Period] = LastWeekTasks[[#This Row],[Period]]) * (Times[Goal] = LastWeekTasks[[#This Row],[Goal]]) * (Times[Hours])))</f>
        <v>0.64583333333333326</v>
      </c>
      <c r="L4" s="45" t="str">
        <f>IF(LastWeekTasks[[#This Row],[Goal]] = "", "", IF(NOT(ISBLANK(VLOOKUP(LastWeekTasks[[#This Row],[Goal]], Goals[], 6, FALSE))), "X", ""))</f>
        <v>X</v>
      </c>
      <c r="M4" s="2"/>
      <c r="N4" s="5">
        <v>-9</v>
      </c>
      <c r="O4" s="30">
        <f>MAX(Periods[Id])</f>
        <v>6</v>
      </c>
      <c r="P4" s="30" t="b">
        <f>ThisWeekTasks[[#This Row],[Goal]] &lt;&gt; ""</f>
        <v>1</v>
      </c>
      <c r="Q4" s="5">
        <f t="array" ref="Q4">INDEX(IF((Goals[Started] &gt; 0) * (Goals[Started] &lt;= ThisWeekTasks[[#This Row],[Period]]) * ((Goals[Finished] = ThisWeekTasks[[#This Row],[Period]]) + (Goals[Finished] =  0 )),  Goals[Id], "" ), COUNT(Goals[Id]) + ThisWeekTasks[[#This Row],[Index]] + 1)</f>
        <v>24</v>
      </c>
      <c r="R4" t="str">
        <f>IF(ThisWeekTasks[[#This Row],[Goal]] = "", "", VLOOKUP(ThisWeekTasks[[#This Row],[Goal]], Goals[], 2, FALSE))</f>
        <v>Read article abstracts</v>
      </c>
      <c r="T4" s="5">
        <v>-3</v>
      </c>
      <c r="U4" t="str">
        <f t="array" ref="U4">IF(ISERR(INDEX(IF(ISBLANK(Questions[Answer]), Questions[Question], "" ), COUNTA(Questions[Question]) + ThisWeekQuestions[[#This Row],[Index]] + 1)), "", INDEX(IF(ISBLANK(Questions[Answer]), Questions[Question], "" ), COUNTA(Questions[Question]) + ThisWeekQuestions[[#This Row],[Index]] + 1))</f>
        <v/>
      </c>
    </row>
    <row r="5" spans="1:21" x14ac:dyDescent="0.25">
      <c r="A5" s="30">
        <v>4</v>
      </c>
      <c r="B5" s="3">
        <v>42522</v>
      </c>
      <c r="C5" s="3">
        <f>Periods[[#This Row],[Start]] + (7)</f>
        <v>42529</v>
      </c>
      <c r="D5" s="51">
        <f t="array" ref="D5">SUM((Times[Period] = Periods[[#This Row],[Id]]) * Times[Hours])</f>
        <v>0.72916666666666663</v>
      </c>
      <c r="F5" s="5">
        <v>-11</v>
      </c>
      <c r="G5" s="30">
        <f>MAX(Periods[Id]) -1</f>
        <v>5</v>
      </c>
      <c r="H5" s="30" t="b">
        <f>LastWeekTasks[[#This Row],[Goal]] &lt;&gt; ""</f>
        <v>1</v>
      </c>
      <c r="I5" s="30">
        <f t="array" ref="I5">INDEX(IF((Goals[Started] &gt; 0) * (Goals[Started] &lt;= LastWeekTasks[[#This Row],[Period]]) * ((Goals[Finished] = LastWeekTasks[[#This Row],[Period]]) + (Goals[Finished] =  0 )),  Goals[Id], "" ), COUNT(Goals[Id]) + LastWeekTasks[[#This Row],[Index]] + 1)</f>
        <v>30</v>
      </c>
      <c r="J5" t="str">
        <f>IF(LastWeekTasks[[#This Row],[Goal]] = "", "", VLOOKUP(LastWeekTasks[[#This Row],[Goal]], Goals[], 2, FALSE))</f>
        <v>Introduction to Statistical Learning</v>
      </c>
      <c r="K5" s="52">
        <f t="array" ref="K5">IF(LastWeekTasks[[#This Row],[Goal]] = "", "", SUM((Times[Period] = LastWeekTasks[[#This Row],[Period]]) * (Times[Goal] = LastWeekTasks[[#This Row],[Goal]]) * (Times[Hours])))</f>
        <v>0</v>
      </c>
      <c r="L5" s="44" t="str">
        <f>IF(LastWeekTasks[[#This Row],[Goal]] = "", "", IF(NOT(ISBLANK(VLOOKUP(LastWeekTasks[[#This Row],[Goal]], Goals[], 6, FALSE))), "X", ""))</f>
        <v/>
      </c>
      <c r="M5" s="2"/>
      <c r="N5" s="5">
        <v>-8</v>
      </c>
      <c r="O5" s="30">
        <f>MAX(Periods[Id])</f>
        <v>6</v>
      </c>
      <c r="P5" s="30" t="b">
        <f>ThisWeekTasks[[#This Row],[Goal]] &lt;&gt; ""</f>
        <v>1</v>
      </c>
      <c r="Q5" s="5">
        <f t="array" ref="Q5">INDEX(IF((Goals[Started] &gt; 0) * (Goals[Started] &lt;= ThisWeekTasks[[#This Row],[Period]]) * ((Goals[Finished] = ThisWeekTasks[[#This Row],[Period]]) + (Goals[Finished] =  0 )),  Goals[Id], "" ), COUNT(Goals[Id]) + ThisWeekTasks[[#This Row],[Index]] + 1)</f>
        <v>29</v>
      </c>
      <c r="R5" t="str">
        <f>IF(ThisWeekTasks[[#This Row],[Goal]] = "", "", VLOOKUP(ThisWeekTasks[[#This Row],[Goal]], Goals[], 2, FALSE))</f>
        <v>Integrate into UVA System</v>
      </c>
      <c r="T5" s="5">
        <v>-4</v>
      </c>
      <c r="U5" t="str">
        <f t="array" ref="U5">IF(ISERR(INDEX(IF(ISBLANK(Questions[Answer]), Questions[Question], "" ), COUNTA(Questions[Question]) + ThisWeekQuestions[[#This Row],[Index]] + 1)), "", INDEX(IF(ISBLANK(Questions[Answer]), Questions[Question], "" ), COUNTA(Questions[Question]) + ThisWeekQuestions[[#This Row],[Index]] + 1))</f>
        <v/>
      </c>
    </row>
    <row r="6" spans="1:21" x14ac:dyDescent="0.25">
      <c r="A6" s="30">
        <v>5</v>
      </c>
      <c r="B6" s="3">
        <v>42529</v>
      </c>
      <c r="C6" s="3">
        <f>Periods[[#This Row],[Start]] + (7)</f>
        <v>42536</v>
      </c>
      <c r="D6" s="52">
        <f t="array" ref="D6">SUM((Times[Period] = Periods[[#This Row],[Id]]) * Times[Hours])</f>
        <v>1.0312499999999998</v>
      </c>
      <c r="F6" s="5">
        <v>-10</v>
      </c>
      <c r="G6" s="30">
        <f>MAX(Periods[Id]) -1</f>
        <v>5</v>
      </c>
      <c r="H6" s="30" t="b">
        <f>LastWeekTasks[[#This Row],[Goal]] &lt;&gt; ""</f>
        <v>1</v>
      </c>
      <c r="I6" s="30">
        <f t="array" ref="I6">INDEX(IF((Goals[Started] &gt; 0) * (Goals[Started] &lt;= LastWeekTasks[[#This Row],[Period]]) * ((Goals[Finished] = LastWeekTasks[[#This Row],[Period]]) + (Goals[Finished] =  0 )),  Goals[Id], "" ), COUNT(Goals[Id]) + LastWeekTasks[[#This Row],[Index]] + 1)</f>
        <v>14</v>
      </c>
      <c r="J6" t="str">
        <f>IF(LastWeekTasks[[#This Row],[Goal]] = "", "", VLOOKUP(LastWeekTasks[[#This Row],[Goal]], Goals[], 2, FALSE))</f>
        <v>Reinforcement Learning an Introduction</v>
      </c>
      <c r="K6" s="52">
        <f t="array" ref="K6">IF(LastWeekTasks[[#This Row],[Goal]] = "", "", SUM((Times[Period] = LastWeekTasks[[#This Row],[Period]]) * (Times[Goal] = LastWeekTasks[[#This Row],[Goal]]) * (Times[Hours])))</f>
        <v>0.32291666666666657</v>
      </c>
      <c r="L6" s="45" t="str">
        <f>IF(LastWeekTasks[[#This Row],[Goal]] = "", "", IF(NOT(ISBLANK(VLOOKUP(LastWeekTasks[[#This Row],[Goal]], Goals[], 6, FALSE))), "X", ""))</f>
        <v/>
      </c>
      <c r="M6" s="2"/>
      <c r="N6" s="5">
        <v>-20</v>
      </c>
      <c r="O6" s="30">
        <f>MAX(Periods[Id])</f>
        <v>6</v>
      </c>
      <c r="P6" s="30" t="b">
        <f>ThisWeekTasks[[#This Row],[Goal]] &lt;&gt; ""</f>
        <v>0</v>
      </c>
      <c r="Q6" s="5" t="str">
        <f t="array" ref="Q6">INDEX(IF((Goals[Started] &gt; 0) * (Goals[Started] &lt;= ThisWeekTasks[[#This Row],[Period]]) * ((Goals[Finished] = ThisWeekTasks[[#This Row],[Period]]) + (Goals[Finished] =  0 )),  Goals[Id], "" ), COUNT(Goals[Id]) + ThisWeekTasks[[#This Row],[Index]] + 1)</f>
        <v/>
      </c>
      <c r="R6" s="30" t="str">
        <f>IF(ThisWeekTasks[[#This Row],[Goal]] = "", "", VLOOKUP(ThisWeekTasks[[#This Row],[Goal]], Goals[], 2, FALSE))</f>
        <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51">
        <f t="array" ref="D7">SUM((Times[Period] = Periods[[#This Row],[Id]]) * Times[Hours])</f>
        <v>0</v>
      </c>
      <c r="F7" s="5">
        <v>-9</v>
      </c>
      <c r="G7" s="30">
        <f>MAX(Periods[Id]) -1</f>
        <v>5</v>
      </c>
      <c r="H7" s="30" t="b">
        <f>LastWeekTasks[[#This Row],[Goal]] &lt;&gt; ""</f>
        <v>1</v>
      </c>
      <c r="I7" s="30">
        <f t="array" ref="I7">INDEX(IF((Goals[Started] &gt; 0) * (Goals[Started] &lt;= LastWeekTasks[[#This Row],[Period]]) * ((Goals[Finished] = LastWeekTasks[[#This Row],[Period]]) + (Goals[Finished] =  0 )),  Goals[Id], "" ), COUNT(Goals[Id]) + LastWeekTasks[[#This Row],[Index]] + 1)</f>
        <v>24</v>
      </c>
      <c r="J7" s="15" t="str">
        <f>IF(LastWeekTasks[[#This Row],[Goal]] = "", "", VLOOKUP(LastWeekTasks[[#This Row],[Goal]], Goals[], 2, FALSE))</f>
        <v>Read article abstracts</v>
      </c>
      <c r="K7" s="52">
        <f t="array" ref="K7">IF(LastWeekTasks[[#This Row],[Goal]] = "", "", SUM((Times[Period] = LastWeekTasks[[#This Row],[Period]]) * (Times[Goal] = LastWeekTasks[[#This Row],[Goal]]) * (Times[Hours])))</f>
        <v>0</v>
      </c>
      <c r="L7" s="45" t="str">
        <f>IF(LastWeekTasks[[#This Row],[Goal]] = "", "", IF(NOT(ISBLANK(VLOOKUP(LastWeekTasks[[#This Row],[Goal]], Goals[], 6, FALSE))), "X", ""))</f>
        <v/>
      </c>
      <c r="M7" s="2"/>
      <c r="N7" s="5">
        <v>-19</v>
      </c>
      <c r="O7" s="30">
        <f>MAX(Periods[Id])</f>
        <v>6</v>
      </c>
      <c r="P7" s="30" t="b">
        <f>ThisWeekTasks[[#This Row],[Goal]] &lt;&gt; ""</f>
        <v>0</v>
      </c>
      <c r="Q7" s="5" t="str">
        <f t="array" ref="Q7">INDEX(IF((Goals[Started] &gt; 0) * (Goals[Started] &lt;= ThisWeekTasks[[#This Row],[Period]]) * ((Goals[Finished] = ThisWeekTasks[[#This Row],[Period]]) + (Goals[Finished] =  0 )),  Goals[Id], "" ), COUNT(Goals[Id]) + ThisWeekTasks[[#This Row],[Index]] + 1)</f>
        <v/>
      </c>
      <c r="R7" s="30" t="str">
        <f>IF(ThisWeekTasks[[#This Row],[Goal]] = "", "", VLOOKUP(ThisWeekTasks[[#This Row],[Goal]], Goals[], 2, FALSE))</f>
        <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F8" s="5">
        <v>-8</v>
      </c>
      <c r="G8" s="30">
        <f>MAX(Periods[Id]) -1</f>
        <v>5</v>
      </c>
      <c r="H8" s="30" t="b">
        <f>LastWeekTasks[[#This Row],[Goal]] &lt;&gt; ""</f>
        <v>1</v>
      </c>
      <c r="I8" s="30">
        <f t="array" ref="I8">INDEX(IF((Goals[Started] &gt; 0) * (Goals[Started] &lt;= LastWeekTasks[[#This Row],[Period]]) * ((Goals[Finished] = LastWeekTasks[[#This Row],[Period]]) + (Goals[Finished] =  0 )),  Goals[Id], "" ), COUNT(Goals[Id]) + LastWeekTasks[[#This Row],[Index]] + 1)</f>
        <v>29</v>
      </c>
      <c r="J8" t="str">
        <f>IF(LastWeekTasks[[#This Row],[Goal]] = "", "", VLOOKUP(LastWeekTasks[[#This Row],[Goal]], Goals[], 2, FALSE))</f>
        <v>Integrate into UVA System</v>
      </c>
      <c r="K8" s="52">
        <f t="array" ref="K8">IF(LastWeekTasks[[#This Row],[Goal]] = "", "", SUM((Times[Period] = LastWeekTasks[[#This Row],[Period]]) * (Times[Goal] = LastWeekTasks[[#This Row],[Goal]]) * (Times[Hours])))</f>
        <v>0</v>
      </c>
      <c r="L8" s="45" t="str">
        <f>IF(LastWeekTasks[[#This Row],[Goal]] = "", "", IF(NOT(ISBLANK(VLOOKUP(LastWeekTasks[[#This Row],[Goal]], Goals[], 6, FALSE))), "X", ""))</f>
        <v/>
      </c>
      <c r="M8" s="2"/>
      <c r="N8" s="5">
        <v>-18</v>
      </c>
      <c r="O8" s="30">
        <f>MAX(Periods[Id])</f>
        <v>6</v>
      </c>
      <c r="P8" s="30" t="b">
        <f>ThisWeekTasks[[#This Row],[Goal]] &lt;&gt; ""</f>
        <v>0</v>
      </c>
      <c r="Q8" s="5" t="str">
        <f t="array" ref="Q8">INDEX(IF((Goals[Started] &gt; 0) * (Goals[Started] &lt;= ThisWeekTasks[[#This Row],[Period]]) * ((Goals[Finished] = ThisWeekTasks[[#This Row],[Period]]) + (Goals[Finished] =  0 )),  Goals[Id], "" ), COUNT(Goals[Id]) + ThisWeekTasks[[#This Row],[Index]] + 1)</f>
        <v/>
      </c>
      <c r="R8" s="30" t="str">
        <f>IF(ThisWeekTasks[[#This Row],[Goal]] = "", "", VLOOKUP(ThisWeekTasks[[#This Row],[Goal]], Goals[], 2, FALSE))</f>
        <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F9" s="5">
        <v>-20</v>
      </c>
      <c r="G9" s="30">
        <f>MAX(Periods[Id]) -1</f>
        <v>5</v>
      </c>
      <c r="H9" s="30" t="b">
        <f>LastWeekTasks[[#This Row],[Goal]] &lt;&gt; ""</f>
        <v>0</v>
      </c>
      <c r="I9" s="30" t="str">
        <f t="array" ref="I9">INDEX(IF((Goals[Started] &gt; 0) * (Goals[Started] &lt;= LastWeekTasks[[#This Row],[Period]]) * ((Goals[Finished] = LastWeekTasks[[#This Row],[Period]]) + (Goals[Finished] =  0 )),  Goals[Id], "" ), COUNT(Goals[Id]) + LastWeekTasks[[#This Row],[Index]] + 1)</f>
        <v/>
      </c>
      <c r="J9" s="30" t="str">
        <f>IF(LastWeekTasks[[#This Row],[Goal]] = "", "", VLOOKUP(LastWeekTasks[[#This Row],[Goal]], Goals[], 2, FALSE))</f>
        <v/>
      </c>
      <c r="K9" s="52" t="str">
        <f t="array" ref="K9">IF(LastWeekTasks[[#This Row],[Goal]] = "", "", SUM((Times[Period] = LastWeekTasks[[#This Row],[Period]]) * (Times[Goal] = LastWeekTasks[[#This Row],[Goal]]) * (Times[Hours])))</f>
        <v/>
      </c>
      <c r="L9" s="45" t="str">
        <f>IF(LastWeekTasks[[#This Row],[Goal]] = "", "", IF(NOT(ISBLANK(VLOOKUP(LastWeekTasks[[#This Row],[Goal]], Goals[], 6, FALSE))), "X", ""))</f>
        <v/>
      </c>
      <c r="M9" s="2"/>
      <c r="N9" s="5">
        <v>-17</v>
      </c>
      <c r="O9" s="30">
        <f>MAX(Periods[Id])</f>
        <v>6</v>
      </c>
      <c r="P9" s="30" t="b">
        <f>ThisWeekTasks[[#This Row],[Goal]] &lt;&gt; ""</f>
        <v>0</v>
      </c>
      <c r="Q9" s="5" t="str">
        <f t="array" ref="Q9">INDEX(IF((Goals[Started] &gt; 0) * (Goals[Started] &lt;= ThisWeekTasks[[#This Row],[Period]]) * ((Goals[Finished] = ThisWeekTasks[[#This Row],[Period]]) + (Goals[Finished] =  0 )),  Goals[Id], "" ), COUNT(Goals[Id]) + ThisWeekTasks[[#This Row],[Index]] + 1)</f>
        <v/>
      </c>
      <c r="R9" s="30" t="str">
        <f>IF(ThisWeekTasks[[#This Row],[Goal]] = "", "", VLOOKUP(ThisWeekTasks[[#This Row],[Goal]], Goals[], 2, FALSE))</f>
        <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F10" s="5">
        <v>-19</v>
      </c>
      <c r="G10" s="30">
        <f>MAX(Periods[Id]) -1</f>
        <v>5</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30" t="str">
        <f>IF(LastWeekTasks[[#This Row],[Goal]] = "", "", VLOOKUP(LastWeekTasks[[#This Row],[Goal]], Goals[], 2, FALSE))</f>
        <v/>
      </c>
      <c r="K10" s="52" t="str">
        <f t="array" ref="K10">IF(LastWeekTasks[[#This Row],[Goal]] = "", "", SUM((Times[Period] = LastWeekTasks[[#This Row],[Period]]) * (Times[Goal] = LastWeekTasks[[#This Row],[Goal]]) * (Times[Hours])))</f>
        <v/>
      </c>
      <c r="L10" s="45" t="str">
        <f>IF(LastWeekTasks[[#This Row],[Goal]] = "", "", IF(NOT(ISBLANK(VLOOKUP(LastWeekTasks[[#This Row],[Goal]], Goals[], 6, FALSE))), "X", ""))</f>
        <v/>
      </c>
      <c r="M10" s="2"/>
      <c r="N10" s="5">
        <v>-16</v>
      </c>
      <c r="O10" s="30">
        <f>MAX(Periods[Id])</f>
        <v>6</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F11" s="5">
        <v>-18</v>
      </c>
      <c r="G11" s="30">
        <f>MAX(Periods[Id]) -1</f>
        <v>5</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s="48" t="str">
        <f>IF(LastWeekTasks[[#This Row],[Goal]] = "", "", VLOOKUP(LastWeekTasks[[#This Row],[Goal]], Goals[], 2, FALSE))</f>
        <v/>
      </c>
      <c r="K11" s="52" t="str">
        <f t="array" ref="K11">IF(LastWeekTasks[[#This Row],[Goal]] = "", "", SUM((Times[Period] = LastWeekTasks[[#This Row],[Period]]) * (Times[Goal] = LastWeekTasks[[#This Row],[Goal]]) * (Times[Hours])))</f>
        <v/>
      </c>
      <c r="L11" s="45" t="str">
        <f>IF(LastWeekTasks[[#This Row],[Goal]] = "", "", IF(NOT(ISBLANK(VLOOKUP(LastWeekTasks[[#This Row],[Goal]], Goals[], 6, FALSE))), "X", ""))</f>
        <v/>
      </c>
      <c r="M11" s="2"/>
      <c r="N11" s="5">
        <v>-15</v>
      </c>
      <c r="O11" s="30">
        <f>MAX(Periods[Id])</f>
        <v>6</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F12" s="5">
        <v>-17</v>
      </c>
      <c r="G12" s="30">
        <f>MAX(Periods[Id]) -1</f>
        <v>5</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s="43" t="str">
        <f>IF(LastWeekTasks[[#This Row],[Goal]] = "", "", VLOOKUP(LastWeekTasks[[#This Row],[Goal]], Goals[], 2, FALSE))</f>
        <v/>
      </c>
      <c r="K12" s="52" t="str">
        <f t="array" ref="K12">IF(LastWeekTasks[[#This Row],[Goal]] = "", "", SUM((Times[Period] = LastWeekTasks[[#This Row],[Period]]) * (Times[Goal] = LastWeekTasks[[#This Row],[Goal]]) * (Times[Hours])))</f>
        <v/>
      </c>
      <c r="L12" s="45" t="str">
        <f>IF(LastWeekTasks[[#This Row],[Goal]] = "", "", IF(NOT(ISBLANK(VLOOKUP(LastWeekTasks[[#This Row],[Goal]], Goals[], 6, FALSE))), "X", ""))</f>
        <v/>
      </c>
      <c r="M12" s="2"/>
      <c r="N12" s="5">
        <v>-14</v>
      </c>
      <c r="O12" s="30">
        <f>MAX(Periods[Id])</f>
        <v>6</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F13" s="5">
        <v>-16</v>
      </c>
      <c r="G13" s="30">
        <f>MAX(Periods[Id]) -1</f>
        <v>5</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s="30" t="str">
        <f>IF(LastWeekTasks[[#This Row],[Goal]] = "", "", VLOOKUP(LastWeekTasks[[#This Row],[Goal]], Goals[], 2, FALSE))</f>
        <v/>
      </c>
      <c r="K13" s="52" t="str">
        <f t="array" ref="K13">IF(LastWeekTasks[[#This Row],[Goal]] = "", "", SUM((Times[Period] = LastWeekTasks[[#This Row],[Period]]) * (Times[Goal] = LastWeekTasks[[#This Row],[Goal]]) * (Times[Hours])))</f>
        <v/>
      </c>
      <c r="L13" s="45" t="str">
        <f>IF(LastWeekTasks[[#This Row],[Goal]] = "", "", IF(NOT(ISBLANK(VLOOKUP(LastWeekTasks[[#This Row],[Goal]], Goals[], 6, FALSE))), "X", ""))</f>
        <v/>
      </c>
      <c r="M13" s="2"/>
      <c r="N13" s="5">
        <v>-13</v>
      </c>
      <c r="O13" s="30">
        <f>MAX(Periods[Id])</f>
        <v>6</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F14" s="5">
        <v>-15</v>
      </c>
      <c r="G14" s="30">
        <f>MAX(Periods[Id]) -1</f>
        <v>5</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2" t="str">
        <f t="array" ref="K14">IF(LastWeekTasks[[#This Row],[Goal]] = "", "", SUM((Times[Period] = LastWeekTasks[[#This Row],[Period]]) * (Times[Goal] = LastWeekTasks[[#This Row],[Goal]]) * (Times[Hours])))</f>
        <v/>
      </c>
      <c r="L14" s="45" t="str">
        <f>IF(LastWeekTasks[[#This Row],[Goal]] = "", "", IF(NOT(ISBLANK(VLOOKUP(LastWeekTasks[[#This Row],[Goal]], Goals[], 6, FALSE))), "X", ""))</f>
        <v/>
      </c>
      <c r="M14" s="2"/>
      <c r="N14" s="5">
        <v>-12</v>
      </c>
      <c r="O14" s="30">
        <f>MAX(Periods[Id])</f>
        <v>6</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F15" s="5">
        <v>-7</v>
      </c>
      <c r="G15" s="30">
        <f>MAX(Periods[Id]) -1</f>
        <v>5</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2" t="str">
        <f t="array" ref="K15">IF(LastWeekTasks[[#This Row],[Goal]] = "", "", SUM((Times[Period] = LastWeekTasks[[#This Row],[Period]]) * (Times[Goal] = LastWeekTasks[[#This Row],[Goal]]) * (Times[Hours])))</f>
        <v/>
      </c>
      <c r="L15" s="45" t="str">
        <f>IF(LastWeekTasks[[#This Row],[Goal]] = "", "", IF(NOT(ISBLANK(VLOOKUP(LastWeekTasks[[#This Row],[Goal]], Goals[], 6, FALSE))), "X", ""))</f>
        <v/>
      </c>
      <c r="M15" s="2"/>
      <c r="N15" s="5">
        <v>-7</v>
      </c>
      <c r="O15" s="30">
        <f>MAX(Periods[Id])</f>
        <v>6</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F16" s="5">
        <v>-6</v>
      </c>
      <c r="G16" s="30">
        <f>MAX(Periods[Id]) -1</f>
        <v>5</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2" t="str">
        <f t="array" ref="K16">IF(LastWeekTasks[[#This Row],[Goal]] = "", "", SUM((Times[Period] = LastWeekTasks[[#This Row],[Period]]) * (Times[Goal] = LastWeekTasks[[#This Row],[Goal]]) * (Times[Hours])))</f>
        <v/>
      </c>
      <c r="L16" s="45" t="str">
        <f>IF(LastWeekTasks[[#This Row],[Goal]] = "", "", IF(NOT(ISBLANK(VLOOKUP(LastWeekTasks[[#This Row],[Goal]], Goals[], 6, FALSE))), "X", ""))</f>
        <v/>
      </c>
      <c r="M16" s="2"/>
      <c r="N16" s="5">
        <v>-6</v>
      </c>
      <c r="O16" s="30">
        <f>MAX(Periods[Id])</f>
        <v>6</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6:18" x14ac:dyDescent="0.25">
      <c r="F17" s="5">
        <v>-5</v>
      </c>
      <c r="G17" s="30">
        <f>MAX(Periods[Id]) -1</f>
        <v>5</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2" t="str">
        <f t="array" ref="K17">IF(LastWeekTasks[[#This Row],[Goal]] = "", "", SUM((Times[Period] = LastWeekTasks[[#This Row],[Period]]) * (Times[Goal] = LastWeekTasks[[#This Row],[Goal]]) * (Times[Hours])))</f>
        <v/>
      </c>
      <c r="L17" s="45" t="str">
        <f>IF(LastWeekTasks[[#This Row],[Goal]] = "", "", IF(NOT(ISBLANK(VLOOKUP(LastWeekTasks[[#This Row],[Goal]], Goals[], 6, FALSE))), "X", ""))</f>
        <v/>
      </c>
      <c r="M17" s="2"/>
      <c r="N17" s="5">
        <v>-5</v>
      </c>
      <c r="O17" s="30">
        <f>MAX(Periods[Id])</f>
        <v>6</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6:18" x14ac:dyDescent="0.25">
      <c r="F18" s="5">
        <v>-4</v>
      </c>
      <c r="G18" s="30">
        <f>MAX(Periods[Id]) -1</f>
        <v>5</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2" t="str">
        <f t="array" ref="K18">IF(LastWeekTasks[[#This Row],[Goal]] = "", "", SUM((Times[Period] = LastWeekTasks[[#This Row],[Period]]) * (Times[Goal] = LastWeekTasks[[#This Row],[Goal]]) * (Times[Hours])))</f>
        <v/>
      </c>
      <c r="L18" s="45" t="str">
        <f>IF(LastWeekTasks[[#This Row],[Goal]] = "", "", IF(NOT(ISBLANK(VLOOKUP(LastWeekTasks[[#This Row],[Goal]], Goals[], 6, FALSE))), "X", ""))</f>
        <v/>
      </c>
      <c r="M18" s="2"/>
      <c r="N18" s="5">
        <v>-4</v>
      </c>
      <c r="O18" s="30">
        <f>MAX(Periods[Id])</f>
        <v>6</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6:18" x14ac:dyDescent="0.25">
      <c r="F19" s="5">
        <v>-3</v>
      </c>
      <c r="G19" s="30">
        <f>MAX(Periods[Id]) -1</f>
        <v>5</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2" t="str">
        <f t="array" ref="K19">IF(LastWeekTasks[[#This Row],[Goal]] = "", "", SUM((Times[Period] = LastWeekTasks[[#This Row],[Period]]) * (Times[Goal] = LastWeekTasks[[#This Row],[Goal]]) * (Times[Hours])))</f>
        <v/>
      </c>
      <c r="L19" s="45" t="str">
        <f>IF(LastWeekTasks[[#This Row],[Goal]] = "", "", IF(NOT(ISBLANK(VLOOKUP(LastWeekTasks[[#This Row],[Goal]], Goals[], 6, FALSE))), "X", ""))</f>
        <v/>
      </c>
      <c r="M19" s="2"/>
      <c r="N19" s="5">
        <v>-3</v>
      </c>
      <c r="O19" s="30">
        <f>MAX(Periods[Id])</f>
        <v>6</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6:18" x14ac:dyDescent="0.25">
      <c r="F20" s="5">
        <v>-2</v>
      </c>
      <c r="G20" s="30">
        <f>MAX(Periods[Id]) -1</f>
        <v>5</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2" t="str">
        <f t="array" ref="K20">IF(LastWeekTasks[[#This Row],[Goal]] = "", "", SUM((Times[Period] = LastWeekTasks[[#This Row],[Period]]) * (Times[Goal] = LastWeekTasks[[#This Row],[Goal]]) * (Times[Hours])))</f>
        <v/>
      </c>
      <c r="L20" s="45" t="str">
        <f>IF(LastWeekTasks[[#This Row],[Goal]] = "", "", IF(NOT(ISBLANK(VLOOKUP(LastWeekTasks[[#This Row],[Goal]], Goals[], 6, FALSE))), "X", ""))</f>
        <v/>
      </c>
      <c r="M20" s="2"/>
      <c r="N20" s="5">
        <v>-2</v>
      </c>
      <c r="O20" s="30">
        <f>MAX(Periods[Id])</f>
        <v>6</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6:18" x14ac:dyDescent="0.25">
      <c r="F21" s="5">
        <v>-1</v>
      </c>
      <c r="G21" s="30">
        <f>MAX(Periods[Id]) -1</f>
        <v>5</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2" t="str">
        <f t="array" ref="K21">IF(LastWeekTasks[[#This Row],[Goal]] = "", "", SUM((Times[Period] = LastWeekTasks[[#This Row],[Period]]) * (Times[Goal] = LastWeekTasks[[#This Row],[Goal]]) * (Times[Hours])))</f>
        <v/>
      </c>
      <c r="L21" s="45" t="str">
        <f>IF(LastWeekTasks[[#This Row],[Goal]] = "", "", IF(NOT(ISBLANK(VLOOKUP(LastWeekTasks[[#This Row],[Goal]], Goals[], 6, FALSE))), "X", ""))</f>
        <v/>
      </c>
      <c r="M21" s="2"/>
      <c r="N21" s="5">
        <v>-1</v>
      </c>
      <c r="O21" s="30">
        <f>MAX(Periods[Id])</f>
        <v>6</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tabSelected="1" showRuler="0" view="pageLayout" zoomScale="115" zoomScaleNormal="100" zoomScalePageLayoutView="115" workbookViewId="0">
      <selection activeCell="E27" sqref="E27"/>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20</v>
      </c>
      <c r="B1" s="22"/>
      <c r="C1" s="22"/>
      <c r="D1" s="22"/>
      <c r="E1" s="22"/>
      <c r="F1" s="22"/>
      <c r="G1" s="24"/>
      <c r="H1" s="24"/>
      <c r="I1" s="23"/>
      <c r="J1" s="49">
        <f>MAX(Periods[Start])</f>
        <v>42536</v>
      </c>
      <c r="K1" s="50"/>
      <c r="L1" s="13"/>
      <c r="M1" s="7"/>
    </row>
    <row r="2" spans="1:13" x14ac:dyDescent="0.25">
      <c r="A2" s="13"/>
      <c r="B2" s="13"/>
      <c r="C2" s="13"/>
      <c r="D2" s="13"/>
      <c r="E2" s="13"/>
      <c r="F2" s="13"/>
      <c r="G2" s="13"/>
      <c r="H2" s="13"/>
      <c r="I2" s="13"/>
      <c r="J2" s="13"/>
      <c r="K2" s="13"/>
    </row>
    <row r="3" spans="1:13" ht="15" customHeight="1" x14ac:dyDescent="0.25">
      <c r="A3" s="26" t="s">
        <v>32</v>
      </c>
      <c r="B3" s="27"/>
      <c r="C3" s="27"/>
      <c r="D3" s="36" t="s">
        <v>47</v>
      </c>
      <c r="E3" s="35" t="s">
        <v>26</v>
      </c>
      <c r="F3" s="16"/>
      <c r="H3" s="25" t="s">
        <v>30</v>
      </c>
      <c r="I3" s="28"/>
      <c r="J3" s="28"/>
      <c r="K3" s="29"/>
      <c r="L3" s="34" t="s">
        <v>43</v>
      </c>
    </row>
    <row r="4" spans="1:13" ht="16.5" x14ac:dyDescent="0.3">
      <c r="A4" s="10" t="str">
        <f t="array" ref="A4:A18">LastWeekTasks[Goal Description]</f>
        <v>Finish first year class plan</v>
      </c>
      <c r="B4" s="10"/>
      <c r="C4" s="10"/>
      <c r="D4" s="53">
        <f t="array" ref="D4:D12">LastWeekTasks[Hours]</f>
        <v>3.125E-2</v>
      </c>
      <c r="E4" s="41" t="str">
        <f t="array" ref="E4:E18">LastWeekTasks[Done]</f>
        <v>X</v>
      </c>
      <c r="F4" s="16"/>
      <c r="H4" s="17" t="str">
        <f t="array" ref="H4:H18">ThisWeekTasks[Description]</f>
        <v>Introduction to Statistical Learning</v>
      </c>
      <c r="I4" s="10"/>
      <c r="J4" s="10"/>
      <c r="K4" s="10"/>
      <c r="L4" s="34" t="s">
        <v>43</v>
      </c>
    </row>
    <row r="5" spans="1:13" ht="16.5" x14ac:dyDescent="0.3">
      <c r="A5" s="32" t="str">
        <v>Send Jayne my TA preferences</v>
      </c>
      <c r="B5" s="18"/>
      <c r="C5" s="18"/>
      <c r="D5" s="54">
        <v>2.083333333333337E-2</v>
      </c>
      <c r="E5" s="42" t="str">
        <v>X</v>
      </c>
      <c r="F5" s="15"/>
      <c r="H5" s="32" t="str">
        <v>Reinforcement Learning an Introduction</v>
      </c>
      <c r="I5" s="33"/>
      <c r="J5" s="33"/>
      <c r="K5" s="33"/>
      <c r="L5" s="34" t="s">
        <v>43</v>
      </c>
      <c r="M5"/>
    </row>
    <row r="6" spans="1:13" ht="16.5" x14ac:dyDescent="0.3">
      <c r="A6" s="10" t="str">
        <v>Uploading Open Source Data Library</v>
      </c>
      <c r="B6" s="9"/>
      <c r="C6" s="9"/>
      <c r="D6" s="55">
        <v>0.64583333333333326</v>
      </c>
      <c r="E6" s="41" t="str">
        <v>X</v>
      </c>
      <c r="F6" s="15"/>
      <c r="H6" s="10" t="str">
        <v>Read article abstracts</v>
      </c>
      <c r="I6" s="10"/>
      <c r="J6" s="10"/>
      <c r="K6" s="10"/>
      <c r="L6" s="34" t="s">
        <v>43</v>
      </c>
      <c r="M6"/>
    </row>
    <row r="7" spans="1:13" ht="16.5" x14ac:dyDescent="0.3">
      <c r="A7" s="10" t="str">
        <v>Introduction to Statistical Learning</v>
      </c>
      <c r="B7" s="9"/>
      <c r="C7" s="9"/>
      <c r="D7" s="55">
        <v>0</v>
      </c>
      <c r="E7" s="41" t="str">
        <v/>
      </c>
      <c r="F7" s="15"/>
      <c r="H7" s="10" t="str">
        <v>Integrate into UVA System</v>
      </c>
      <c r="I7" s="10"/>
      <c r="J7" s="10"/>
      <c r="K7" s="10"/>
      <c r="L7" s="34" t="s">
        <v>43</v>
      </c>
      <c r="M7"/>
    </row>
    <row r="8" spans="1:13" ht="16.5" x14ac:dyDescent="0.3">
      <c r="A8" s="10" t="str">
        <v>Reinforcement Learning an Introduction</v>
      </c>
      <c r="B8" s="9"/>
      <c r="C8" s="9"/>
      <c r="D8" s="55">
        <v>0.32291666666666657</v>
      </c>
      <c r="E8" s="41" t="str">
        <v/>
      </c>
      <c r="F8" s="15"/>
      <c r="G8" s="13"/>
      <c r="H8" s="10" t="str">
        <v/>
      </c>
      <c r="I8" s="10"/>
      <c r="J8" s="10"/>
      <c r="K8" s="10"/>
      <c r="L8" s="34" t="s">
        <v>43</v>
      </c>
      <c r="M8"/>
    </row>
    <row r="9" spans="1:13" ht="16.5" x14ac:dyDescent="0.3">
      <c r="A9" s="10" t="str">
        <v>Read article abstracts</v>
      </c>
      <c r="B9" s="9"/>
      <c r="C9" s="9"/>
      <c r="D9" s="55">
        <v>0</v>
      </c>
      <c r="E9" s="41" t="str">
        <v/>
      </c>
      <c r="F9" s="15"/>
      <c r="G9" s="13"/>
      <c r="H9" s="10" t="str">
        <v/>
      </c>
      <c r="I9" s="10"/>
      <c r="J9" s="10"/>
      <c r="K9" s="10"/>
      <c r="L9" s="34" t="s">
        <v>43</v>
      </c>
      <c r="M9"/>
    </row>
    <row r="10" spans="1:13" ht="16.5" x14ac:dyDescent="0.3">
      <c r="A10" s="10" t="str">
        <v>Integrate into UVA System</v>
      </c>
      <c r="B10" s="9"/>
      <c r="C10" s="9"/>
      <c r="D10" s="55">
        <v>0</v>
      </c>
      <c r="E10" s="41" t="str">
        <v/>
      </c>
      <c r="F10" s="15"/>
      <c r="G10" s="13"/>
      <c r="H10" s="10" t="str">
        <v/>
      </c>
      <c r="I10" s="10"/>
      <c r="J10" s="10"/>
      <c r="K10" s="10"/>
      <c r="L10" s="34" t="s">
        <v>43</v>
      </c>
      <c r="M10"/>
    </row>
    <row r="11" spans="1:13" ht="16.5" x14ac:dyDescent="0.3">
      <c r="A11" s="10" t="str">
        <v/>
      </c>
      <c r="B11" s="9"/>
      <c r="C11" s="9"/>
      <c r="D11" s="55" t="str">
        <v/>
      </c>
      <c r="E11" s="41" t="str">
        <v/>
      </c>
      <c r="F11" s="15"/>
      <c r="G11" s="13"/>
      <c r="H11" s="10" t="str">
        <v/>
      </c>
      <c r="I11" s="10"/>
      <c r="J11" s="10"/>
      <c r="K11" s="10"/>
      <c r="L11" s="34" t="s">
        <v>43</v>
      </c>
      <c r="M11"/>
    </row>
    <row r="12" spans="1:13" ht="16.5" customHeight="1" x14ac:dyDescent="0.3">
      <c r="A12" s="10" t="str">
        <v/>
      </c>
      <c r="B12" s="10"/>
      <c r="C12" s="10"/>
      <c r="D12" s="53" t="str">
        <v/>
      </c>
      <c r="E12" s="41" t="str">
        <v/>
      </c>
      <c r="F12" s="12"/>
      <c r="G12" s="13"/>
      <c r="H12" s="19" t="str">
        <v/>
      </c>
      <c r="I12" s="19"/>
      <c r="J12" s="19"/>
      <c r="K12" s="19"/>
      <c r="L12" s="34" t="s">
        <v>43</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28</v>
      </c>
      <c r="B20" s="17"/>
      <c r="C20" s="17"/>
      <c r="D20" s="17"/>
      <c r="E20" s="37"/>
      <c r="F20" s="38"/>
      <c r="G20" s="38"/>
      <c r="H20" s="38"/>
      <c r="I20" s="38"/>
      <c r="J20" s="38"/>
      <c r="K20" s="39"/>
      <c r="L20" s="12"/>
      <c r="M20"/>
    </row>
    <row r="21" spans="1:13" ht="16.5" x14ac:dyDescent="0.3">
      <c r="A21" s="17" t="str">
        <f t="array" ref="A21:A30">ThisWeekQuestions[Question]</f>
        <v>How does the University handle source code I write while a student?</v>
      </c>
      <c r="B21" s="17"/>
      <c r="C21" s="17"/>
      <c r="D21" s="17"/>
      <c r="E21" s="46"/>
      <c r="F21" s="40"/>
      <c r="G21" s="40"/>
      <c r="H21" s="40"/>
      <c r="I21" s="40"/>
      <c r="J21" s="40"/>
      <c r="K21" s="40"/>
      <c r="L21" s="14"/>
      <c r="M21"/>
    </row>
    <row r="22" spans="1:13" ht="16.5" x14ac:dyDescent="0.3">
      <c r="A22" s="32" t="str">
        <v/>
      </c>
      <c r="B22" s="10"/>
      <c r="C22" s="10"/>
      <c r="D22" s="10"/>
      <c r="E22" s="47"/>
      <c r="F22" s="20"/>
      <c r="G22" s="20"/>
      <c r="H22" s="20"/>
      <c r="I22" s="20"/>
      <c r="J22" s="20"/>
      <c r="K22" s="20"/>
      <c r="L22" s="14"/>
      <c r="M22"/>
    </row>
    <row r="23" spans="1:13" ht="16.5" x14ac:dyDescent="0.3">
      <c r="A23" s="10" t="str">
        <v/>
      </c>
      <c r="B23" s="10"/>
      <c r="C23" s="10"/>
      <c r="D23" s="10"/>
      <c r="E23" s="47"/>
      <c r="F23" s="20"/>
      <c r="G23" s="20"/>
      <c r="H23" s="20"/>
      <c r="I23" s="20"/>
      <c r="J23" s="20"/>
      <c r="K23" s="20"/>
      <c r="L23" s="14"/>
      <c r="M23"/>
    </row>
    <row r="24" spans="1:13" ht="16.5" x14ac:dyDescent="0.3">
      <c r="A24" s="10" t="str">
        <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9" priority="13">
      <formula>INDIRECT("A"&amp;ROW()) &lt;&gt; ""</formula>
    </cfRule>
    <cfRule type="expression" dxfId="18" priority="14">
      <formula>MOD(ROW(),2)=1</formula>
    </cfRule>
    <cfRule type="expression" dxfId="17" priority="15">
      <formula>INDIRECT("A"&amp;ROW())&lt;&gt;""</formula>
    </cfRule>
  </conditionalFormatting>
  <conditionalFormatting sqref="H4:K18">
    <cfRule type="expression" dxfId="16" priority="10">
      <formula>INDIRECT("H"&amp;ROW()) &lt;&gt; ""</formula>
    </cfRule>
    <cfRule type="expression" dxfId="15" priority="11">
      <formula>MOD(ROW(),2)=1</formula>
    </cfRule>
    <cfRule type="expression" dxfId="14" priority="12">
      <formula>INDIRECT("H"&amp;ROW())&lt;&gt;""</formula>
    </cfRule>
  </conditionalFormatting>
  <conditionalFormatting sqref="A21:K30">
    <cfRule type="expression" dxfId="13" priority="7">
      <formula>INDIRECT("A"&amp;ROW()) &lt;&gt; ""</formula>
    </cfRule>
    <cfRule type="expression" dxfId="12" priority="8">
      <formula>MOD(ROW(),2)=0</formula>
    </cfRule>
    <cfRule type="expression" dxfId="11" priority="9">
      <formula>INDIRECT("A"&amp;ROW())&lt;&gt;""</formula>
    </cfRule>
  </conditionalFormatting>
  <conditionalFormatting sqref="H4:H12">
    <cfRule type="expression" dxfId="10" priority="6">
      <formula>INDIRECT("H"&amp;ROW())&lt;&gt;""</formula>
    </cfRule>
  </conditionalFormatting>
  <conditionalFormatting sqref="K4:K12">
    <cfRule type="expression" dxfId="9" priority="5">
      <formula>INDIRECT("H"&amp;ROW()) &lt;&gt; ""</formula>
    </cfRule>
  </conditionalFormatting>
  <conditionalFormatting sqref="A4:A12">
    <cfRule type="expression" dxfId="8" priority="4">
      <formula>INDIRECT("A"&amp;ROW())&lt;&gt;""</formula>
    </cfRule>
  </conditionalFormatting>
  <conditionalFormatting sqref="E4:E12">
    <cfRule type="expression" dxfId="7" priority="3">
      <formula>INDIRECT("A"&amp;ROW())&lt;&gt;""</formula>
    </cfRule>
  </conditionalFormatting>
  <conditionalFormatting sqref="A21:A30">
    <cfRule type="expression" dxfId="6" priority="2">
      <formula>INDIRECT("A"&amp;ROW())&lt;&gt;""</formula>
    </cfRule>
  </conditionalFormatting>
  <conditionalFormatting sqref="K21:K30">
    <cfRule type="expression" dxfId="5"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2016-06-15T17:34:09Z</dcterms:modified>
</cp:coreProperties>
</file>