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C10" i="4" l="1"/>
  <c r="D10" i="4" a="1"/>
  <c r="D10" i="4"/>
  <c r="F59" i="6" l="1"/>
  <c r="H59" i="6"/>
  <c r="F58" i="6"/>
  <c r="H58" i="6"/>
  <c r="F57" i="6" l="1"/>
  <c r="H57" i="6"/>
  <c r="C9" i="4" l="1"/>
  <c r="D9" i="4" a="1"/>
  <c r="F56" i="6" l="1"/>
  <c r="H56" i="6"/>
  <c r="F54" i="6" l="1"/>
  <c r="H54" i="6"/>
  <c r="F55" i="6"/>
  <c r="H55" i="6"/>
  <c r="F53" i="6" l="1"/>
  <c r="H53" i="6"/>
  <c r="F52" i="6"/>
  <c r="H52" i="6"/>
  <c r="F51" i="6" l="1"/>
  <c r="H51" i="6"/>
  <c r="F50" i="6" l="1"/>
  <c r="H50" i="6"/>
  <c r="F49" i="6"/>
  <c r="H49" i="6"/>
  <c r="F48" i="6"/>
  <c r="H48" i="6"/>
  <c r="F47" i="6"/>
  <c r="H47" i="6"/>
  <c r="F46" i="6" l="1"/>
  <c r="H46" i="6"/>
  <c r="O14" i="4"/>
  <c r="O2" i="4"/>
  <c r="O3" i="4"/>
  <c r="O4" i="4"/>
  <c r="O5" i="4"/>
  <c r="O6" i="4"/>
  <c r="O7" i="4"/>
  <c r="O8" i="4"/>
  <c r="O9" i="4"/>
  <c r="O10" i="4"/>
  <c r="O11" i="4"/>
  <c r="O12" i="4"/>
  <c r="O13" i="4"/>
  <c r="O15" i="4"/>
  <c r="O16" i="4"/>
  <c r="O17" i="4"/>
  <c r="O18" i="4"/>
  <c r="O19" i="4"/>
  <c r="O20" i="4"/>
  <c r="O21" i="4"/>
  <c r="G14" i="4"/>
  <c r="G2" i="4"/>
  <c r="G3" i="4"/>
  <c r="G4" i="4"/>
  <c r="G5" i="4"/>
  <c r="G6" i="4"/>
  <c r="G7" i="4"/>
  <c r="G8" i="4"/>
  <c r="G9" i="4"/>
  <c r="G10" i="4"/>
  <c r="G11" i="4"/>
  <c r="G12" i="4"/>
  <c r="G13" i="4"/>
  <c r="G15" i="4"/>
  <c r="G16"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H1" i="1" l="1"/>
  <c r="C6" i="4"/>
  <c r="F10" i="6" l="1"/>
  <c r="H10" i="6"/>
  <c r="Q12" i="4" a="1"/>
  <c r="Q12" i="4" s="1"/>
  <c r="C2" i="4"/>
  <c r="I5" i="4" a="1"/>
  <c r="I5" i="4" s="1"/>
  <c r="K5" i="4" s="1" a="1"/>
  <c r="K5" i="4" s="1"/>
  <c r="I6" i="4" a="1"/>
  <c r="I6" i="4" s="1"/>
  <c r="K6" i="4" s="1" a="1"/>
  <c r="K6" i="4" s="1"/>
  <c r="I7" i="4" a="1"/>
  <c r="I7" i="4" s="1"/>
  <c r="K7" i="4" s="1" a="1"/>
  <c r="K7" i="4" s="1"/>
  <c r="I8" i="4" a="1"/>
  <c r="I8" i="4" s="1"/>
  <c r="K8" i="4" s="1" a="1"/>
  <c r="K8" i="4" s="1"/>
  <c r="I9" i="4" a="1"/>
  <c r="I9" i="4" s="1"/>
  <c r="K9" i="4" s="1" a="1"/>
  <c r="K9" i="4" s="1"/>
  <c r="I3" i="4" a="1"/>
  <c r="I3" i="4" s="1"/>
  <c r="I13" i="4" a="1"/>
  <c r="I13" i="4" s="1"/>
  <c r="I14" i="4" a="1"/>
  <c r="I14" i="4" s="1"/>
  <c r="I12" i="4" a="1"/>
  <c r="I12" i="4" s="1"/>
  <c r="I4" i="4" a="1"/>
  <c r="I4" i="4" s="1"/>
  <c r="I2" i="4" a="1"/>
  <c r="I2" i="4" s="1"/>
  <c r="I10" i="4" a="1"/>
  <c r="I10" i="4" s="1"/>
  <c r="K10" i="4" s="1" a="1"/>
  <c r="K10" i="4" s="1"/>
  <c r="I11" i="4" a="1"/>
  <c r="I11" i="4" s="1"/>
  <c r="I15" i="4" a="1"/>
  <c r="I15" i="4" s="1"/>
  <c r="K15" i="4" s="1" a="1"/>
  <c r="K15" i="4" s="1"/>
  <c r="I16" i="4" a="1"/>
  <c r="I16" i="4" s="1"/>
  <c r="K16" i="4" s="1" a="1"/>
  <c r="K16" i="4" s="1"/>
  <c r="I17" i="4" a="1"/>
  <c r="I17" i="4" s="1"/>
  <c r="K17" i="4" s="1" a="1"/>
  <c r="K17" i="4" s="1"/>
  <c r="I18" i="4" a="1"/>
  <c r="I18" i="4" s="1"/>
  <c r="K18" i="4" s="1" a="1"/>
  <c r="K18" i="4" s="1"/>
  <c r="I19" i="4" a="1"/>
  <c r="I19" i="4" s="1"/>
  <c r="K19" i="4" s="1" a="1"/>
  <c r="K19" i="4" s="1"/>
  <c r="I20" i="4" a="1"/>
  <c r="I20" i="4" s="1"/>
  <c r="K20" i="4" s="1" a="1"/>
  <c r="K20" i="4" s="1"/>
  <c r="I21" i="4" a="1"/>
  <c r="I21" i="4" s="1"/>
  <c r="K21" i="4" s="1" a="1"/>
  <c r="K21" i="4" s="1"/>
  <c r="C3" i="4"/>
  <c r="C4" i="4"/>
  <c r="C5" i="4"/>
  <c r="H9" i="6"/>
  <c r="F9" i="6"/>
  <c r="H20" i="4" l="1"/>
  <c r="H16" i="4"/>
  <c r="H13" i="4"/>
  <c r="H7" i="4"/>
  <c r="H19" i="4"/>
  <c r="H15" i="4"/>
  <c r="H4" i="4"/>
  <c r="H6" i="4"/>
  <c r="H18" i="4"/>
  <c r="H12" i="4"/>
  <c r="H9" i="4"/>
  <c r="H5" i="4"/>
  <c r="H21" i="4"/>
  <c r="H17" i="4"/>
  <c r="H10" i="4"/>
  <c r="H14" i="4"/>
  <c r="H8" i="4"/>
  <c r="H3" i="4"/>
  <c r="H2" i="4"/>
  <c r="R12" i="4"/>
  <c r="P12" i="4"/>
  <c r="L11" i="4"/>
  <c r="H11" i="4"/>
  <c r="L12" i="4"/>
  <c r="L21" i="4"/>
  <c r="L17" i="4"/>
  <c r="L10" i="4"/>
  <c r="L14" i="4"/>
  <c r="L8" i="4"/>
  <c r="L18" i="4"/>
  <c r="L9" i="4"/>
  <c r="L5" i="4"/>
  <c r="L20" i="4"/>
  <c r="L16" i="4"/>
  <c r="L2" i="4"/>
  <c r="L13" i="4"/>
  <c r="L7" i="4"/>
  <c r="L19" i="4"/>
  <c r="L15" i="4"/>
  <c r="L4" i="4"/>
  <c r="L3" i="4"/>
  <c r="L6" i="4"/>
  <c r="J20" i="4"/>
  <c r="J16" i="4"/>
  <c r="J2" i="4"/>
  <c r="J13" i="4"/>
  <c r="J7" i="4"/>
  <c r="J19" i="4"/>
  <c r="J15" i="4"/>
  <c r="J4" i="4"/>
  <c r="J3" i="4"/>
  <c r="J6" i="4"/>
  <c r="J18" i="4"/>
  <c r="J11" i="4"/>
  <c r="J12" i="4"/>
  <c r="J9" i="4"/>
  <c r="J5" i="4"/>
  <c r="J21" i="4"/>
  <c r="J17" i="4"/>
  <c r="J10" i="4"/>
  <c r="J14" i="4"/>
  <c r="J8" i="4"/>
  <c r="Q8" i="4" a="1"/>
  <c r="Q8" i="4" s="1"/>
  <c r="Q17" i="4" a="1"/>
  <c r="Q17" i="4" s="1"/>
  <c r="Q21" i="4" a="1"/>
  <c r="Q21" i="4" s="1"/>
  <c r="Q2" i="4" a="1"/>
  <c r="Q2" i="4" s="1"/>
  <c r="Q5" i="4" a="1"/>
  <c r="Q5" i="4" s="1"/>
  <c r="Q9" i="4" a="1"/>
  <c r="Q9" i="4" s="1"/>
  <c r="Q13" i="4" a="1"/>
  <c r="Q13" i="4" s="1"/>
  <c r="Q18" i="4" a="1"/>
  <c r="Q18" i="4" s="1"/>
  <c r="Q4" i="4" a="1"/>
  <c r="Q4" i="4" s="1"/>
  <c r="Q6" i="4" a="1"/>
  <c r="Q6" i="4" s="1"/>
  <c r="Q10" i="4" a="1"/>
  <c r="Q10" i="4" s="1"/>
  <c r="Q15" i="4" a="1"/>
  <c r="Q15" i="4" s="1"/>
  <c r="Q19" i="4" a="1"/>
  <c r="Q19" i="4" s="1"/>
  <c r="Q3" i="4" a="1"/>
  <c r="Q3" i="4" s="1"/>
  <c r="Q7" i="4" a="1"/>
  <c r="Q7" i="4" s="1"/>
  <c r="Q11" i="4" a="1"/>
  <c r="Q11" i="4" s="1"/>
  <c r="Q16" i="4" a="1"/>
  <c r="Q16" i="4" s="1"/>
  <c r="Q20" i="4" a="1"/>
  <c r="Q20" i="4" s="1"/>
  <c r="Q14" i="4" a="1"/>
  <c r="Q14" i="4" s="1"/>
  <c r="F8" i="6"/>
  <c r="H8" i="6"/>
  <c r="H7" i="6"/>
  <c r="F7" i="6"/>
  <c r="R6" i="4" l="1"/>
  <c r="P6" i="4"/>
  <c r="R16" i="4"/>
  <c r="P16" i="4"/>
  <c r="R4" i="4"/>
  <c r="P4" i="4"/>
  <c r="R5" i="4"/>
  <c r="P5" i="4"/>
  <c r="R8" i="4"/>
  <c r="P8" i="4"/>
  <c r="R20" i="4"/>
  <c r="P20" i="4"/>
  <c r="R3" i="4"/>
  <c r="P3" i="4"/>
  <c r="R9" i="4"/>
  <c r="P9" i="4"/>
  <c r="R17" i="4"/>
  <c r="P17" i="4"/>
  <c r="R19" i="4"/>
  <c r="P19" i="4"/>
  <c r="R11" i="4"/>
  <c r="P11" i="4"/>
  <c r="R15" i="4"/>
  <c r="P15" i="4"/>
  <c r="R18" i="4"/>
  <c r="P18" i="4"/>
  <c r="R2" i="4"/>
  <c r="P2" i="4"/>
  <c r="R14" i="4"/>
  <c r="P14" i="4"/>
  <c r="R7" i="4"/>
  <c r="P7" i="4"/>
  <c r="R10" i="4"/>
  <c r="P10" i="4"/>
  <c r="R13" i="4"/>
  <c r="P13" i="4"/>
  <c r="R21" i="4"/>
  <c r="P21" i="4"/>
  <c r="F6" i="6"/>
  <c r="H6" i="6"/>
  <c r="H5" i="6"/>
  <c r="F5" i="6"/>
  <c r="F2" i="6"/>
  <c r="F3" i="6"/>
  <c r="F4" i="6"/>
  <c r="H4" i="6"/>
  <c r="D9" i="4" l="1"/>
  <c r="D8" i="4" a="1"/>
  <c r="D8" i="4" s="1"/>
  <c r="D5" i="4" a="1"/>
  <c r="D5" i="4" s="1"/>
  <c r="D6" i="4" a="1"/>
  <c r="D7" i="4" a="1"/>
  <c r="D7" i="4" s="1"/>
  <c r="D3" i="4" a="1"/>
  <c r="D3" i="4" s="1"/>
  <c r="D4" i="4" a="1"/>
  <c r="D4" i="4" s="1"/>
  <c r="D2" i="4" a="1"/>
  <c r="D2" i="4" s="1"/>
  <c r="D6" i="4"/>
  <c r="K2" i="4" a="1"/>
  <c r="K2" i="4" s="1"/>
  <c r="K13" i="4" a="1"/>
  <c r="K13" i="4" s="1"/>
  <c r="K3" i="4" a="1"/>
  <c r="K3" i="4" s="1"/>
  <c r="K11" i="4" a="1"/>
  <c r="K11" i="4" s="1"/>
  <c r="K4" i="4" a="1"/>
  <c r="K4" i="4" s="1"/>
  <c r="K12" i="4" a="1"/>
  <c r="K12" i="4" s="1"/>
  <c r="K14" i="4" a="1"/>
  <c r="K14"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0" authorId="0" shapeId="0">
      <text>
        <r>
          <rPr>
            <b/>
            <sz val="9"/>
            <color indexed="81"/>
            <rFont val="Tahoma"/>
            <family val="2"/>
          </rPr>
          <t>Author:</t>
        </r>
        <r>
          <rPr>
            <sz val="9"/>
            <color indexed="81"/>
            <rFont val="Tahoma"/>
            <family val="2"/>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2" authorId="0" shapeId="0">
      <text>
        <r>
          <rPr>
            <b/>
            <sz val="9"/>
            <color indexed="81"/>
            <rFont val="Tahoma"/>
            <family val="2"/>
          </rPr>
          <t>Author:</t>
        </r>
        <r>
          <rPr>
            <sz val="9"/>
            <color indexed="81"/>
            <rFont val="Tahoma"/>
            <family val="2"/>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<sst xmlns="http://schemas.openxmlformats.org/spreadsheetml/2006/main" count="188" uniqueCount="129">
  <si>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</si>
  <si>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</si>
  <si>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</si>
  <si>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</si>
  <si>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</si>
  <si>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</si>
  <si>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</si>
  <si>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</si>
  <si>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</si>
  <si>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</si>
  <si>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</si>
  <si>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</si>
  <si>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</si>
  <si>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</si>
  <si>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</si>
  <si>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</si>
  <si>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</si>
  <si>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</si>
  <si>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</si>
  <si>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</si>
  <si>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</si>
  <si>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</si>
  <si>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</si>
  <si>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</si>
  <si>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</si>
  <si>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</si>
  <si>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</si>
  <si>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</si>
  <si>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</si>
  <si>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</si>
  <si>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</si>
  <si>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</si>
  <si>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</si>
  <si>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</si>
  <si>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</si>
  <si>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</si>
  <si>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</si>
  <si>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</si>
  <si>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</si>
  <si>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</si>
  <si>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</si>
  <si>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</si>
  <si>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</si>
  <si>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</si>
  <si>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</si>
  <si>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</si>
  <si>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</si>
  <si>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</si>
  <si>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</si>
  <si>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</si>
  <si>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</si>
  <si>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</si>
  <si>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</si>
  <si>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</si>
  <si>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</si>
  <si>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</si>
  <si>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</si>
  <si>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</si>
  <si>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</si>
  <si>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</si>
  <si>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</si>
  <si>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</si>
  <si>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</si>
  <si>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</si>
  <si>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</si>
  <si>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</si>
  <si>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</si>
  <si>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</si>
  <si>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</si>
  <si>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</si>
  <si>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</si>
  <si>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</si>
  <si>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</si>
  <si>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</si>
  <si>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</si>
  <si>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</si>
  <si>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</si>
  <si>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</si>
  <si>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</si>
  <si>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</si>
  <si>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</si>
  <si>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</si>
  <si>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</si>
  <si>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</si>
  <si>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</si>
  <si>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</si>
  <si>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</si>
  <si>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</si>
  <si>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</si>
  <si>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</si>
  <si>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</si>
  <si>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</si>
  <si>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</si>
  <si>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</si>
  <si>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</si>
  <si>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</si>
  <si>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</si>
  <si>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</si>
  <si>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</si>
  <si>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</si>
  <si>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</si>
  <si>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</si>
  <si>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</si>
  <si>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</si>
  <si>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</si>
  <si>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</si>
  <si>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</si>
  <si>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</si>
  <si>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</si>
  <si>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</si>
  <si>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</si>
  <si>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</si>
  <si>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</si>
  <si>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</si>
  <si>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</si>
  <si>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</si>
  <si>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</si>
  <si>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</si>
  <si>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</si>
  <si>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</si>
  <si>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</si>
  <si>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</si>
  <si>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</si>
  <si>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</si>
  <si>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Read articles about research interests</t>
  </si>
  <si>
    <t>Thinking about research interests</t>
  </si>
  <si>
    <t>With student volunteer looking unlikely is UbiComp still a possibility?</t>
  </si>
  <si>
    <t>More interest in objective inferences</t>
  </si>
  <si>
    <t>Studying digitial devices as systems.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</si>
</sst>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amily val="2"/>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family val="2"/>
    </font>
    <font>
      <b/>
      <sz val="9"/>
      <color indexed="81"/>
      <name val="Tahoma"/>
      <family val="2"/>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3" totalsRowShown="0">
  <autoFilter ref="A1:F33"/>
  <sortState ref="A2:F33">
    <sortCondition ref="F2:F31"/>
    <sortCondition ref="E2:E31"/>
  </sortState>
  <tableColumns count="6">
    <tableColumn id="8" name="Id" dataDxfId="41"/>
    <tableColumn id="1" name="Description"/>
    <tableColumn id="2" name="Comments"/>
    <tableColumn id="4" name="Due" dataDxfId="40"/>
    <tableColumn id="3" name="Started" dataDxfId="39"/>
    <tableColumn id="5" name="Finished"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59" totalsRowShown="0">
  <autoFilter ref="A1:H59"/>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26" totalsRowShown="0">
  <autoFilter ref="A1:B26">
    <filterColumn colId="1">
      <filters blank="1"/>
    </filterColumn>
  </autoFilter>
  <sortState ref="A23:B23">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10" totalsRowShown="0">
  <autoFilter ref="A1:D10"/>
  <tableColumns count="4">
    <tableColumn id="1" name="Id" dataDxfId="32"/>
    <tableColumn id="2" name="Start" dataDxfId="31"/>
    <tableColumn id="3" name="End"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3"/>
  <sheetViews>
    <sheetView workbookViewId="0">
      <selection activeCell="B26" sqref="B26"/>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41</v>
      </c>
      <c r="F1" t="s">
        <v>42</v>
      </c>
      <c r="H1" t="str">
        <f xml:space="preserve"> "Current Period: " &amp; MAX(Periods[Id]) -1</f>
        <v>Current Period: 8</v>
      </c>
    </row>
    <row r="2" spans="1:8" x14ac:dyDescent="0.25">
      <c r="A2" s="5">
        <v>1</v>
      </c>
      <c r="B2" t="s">
        <v>0</v>
      </c>
      <c r="D2" s="2">
        <v>42508</v>
      </c>
      <c r="E2" s="30">
        <v>2</v>
      </c>
      <c r="F2" s="30">
        <v>2</v>
      </c>
    </row>
    <row r="3" spans="1:8" x14ac:dyDescent="0.25">
      <c r="A3" s="5">
        <v>2</v>
      </c>
      <c r="B3" t="s">
        <v>1</v>
      </c>
      <c r="D3" s="2">
        <v>42508</v>
      </c>
      <c r="E3" s="30">
        <v>2</v>
      </c>
      <c r="F3" s="30">
        <v>2</v>
      </c>
    </row>
    <row r="4" spans="1:8" x14ac:dyDescent="0.25">
      <c r="A4" s="5">
        <v>3</v>
      </c>
      <c r="B4" t="s">
        <v>58</v>
      </c>
      <c r="D4" s="2">
        <v>42508</v>
      </c>
      <c r="E4" s="30">
        <v>2</v>
      </c>
      <c r="F4" s="30">
        <v>2</v>
      </c>
    </row>
    <row r="5" spans="1:8" x14ac:dyDescent="0.25">
      <c r="A5" s="5">
        <v>4</v>
      </c>
      <c r="B5" t="s">
        <v>44</v>
      </c>
      <c r="D5" s="2">
        <v>42509</v>
      </c>
      <c r="E5" s="30">
        <v>2</v>
      </c>
      <c r="F5" s="30">
        <v>2</v>
      </c>
    </row>
    <row r="6" spans="1:8" x14ac:dyDescent="0.25">
      <c r="A6" s="5">
        <v>5</v>
      </c>
      <c r="B6" s="1" t="s">
        <v>59</v>
      </c>
      <c r="D6" s="2">
        <v>42509</v>
      </c>
      <c r="E6" s="30">
        <v>2</v>
      </c>
      <c r="F6" s="30">
        <v>2</v>
      </c>
    </row>
    <row r="7" spans="1:8" x14ac:dyDescent="0.25">
      <c r="A7" s="5">
        <v>6</v>
      </c>
      <c r="B7" s="1" t="s">
        <v>61</v>
      </c>
      <c r="D7" s="2">
        <v>42509</v>
      </c>
      <c r="E7" s="30">
        <v>2</v>
      </c>
      <c r="F7" s="30">
        <v>2</v>
      </c>
    </row>
    <row r="8" spans="1:8" x14ac:dyDescent="0.25">
      <c r="A8" s="5">
        <v>8</v>
      </c>
      <c r="B8" s="1" t="s">
        <v>60</v>
      </c>
      <c r="D8" s="2">
        <v>42515</v>
      </c>
      <c r="E8" s="30">
        <v>2</v>
      </c>
      <c r="F8" s="30">
        <v>3</v>
      </c>
    </row>
    <row r="9" spans="1:8" x14ac:dyDescent="0.25">
      <c r="A9" s="5">
        <v>10</v>
      </c>
      <c r="B9" s="1" t="s">
        <v>8</v>
      </c>
      <c r="D9" s="2">
        <v>42522</v>
      </c>
      <c r="E9" s="30">
        <v>2</v>
      </c>
      <c r="F9" s="30">
        <v>3</v>
      </c>
    </row>
    <row r="10" spans="1:8" x14ac:dyDescent="0.25">
      <c r="A10" s="5">
        <v>11</v>
      </c>
      <c r="B10" s="1" t="s">
        <v>9</v>
      </c>
      <c r="D10" s="2">
        <v>42522</v>
      </c>
      <c r="E10" s="30">
        <v>2</v>
      </c>
      <c r="F10" s="30">
        <v>3</v>
      </c>
    </row>
    <row r="11" spans="1:8" x14ac:dyDescent="0.25">
      <c r="A11" s="5">
        <v>12</v>
      </c>
      <c r="B11" s="1" t="s">
        <v>10</v>
      </c>
      <c r="D11" s="2">
        <v>42522</v>
      </c>
      <c r="E11" s="30">
        <v>2</v>
      </c>
      <c r="F11" s="30">
        <v>3</v>
      </c>
    </row>
    <row r="12" spans="1:8" x14ac:dyDescent="0.25">
      <c r="A12" s="5">
        <v>9</v>
      </c>
      <c r="B12" t="s">
        <v>62</v>
      </c>
      <c r="D12" s="2">
        <v>42515</v>
      </c>
      <c r="E12" s="30">
        <v>3</v>
      </c>
      <c r="F12" s="30">
        <v>3</v>
      </c>
    </row>
    <row r="13" spans="1:8" x14ac:dyDescent="0.25">
      <c r="A13" s="5">
        <v>7</v>
      </c>
      <c r="B13" t="s">
        <v>6</v>
      </c>
      <c r="D13" s="2">
        <v>42515</v>
      </c>
      <c r="E13" s="30">
        <v>3</v>
      </c>
      <c r="F13" s="30">
        <v>3</v>
      </c>
    </row>
    <row r="14" spans="1:8" x14ac:dyDescent="0.25">
      <c r="A14" s="5">
        <v>23</v>
      </c>
      <c r="B14" t="s">
        <v>63</v>
      </c>
      <c r="D14" s="2">
        <v>42522</v>
      </c>
      <c r="E14" s="30">
        <v>3</v>
      </c>
      <c r="F14" s="30">
        <v>3</v>
      </c>
    </row>
    <row r="15" spans="1:8" x14ac:dyDescent="0.25">
      <c r="A15" s="5">
        <v>15</v>
      </c>
      <c r="B15" t="s">
        <v>64</v>
      </c>
      <c r="D15" s="2">
        <v>42522</v>
      </c>
      <c r="E15" s="30">
        <v>3</v>
      </c>
      <c r="F15" s="30">
        <v>3</v>
      </c>
    </row>
    <row r="16" spans="1:8" x14ac:dyDescent="0.25">
      <c r="A16" s="5">
        <v>13</v>
      </c>
      <c r="B16" t="s">
        <v>31</v>
      </c>
      <c r="D16" s="2">
        <v>42529</v>
      </c>
      <c r="E16" s="30">
        <v>3</v>
      </c>
      <c r="F16" s="30">
        <v>4</v>
      </c>
    </row>
    <row r="17" spans="1:13" x14ac:dyDescent="0.25">
      <c r="A17" s="5">
        <v>25</v>
      </c>
      <c r="B17" t="s">
        <v>65</v>
      </c>
      <c r="D17" s="2">
        <v>42529</v>
      </c>
      <c r="E17" s="30">
        <v>4</v>
      </c>
      <c r="F17" s="30">
        <v>4</v>
      </c>
    </row>
    <row r="18" spans="1:13" x14ac:dyDescent="0.25">
      <c r="A18" s="5">
        <v>26</v>
      </c>
      <c r="B18" t="s">
        <v>66</v>
      </c>
      <c r="D18" s="2">
        <v>42529</v>
      </c>
      <c r="E18" s="30">
        <v>4</v>
      </c>
      <c r="F18" s="30">
        <v>4</v>
      </c>
    </row>
    <row r="19" spans="1:13" x14ac:dyDescent="0.25">
      <c r="A19" s="5">
        <v>27</v>
      </c>
      <c r="B19" t="s">
        <v>92</v>
      </c>
      <c r="D19" s="2">
        <v>42529</v>
      </c>
      <c r="E19" s="30">
        <v>4</v>
      </c>
      <c r="F19" s="30">
        <v>5</v>
      </c>
    </row>
    <row r="20" spans="1:13" x14ac:dyDescent="0.25">
      <c r="A20" s="5">
        <v>18</v>
      </c>
      <c r="B20" t="s">
        <v>73</v>
      </c>
      <c r="D20" s="2">
        <v>42538</v>
      </c>
      <c r="E20" s="30">
        <v>5</v>
      </c>
      <c r="F20" s="30">
        <v>5</v>
      </c>
    </row>
    <row r="21" spans="1:13" x14ac:dyDescent="0.25">
      <c r="A21" s="5">
        <v>32</v>
      </c>
      <c r="B21" t="s">
        <v>99</v>
      </c>
      <c r="D21" s="2"/>
      <c r="E21" s="30">
        <v>5</v>
      </c>
      <c r="F21" s="30">
        <v>5</v>
      </c>
    </row>
    <row r="22" spans="1:13" x14ac:dyDescent="0.25">
      <c r="A22" s="5">
        <v>30</v>
      </c>
      <c r="B22" t="s">
        <v>95</v>
      </c>
      <c r="D22" s="2"/>
      <c r="E22" s="30">
        <v>2</v>
      </c>
      <c r="F22" s="30">
        <v>7</v>
      </c>
    </row>
    <row r="23" spans="1:13" x14ac:dyDescent="0.25">
      <c r="A23" s="5">
        <v>14</v>
      </c>
      <c r="B23" t="s">
        <v>5</v>
      </c>
      <c r="D23" s="2"/>
      <c r="E23" s="30">
        <v>3</v>
      </c>
      <c r="F23" s="30">
        <v>7</v>
      </c>
      <c r="M23" s="8"/>
    </row>
    <row r="24" spans="1:13" x14ac:dyDescent="0.25">
      <c r="A24" s="5">
        <v>24</v>
      </c>
      <c r="B24" t="s">
        <v>120</v>
      </c>
      <c r="D24" s="2"/>
      <c r="E24" s="30">
        <v>3</v>
      </c>
      <c r="F24" s="30"/>
    </row>
    <row r="25" spans="1:13" x14ac:dyDescent="0.25">
      <c r="A25" s="5">
        <v>29</v>
      </c>
      <c r="B25" s="15" t="s">
        <v>76</v>
      </c>
      <c r="D25" s="2"/>
      <c r="E25" s="30">
        <v>4</v>
      </c>
      <c r="F25" s="30"/>
    </row>
    <row r="26" spans="1:13" x14ac:dyDescent="0.25">
      <c r="A26" s="5">
        <v>33</v>
      </c>
      <c r="B26" t="s">
        <v>124</v>
      </c>
      <c r="D26" s="2"/>
      <c r="E26" s="30">
        <v>8</v>
      </c>
      <c r="F26" s="30"/>
    </row>
    <row r="27" spans="1:13" x14ac:dyDescent="0.25">
      <c r="A27" s="5">
        <v>16</v>
      </c>
      <c r="B27" t="s">
        <v>49</v>
      </c>
      <c r="D27" s="2">
        <v>42577</v>
      </c>
      <c r="E27" s="30"/>
      <c r="F27" s="30"/>
    </row>
    <row r="28" spans="1:13" x14ac:dyDescent="0.25">
      <c r="A28" s="5">
        <v>22</v>
      </c>
      <c r="B28" t="s">
        <v>11</v>
      </c>
      <c r="D28" s="2">
        <v>42583</v>
      </c>
      <c r="E28" s="30"/>
      <c r="F28" s="30"/>
    </row>
    <row r="29" spans="1:13" x14ac:dyDescent="0.25">
      <c r="A29" s="5">
        <v>28</v>
      </c>
      <c r="B29" t="s">
        <v>71</v>
      </c>
      <c r="D29" s="2">
        <v>42585</v>
      </c>
      <c r="E29" s="30"/>
      <c r="F29" s="30"/>
    </row>
    <row r="30" spans="1:13" x14ac:dyDescent="0.25">
      <c r="A30" s="5">
        <v>19</v>
      </c>
      <c r="B30" s="15" t="s">
        <v>7</v>
      </c>
      <c r="D30" s="2">
        <v>42586</v>
      </c>
      <c r="E30" s="30"/>
      <c r="F30" s="30"/>
    </row>
    <row r="31" spans="1:13" x14ac:dyDescent="0.25">
      <c r="A31" s="5">
        <v>17</v>
      </c>
      <c r="B31" s="1" t="s">
        <v>2</v>
      </c>
      <c r="C31" t="s">
        <v>4</v>
      </c>
      <c r="D31" s="2">
        <v>42587</v>
      </c>
      <c r="E31" s="30"/>
      <c r="F31" s="30"/>
    </row>
    <row r="32" spans="1:13" x14ac:dyDescent="0.25">
      <c r="A32" s="5">
        <v>27</v>
      </c>
      <c r="B32" t="s">
        <v>70</v>
      </c>
      <c r="D32" s="2">
        <v>42587</v>
      </c>
      <c r="E32" s="30"/>
      <c r="F32" s="30"/>
    </row>
    <row r="33" spans="1:6" x14ac:dyDescent="0.25">
      <c r="A33" s="5">
        <v>0</v>
      </c>
      <c r="B33" t="s">
        <v>50</v>
      </c>
      <c r="D33" s="2"/>
      <c r="E33" s="30"/>
      <c r="F33"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31" r:id="rId3" location="inbox/154e7d1ce0153b1e"/>
    <hyperlink ref="B9" r:id="rId4" location="heading=h.4uv9il96waak" display="https://docs.google.com/document/d/1WtVePtADr7xStL5Ac2lepzWibRBYoZs5Y_515wGqzFw/edit - heading=h.4uv9il96waak"/>
    <hyperlink ref="B10" r:id="rId5" location="heading=h.kwuhphhohs6l" display="https://docs.google.com/document/d/1WtVePtADr7xStL5Ac2lepzWibRBYoZs5Y_515wGqzFw/edit - heading=h.kwuhphhohs6l"/>
    <hyperlink ref="B11"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A28" workbookViewId="0">
      <selection activeCell="A60" sqref="A60"/>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40</v>
      </c>
      <c r="C1" t="s">
        <v>15</v>
      </c>
      <c r="D1" t="s">
        <v>22</v>
      </c>
      <c r="E1" t="s">
        <v>23</v>
      </c>
      <c r="F1" t="s">
        <v>38</v>
      </c>
      <c r="G1" t="s">
        <v>45</v>
      </c>
      <c r="H1" t="s">
        <v>46</v>
      </c>
    </row>
    <row r="2" spans="1:8" x14ac:dyDescent="0.25">
      <c r="A2" t="s">
        <v>56</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55</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54</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53</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53</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52</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51</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51</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48</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57</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67</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72</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74</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83</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93</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94</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96</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96</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96</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97</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96</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99</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99</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99</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96</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96</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96</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100</v>
      </c>
      <c r="B30">
        <v>6</v>
      </c>
      <c r="C30" s="3">
        <v>42538</v>
      </c>
      <c r="D30" s="6">
        <v>0.64583333333333337</v>
      </c>
      <c r="E30" s="6">
        <v>0.6875</v>
      </c>
      <c r="F30" s="6">
        <f>Times[[#This Row],[End]]-Times[[#This Row],[Start]]</f>
        <v>4.166666666666663E-2</v>
      </c>
      <c r="G30" s="30">
        <v>29</v>
      </c>
      <c r="H30" s="6" t="str">
        <f>VLOOKUP(Times[[#This Row],[Goal]], Goals[], 2, FALSE)</f>
        <v>Integrate into UVA System</v>
      </c>
    </row>
    <row r="31" spans="1:8" x14ac:dyDescent="0.25">
      <c r="A31" t="s">
        <v>96</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96</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96</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96</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101</v>
      </c>
      <c r="B35">
        <v>6</v>
      </c>
      <c r="C35" s="3">
        <v>42542</v>
      </c>
      <c r="D35" s="6">
        <v>0.5</v>
      </c>
      <c r="E35" s="6">
        <v>0.5625</v>
      </c>
      <c r="F35" s="6">
        <f>Times[[#This Row],[End]]-Times[[#This Row],[Start]]</f>
        <v>6.25E-2</v>
      </c>
      <c r="G35" s="30">
        <v>29</v>
      </c>
      <c r="H35" s="6" t="str">
        <f>VLOOKUP(Times[[#This Row],[Goal]], Goals[], 2, FALSE)</f>
        <v>Integrate into UVA System</v>
      </c>
    </row>
    <row r="36" spans="1:8" x14ac:dyDescent="0.25">
      <c r="A36" t="s">
        <v>96</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96</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96</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107</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107</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107</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107</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107</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107</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107</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107</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112</v>
      </c>
      <c r="B47">
        <v>7</v>
      </c>
      <c r="C47" s="3">
        <v>42548</v>
      </c>
      <c r="D47" s="6">
        <v>0.55208333333333337</v>
      </c>
      <c r="E47" s="6">
        <v>0.58333333333333337</v>
      </c>
      <c r="F47" s="6">
        <f>Times[[#This Row],[End]]-Times[[#This Row],[Start]]</f>
        <v>3.125E-2</v>
      </c>
      <c r="G47" s="30">
        <v>29</v>
      </c>
      <c r="H47" s="6" t="str">
        <f>VLOOKUP(Times[[#This Row],[Goal]], Goals[], 2, FALSE)</f>
        <v>Integrate into UVA System</v>
      </c>
    </row>
    <row r="48" spans="1:8" x14ac:dyDescent="0.25">
      <c r="A48" t="s">
        <v>113</v>
      </c>
      <c r="B48">
        <v>7</v>
      </c>
      <c r="C48" s="3">
        <v>42548</v>
      </c>
      <c r="D48" s="6">
        <v>0.58333333333333337</v>
      </c>
      <c r="E48" s="6">
        <v>0.59375</v>
      </c>
      <c r="F48" s="6">
        <f>Times[[#This Row],[End]]-Times[[#This Row],[Start]]</f>
        <v>1.041666666666663E-2</v>
      </c>
      <c r="G48" s="30">
        <v>29</v>
      </c>
      <c r="H48" s="6" t="str">
        <f>VLOOKUP(Times[[#This Row],[Goal]], Goals[], 2, FALSE)</f>
        <v>Integrate into UVA System</v>
      </c>
    </row>
    <row r="49" spans="1:8" x14ac:dyDescent="0.25">
      <c r="A49" t="s">
        <v>114</v>
      </c>
      <c r="B49">
        <v>7</v>
      </c>
      <c r="C49" s="3">
        <v>42548</v>
      </c>
      <c r="D49" s="6">
        <v>0.59375</v>
      </c>
      <c r="E49" s="6">
        <v>0.625</v>
      </c>
      <c r="F49" s="6">
        <f>Times[[#This Row],[End]]-Times[[#This Row],[Start]]</f>
        <v>3.125E-2</v>
      </c>
      <c r="G49" s="30">
        <v>29</v>
      </c>
      <c r="H49" s="6" t="str">
        <f>VLOOKUP(Times[[#This Row],[Goal]], Goals[], 2, FALSE)</f>
        <v>Integrate into UVA System</v>
      </c>
    </row>
    <row r="50" spans="1:8" x14ac:dyDescent="0.25">
      <c r="A50" t="s">
        <v>115</v>
      </c>
      <c r="B50">
        <v>7</v>
      </c>
      <c r="C50" s="3">
        <v>42548</v>
      </c>
      <c r="D50" s="6">
        <v>0.625</v>
      </c>
      <c r="E50" s="6">
        <v>0.63541666666666663</v>
      </c>
      <c r="F50" s="6">
        <f>Times[[#This Row],[End]]-Times[[#This Row],[Start]]</f>
        <v>1.041666666666663E-2</v>
      </c>
      <c r="G50" s="30">
        <v>29</v>
      </c>
      <c r="H50" s="6" t="str">
        <f>VLOOKUP(Times[[#This Row],[Goal]], Goals[], 2, FALSE)</f>
        <v>Integrate into UVA System</v>
      </c>
    </row>
    <row r="51" spans="1:8" x14ac:dyDescent="0.25">
      <c r="A51" t="s">
        <v>114</v>
      </c>
      <c r="B51">
        <v>7</v>
      </c>
      <c r="C51" s="3">
        <v>42548</v>
      </c>
      <c r="D51" s="6">
        <v>0.63541666666666663</v>
      </c>
      <c r="E51" s="6">
        <v>0.64583333333333337</v>
      </c>
      <c r="F51" s="6">
        <f>Times[[#This Row],[End]]-Times[[#This Row],[Start]]</f>
        <v>1.0416666666666741E-2</v>
      </c>
      <c r="G51" s="30">
        <v>29</v>
      </c>
      <c r="H51" s="6" t="str">
        <f>VLOOKUP(Times[[#This Row],[Goal]], Goals[], 2, FALSE)</f>
        <v>Integrate into UVA System</v>
      </c>
    </row>
    <row r="52" spans="1:8" x14ac:dyDescent="0.25">
      <c r="A52" t="s">
        <v>116</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117</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107</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118</v>
      </c>
      <c r="B55">
        <v>7</v>
      </c>
      <c r="C55" s="3">
        <v>42550</v>
      </c>
      <c r="D55" s="6">
        <v>0.625</v>
      </c>
      <c r="E55" s="6">
        <v>0.66666666666666663</v>
      </c>
      <c r="F55" s="6">
        <f>Times[[#This Row],[End]]-Times[[#This Row],[Start]]</f>
        <v>4.166666666666663E-2</v>
      </c>
      <c r="G55" s="30">
        <v>29</v>
      </c>
      <c r="H55" s="6" t="str">
        <f>VLOOKUP(Times[[#This Row],[Goal]], Goals[], 2, FALSE)</f>
        <v>Integrate into UVA System</v>
      </c>
    </row>
    <row r="56" spans="1:8" x14ac:dyDescent="0.25">
      <c r="A56" t="s">
        <v>121</v>
      </c>
      <c r="B56">
        <v>8</v>
      </c>
      <c r="C56" s="3">
        <v>42551</v>
      </c>
      <c r="D56" s="6">
        <v>0.3125</v>
      </c>
      <c r="E56" s="6">
        <v>0.55208333333333337</v>
      </c>
      <c r="F56" s="6">
        <f>Times[[#This Row],[End]]-Times[[#This Row],[Start]]</f>
        <v>0.23958333333333337</v>
      </c>
      <c r="G56" s="30">
        <v>29</v>
      </c>
      <c r="H56" s="6" t="str">
        <f>VLOOKUP(Times[[#This Row],[Goal]], Goals[], 2, FALSE)</f>
        <v>Integrate into UVA System</v>
      </c>
    </row>
    <row r="57" spans="1:8" x14ac:dyDescent="0.25">
      <c r="A57" t="s">
        <v>125</v>
      </c>
      <c r="B57">
        <v>9</v>
      </c>
      <c r="C57" s="3">
        <v>42560</v>
      </c>
      <c r="D57" s="6">
        <v>0.46875</v>
      </c>
      <c r="E57" s="6">
        <v>0.59375</v>
      </c>
      <c r="F57" s="6">
        <f>Times[[#This Row],[End]]-Times[[#This Row],[Start]]</f>
        <v>0.125</v>
      </c>
      <c r="G57" s="30">
        <v>24</v>
      </c>
      <c r="H57" s="6" t="str">
        <f>VLOOKUP(Times[[#This Row],[Goal]], Goals[], 2, FALSE)</f>
        <v>Determine Research Interests</v>
      </c>
    </row>
    <row r="58" spans="1:8" x14ac:dyDescent="0.25">
      <c r="A58" t="s">
        <v>125</v>
      </c>
      <c r="B58">
        <v>9</v>
      </c>
      <c r="C58" s="3">
        <v>42561</v>
      </c>
      <c r="D58" s="6">
        <v>0.5</v>
      </c>
      <c r="E58" s="6">
        <v>0.57291666666666663</v>
      </c>
      <c r="F58" s="6">
        <f>Times[[#This Row],[End]]-Times[[#This Row],[Start]]</f>
        <v>7.291666666666663E-2</v>
      </c>
      <c r="G58" s="30">
        <v>24</v>
      </c>
      <c r="H58" s="6" t="str">
        <f>VLOOKUP(Times[[#This Row],[Goal]], Goals[], 2, FALSE)</f>
        <v>Determine Research Interests</v>
      </c>
    </row>
    <row r="59" spans="1:8" x14ac:dyDescent="0.25">
      <c r="A59" t="s">
        <v>125</v>
      </c>
      <c r="B59">
        <v>9</v>
      </c>
      <c r="C59" s="3">
        <v>42561</v>
      </c>
      <c r="D59" s="6">
        <v>0.90625</v>
      </c>
      <c r="E59" s="6">
        <v>0.9375</v>
      </c>
      <c r="F59" s="6">
        <f>Times[[#This Row],[End]]-Times[[#This Row],[Start]]</f>
        <v>3.125E-2</v>
      </c>
      <c r="G59" s="30">
        <v>24</v>
      </c>
      <c r="H59" s="6" t="str">
        <f>VLOOKUP(Times[[#This Row],[Goal]], Goals[], 2, FALSE)</f>
        <v>Determine Research Interests</v>
      </c>
    </row>
  </sheetData>
  <dataConsolidate/>
  <dataValidations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A26" sqref="A26"/>
    </sheetView>
  </sheetViews>
  <sheetFormatPr defaultRowHeight="15" x14ac:dyDescent="0.25"/>
  <cols>
    <col min="1" max="1" width="110.140625" bestFit="1" customWidth="1"/>
    <col min="2" max="2" width="101.7109375" bestFit="1" customWidth="1"/>
  </cols>
  <sheetData>
    <row r="1" spans="1:2" x14ac:dyDescent="0.25">
      <c r="A1" t="s">
        <v>13</v>
      </c>
      <c r="B1" t="s">
        <v>14</v>
      </c>
    </row>
    <row r="2" spans="1:2" hidden="1" x14ac:dyDescent="0.25">
      <c r="A2" t="s">
        <v>82</v>
      </c>
      <c r="B2" t="s">
        <v>89</v>
      </c>
    </row>
    <row r="3" spans="1:2" hidden="1" x14ac:dyDescent="0.25">
      <c r="A3" t="s">
        <v>103</v>
      </c>
      <c r="B3" t="s">
        <v>108</v>
      </c>
    </row>
    <row r="4" spans="1:2" hidden="1" x14ac:dyDescent="0.25">
      <c r="A4" t="s">
        <v>102</v>
      </c>
      <c r="B4" t="s">
        <v>108</v>
      </c>
    </row>
    <row r="5" spans="1:2" hidden="1" x14ac:dyDescent="0.25">
      <c r="A5" t="s">
        <v>105</v>
      </c>
      <c r="B5" t="s">
        <v>108</v>
      </c>
    </row>
    <row r="6" spans="1:2" hidden="1" x14ac:dyDescent="0.25">
      <c r="A6" t="s">
        <v>104</v>
      </c>
      <c r="B6" t="s">
        <v>108</v>
      </c>
    </row>
    <row r="7" spans="1:2" hidden="1" x14ac:dyDescent="0.25">
      <c r="A7" t="s">
        <v>106</v>
      </c>
      <c r="B7" t="s">
        <v>108</v>
      </c>
    </row>
    <row r="8" spans="1:2" hidden="1" x14ac:dyDescent="0.25">
      <c r="A8" t="s">
        <v>18</v>
      </c>
      <c r="B8" t="s">
        <v>36</v>
      </c>
    </row>
    <row r="9" spans="1:2" hidden="1" x14ac:dyDescent="0.25">
      <c r="A9" t="s">
        <v>77</v>
      </c>
      <c r="B9" t="s">
        <v>87</v>
      </c>
    </row>
    <row r="10" spans="1:2" hidden="1" x14ac:dyDescent="0.25">
      <c r="A10" t="s">
        <v>19</v>
      </c>
      <c r="B10" t="s">
        <v>37</v>
      </c>
    </row>
    <row r="11" spans="1:2" hidden="1" x14ac:dyDescent="0.25">
      <c r="A11" t="s">
        <v>12</v>
      </c>
      <c r="B11" t="s">
        <v>33</v>
      </c>
    </row>
    <row r="12" spans="1:2" hidden="1" x14ac:dyDescent="0.25">
      <c r="A12" t="s">
        <v>68</v>
      </c>
      <c r="B12" t="s">
        <v>88</v>
      </c>
    </row>
    <row r="13" spans="1:2" hidden="1" x14ac:dyDescent="0.25">
      <c r="A13" t="s">
        <v>69</v>
      </c>
      <c r="B13" t="s">
        <v>85</v>
      </c>
    </row>
    <row r="14" spans="1:2" hidden="1" x14ac:dyDescent="0.25">
      <c r="A14" t="s">
        <v>78</v>
      </c>
      <c r="B14" t="s">
        <v>84</v>
      </c>
    </row>
    <row r="15" spans="1:2" hidden="1" x14ac:dyDescent="0.25">
      <c r="A15" t="s">
        <v>80</v>
      </c>
      <c r="B15" t="s">
        <v>90</v>
      </c>
    </row>
    <row r="16" spans="1:2" hidden="1" x14ac:dyDescent="0.25">
      <c r="A16" t="s">
        <v>81</v>
      </c>
      <c r="B16" t="s">
        <v>90</v>
      </c>
    </row>
    <row r="17" spans="1:2" hidden="1" x14ac:dyDescent="0.25">
      <c r="A17" t="s">
        <v>75</v>
      </c>
      <c r="B17" t="s">
        <v>86</v>
      </c>
    </row>
    <row r="18" spans="1:2" hidden="1" x14ac:dyDescent="0.25">
      <c r="A18" t="s">
        <v>79</v>
      </c>
      <c r="B18" t="s">
        <v>91</v>
      </c>
    </row>
    <row r="19" spans="1:2" hidden="1" x14ac:dyDescent="0.25">
      <c r="A19" t="s">
        <v>16</v>
      </c>
      <c r="B19" t="s">
        <v>34</v>
      </c>
    </row>
    <row r="20" spans="1:2" hidden="1" x14ac:dyDescent="0.25">
      <c r="A20" t="s">
        <v>17</v>
      </c>
      <c r="B20" t="s">
        <v>35</v>
      </c>
    </row>
    <row r="21" spans="1:2" hidden="1" x14ac:dyDescent="0.25">
      <c r="A21" t="s">
        <v>109</v>
      </c>
      <c r="B21" t="s">
        <v>119</v>
      </c>
    </row>
    <row r="22" spans="1:2" hidden="1" x14ac:dyDescent="0.25">
      <c r="A22" t="s">
        <v>110</v>
      </c>
      <c r="B22" t="s">
        <v>122</v>
      </c>
    </row>
    <row r="23" spans="1:2" hidden="1" x14ac:dyDescent="0.25">
      <c r="A23" t="s">
        <v>111</v>
      </c>
      <c r="B23" t="s">
        <v>123</v>
      </c>
    </row>
    <row r="24" spans="1:2" x14ac:dyDescent="0.25">
      <c r="A24" t="s">
        <v>126</v>
      </c>
    </row>
    <row r="25" spans="1:2" x14ac:dyDescent="0.25">
      <c r="A25" t="s">
        <v>128</v>
      </c>
    </row>
    <row r="26" spans="1:2" x14ac:dyDescent="0.25">
      <c r="A26" t="s">
        <v>127</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C10" sqref="C10"/>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24</v>
      </c>
      <c r="B1" t="s">
        <v>22</v>
      </c>
      <c r="C1" t="s">
        <v>23</v>
      </c>
      <c r="D1" t="s">
        <v>38</v>
      </c>
      <c r="F1" t="s">
        <v>29</v>
      </c>
      <c r="G1" t="s">
        <v>40</v>
      </c>
      <c r="H1" t="s">
        <v>98</v>
      </c>
      <c r="I1" t="s">
        <v>45</v>
      </c>
      <c r="J1" t="s">
        <v>46</v>
      </c>
      <c r="K1" t="s">
        <v>38</v>
      </c>
      <c r="L1" t="s">
        <v>26</v>
      </c>
      <c r="N1" t="s">
        <v>29</v>
      </c>
      <c r="O1" t="s">
        <v>40</v>
      </c>
      <c r="P1" t="s">
        <v>98</v>
      </c>
      <c r="Q1" t="s">
        <v>45</v>
      </c>
      <c r="R1" t="s">
        <v>21</v>
      </c>
      <c r="T1" t="s">
        <v>29</v>
      </c>
      <c r="U1" t="s">
        <v>13</v>
      </c>
    </row>
    <row r="2" spans="1:21" x14ac:dyDescent="0.25">
      <c r="A2" s="30">
        <v>1</v>
      </c>
      <c r="B2" s="3">
        <v>42501</v>
      </c>
      <c r="C2" s="3">
        <f>Periods[[#This Row],[Start]] + (7)</f>
        <v>42508</v>
      </c>
      <c r="D2" s="49">
        <f t="array" ref="D2">SUM((Times[Period] = Periods[[#This Row],[Id]]) * Times[Hours])</f>
        <v>0</v>
      </c>
      <c r="E2" s="3"/>
      <c r="F2" s="5">
        <v>-10</v>
      </c>
      <c r="G2" s="30">
        <f>MAX(Periods[Id])</f>
        <v>9</v>
      </c>
      <c r="H2" s="30" t="b">
        <f>LastWeekTasks[[#This Row],[Goal]] &lt;&gt; ""</f>
        <v>1</v>
      </c>
      <c r="I2" s="30">
        <f t="array" ref="I2">INDEX(IF((Goals[Started] &gt; 0) * (Goals[Started] &lt;= LastWeekTasks[[#This Row],[Period]]) * ((Goals[Finished] = LastWeekTasks[[#This Row],[Period]]) + (Goals[Finished] =  0 )),  Goals[Id], "" ), COUNT(Goals[Id]) + LastWeekTasks[[#This Row],[Index]] + 1)</f>
        <v>24</v>
      </c>
      <c r="J2" t="str">
        <f>IF(LastWeekTasks[[#This Row],[Goal]] = "", "", VLOOKUP(LastWeekTasks[[#This Row],[Goal]], Goals[], 2, FALSE))</f>
        <v>Determine Research Interests</v>
      </c>
      <c r="K2" s="50">
        <f t="array" ref="K2">IF(LastWeekTasks[[#This Row],[Goal]] = "", "", SUM((Times[Period] = LastWeekTasks[[#This Row],[Period]]) * (Times[Goal] = LastWeekTasks[[#This Row],[Goal]]) * (Times[Hours])))</f>
        <v>0.22916666666666663</v>
      </c>
      <c r="L2" s="45" t="str">
        <f>IF(LastWeekTasks[[#This Row],[Goal]] = "", "", IF(NOT(ISBLANK(VLOOKUP(LastWeekTasks[[#This Row],[Goal]], Goals[], 6, FALSE))), "X", ""))</f>
        <v/>
      </c>
      <c r="M2" s="2"/>
      <c r="N2" s="5">
        <v>-10</v>
      </c>
      <c r="O2" s="30">
        <f>MAX(Periods[Id]) + 1</f>
        <v>10</v>
      </c>
      <c r="P2" s="30" t="b">
        <f>ThisWeekTasks[[#This Row],[Goal]] &lt;&gt; ""</f>
        <v>1</v>
      </c>
      <c r="Q2" s="5">
        <f t="array" ref="Q2">INDEX(IF((Goals[Started] &gt; 0) * (Goals[Started] &lt;= ThisWeekTasks[[#This Row],[Period]]) * ((Goals[Finished] = ThisWeekTasks[[#This Row],[Period]]) + (Goals[Finished] =  0 )),  Goals[Id], "" ), COUNT(Goals[Id]) + ThisWeekTasks[[#This Row],[Index]] + 1)</f>
        <v>24</v>
      </c>
      <c r="R2" t="str">
        <f>IF(ThisWeekTasks[[#This Row],[Goal]] = "", "", VLOOKUP(ThisWeekTasks[[#This Row],[Goal]], Goals[], 2, FALSE))</f>
        <v>Determine Research Interests</v>
      </c>
      <c r="T2" s="5">
        <v>-1</v>
      </c>
      <c r="U2" t="str">
        <f t="array" ref="U2">IF(ISERR(INDEX(IF(ISBLANK(Questions[Answer]), Questions[Question], "" ), COUNTA(Questions[Question]) + ThisWeekQuestions[[#This Row],[Index]] + 1)), "", INDEX(IF(ISBLANK(Questions[Answer]), Questions[Question], "" ), COUNTA(Questions[Question]) + ThisWeekQuestions[[#This Row],[Index]] + 1))</f>
        <v>More interest in objective inferences</v>
      </c>
    </row>
    <row r="3" spans="1:21" x14ac:dyDescent="0.25">
      <c r="A3" s="30">
        <v>2</v>
      </c>
      <c r="B3" s="3">
        <v>42508</v>
      </c>
      <c r="C3" s="3">
        <f>Periods[[#This Row],[Start]] + (7)</f>
        <v>42515</v>
      </c>
      <c r="D3" s="49">
        <f t="array" ref="D3">SUM((Times[Period] = Periods[[#This Row],[Id]]) * Times[Hours])</f>
        <v>0</v>
      </c>
      <c r="E3" s="3"/>
      <c r="F3" s="5">
        <v>-9</v>
      </c>
      <c r="G3" s="30">
        <f>MAX(Periods[Id])</f>
        <v>9</v>
      </c>
      <c r="H3" s="30" t="b">
        <f>LastWeekTasks[[#This Row],[Goal]] &lt;&gt; ""</f>
        <v>1</v>
      </c>
      <c r="I3" s="30">
        <f t="array" ref="I3">INDEX(IF((Goals[Started] &gt; 0) * (Goals[Started] &lt;= LastWeekTasks[[#This Row],[Period]]) * ((Goals[Finished] = LastWeekTasks[[#This Row],[Period]]) + (Goals[Finished] =  0 )),  Goals[Id], "" ), COUNT(Goals[Id]) + LastWeekTasks[[#This Row],[Index]] + 1)</f>
        <v>29</v>
      </c>
      <c r="J3" s="15" t="str">
        <f>IF(LastWeekTasks[[#This Row],[Goal]] = "", "", VLOOKUP(LastWeekTasks[[#This Row],[Goal]], Goals[], 2, FALSE))</f>
        <v>Integrate into UVA System</v>
      </c>
      <c r="K3" s="50">
        <f t="array" ref="K3">IF(LastWeekTasks[[#This Row],[Goal]] = "", "", SUM((Times[Period] = LastWeekTasks[[#This Row],[Period]]) * (Times[Goal] = LastWeekTasks[[#This Row],[Goal]]) * (Times[Hours])))</f>
        <v>0</v>
      </c>
      <c r="L3" s="45" t="str">
        <f>IF(LastWeekTasks[[#This Row],[Goal]] = "", "", IF(NOT(ISBLANK(VLOOKUP(LastWeekTasks[[#This Row],[Goal]], Goals[], 6, FALSE))), "X", ""))</f>
        <v/>
      </c>
      <c r="M3" s="2"/>
      <c r="N3" s="5">
        <v>-9</v>
      </c>
      <c r="O3" s="30">
        <f>MAX(Periods[Id]) + 1</f>
        <v>10</v>
      </c>
      <c r="P3" s="30" t="b">
        <f>ThisWeekTasks[[#This Row],[Goal]] &lt;&gt; ""</f>
        <v>1</v>
      </c>
      <c r="Q3" s="5">
        <f t="array" ref="Q3">INDEX(IF((Goals[Started] &gt; 0) * (Goals[Started] &lt;= ThisWeekTasks[[#This Row],[Period]]) * ((Goals[Finished] = ThisWeekTasks[[#This Row],[Period]]) + (Goals[Finished] =  0 )),  Goals[Id], "" ), COUNT(Goals[Id]) + ThisWeekTasks[[#This Row],[Index]] + 1)</f>
        <v>29</v>
      </c>
      <c r="R3" t="str">
        <f>IF(ThisWeekTasks[[#This Row],[Goal]] = "", "", VLOOKUP(ThisWeekTasks[[#This Row],[Goal]], Goals[], 2, FALSE))</f>
        <v>Integrate into UVA System</v>
      </c>
      <c r="T3" s="5">
        <v>-2</v>
      </c>
      <c r="U3" t="str">
        <f t="array" ref="U3">IF(ISERR(INDEX(IF(ISBLANK(Questions[Answer]), Questions[Question], "" ), COUNTA(Questions[Question]) + ThisWeekQuestions[[#This Row],[Index]] + 1)), "", INDEX(IF(ISBLANK(Questions[Answer]), Questions[Question], "" ), COUNTA(Questions[Question]) + ThisWeekQuestions[[#This Row],[Index]] + 1))</f>
        <v>Studying digitial devices as systems.</v>
      </c>
    </row>
    <row r="4" spans="1:21" x14ac:dyDescent="0.25">
      <c r="A4" s="30">
        <v>3</v>
      </c>
      <c r="B4" s="3">
        <v>42515</v>
      </c>
      <c r="C4" s="3">
        <f>Periods[[#This Row],[Start]] + (7)</f>
        <v>42522</v>
      </c>
      <c r="D4" s="49">
        <f t="array" ref="D4">SUM((Times[Period] = Periods[[#This Row],[Id]]) * Times[Hours])</f>
        <v>0.25000000000000006</v>
      </c>
      <c r="F4" s="5">
        <v>-8</v>
      </c>
      <c r="G4" s="30">
        <f>MAX(Periods[Id])</f>
        <v>9</v>
      </c>
      <c r="H4" s="30" t="b">
        <f>LastWeekTasks[[#This Row],[Goal]] &lt;&gt; ""</f>
        <v>1</v>
      </c>
      <c r="I4" s="30">
        <f t="array" ref="I4">INDEX(IF((Goals[Started] &gt; 0) * (Goals[Started] &lt;= LastWeekTasks[[#This Row],[Period]]) * ((Goals[Finished] = LastWeekTasks[[#This Row],[Period]]) + (Goals[Finished] =  0 )),  Goals[Id], "" ), COUNT(Goals[Id]) + LastWeekTasks[[#This Row],[Index]] + 1)</f>
        <v>33</v>
      </c>
      <c r="J4" t="str">
        <f>IF(LastWeekTasks[[#This Row],[Goal]] = "", "", VLOOKUP(LastWeekTasks[[#This Row],[Goal]], Goals[], 2, FALSE))</f>
        <v>Read articles about research interests</v>
      </c>
      <c r="K4" s="50">
        <f t="array" ref="K4">IF(LastWeekTasks[[#This Row],[Goal]] = "", "", SUM((Times[Period] = LastWeekTasks[[#This Row],[Period]]) * (Times[Goal] = LastWeekTasks[[#This Row],[Goal]]) * (Times[Hours])))</f>
        <v>0</v>
      </c>
      <c r="L4" s="45" t="str">
        <f>IF(LastWeekTasks[[#This Row],[Goal]] = "", "", IF(NOT(ISBLANK(VLOOKUP(LastWeekTasks[[#This Row],[Goal]], Goals[], 6, FALSE))), "X", ""))</f>
        <v/>
      </c>
      <c r="M4" s="2"/>
      <c r="N4" s="5">
        <v>-8</v>
      </c>
      <c r="O4" s="30">
        <f>MAX(Periods[Id]) + 1</f>
        <v>10</v>
      </c>
      <c r="P4" s="30" t="b">
        <f>ThisWeekTasks[[#This Row],[Goal]] &lt;&gt; ""</f>
        <v>1</v>
      </c>
      <c r="Q4" s="5">
        <f t="array" ref="Q4">INDEX(IF((Goals[Started] &gt; 0) * (Goals[Started] &lt;= ThisWeekTasks[[#This Row],[Period]]) * ((Goals[Finished] = ThisWeekTasks[[#This Row],[Period]]) + (Goals[Finished] =  0 )),  Goals[Id], "" ), COUNT(Goals[Id]) + ThisWeekTasks[[#This Row],[Index]] + 1)</f>
        <v>33</v>
      </c>
      <c r="R4" t="str">
        <f>IF(ThisWeekTasks[[#This Row],[Goal]] = "", "", VLOOKUP(ThisWeekTasks[[#This Row],[Goal]], Goals[], 2, FALSE))</f>
        <v>Read articles about research interests</v>
      </c>
      <c r="T4" s="5">
        <v>-3</v>
      </c>
      <c r="U4" t="str">
        <f t="array" ref="U4">IF(ISERR(INDEX(IF(ISBLANK(Questions[Answer]), Questions[Question], "" ), COUNTA(Questions[Question]) + ThisWeekQuestions[[#This Row],[Index]] + 1)), "", INDEX(IF(ISBLANK(Questions[Answer]), Questions[Question], "" ), COUNTA(Questions[Question]) + ThisWeekQuestions[[#This Row],[Index]] + 1))</f>
        <v>With student volunteer looking unlikely is UbiComp still a possibility?</v>
      </c>
    </row>
    <row r="5" spans="1:21" x14ac:dyDescent="0.25">
      <c r="A5" s="30">
        <v>4</v>
      </c>
      <c r="B5" s="3">
        <v>42522</v>
      </c>
      <c r="C5" s="3">
        <f>Periods[[#This Row],[Start]] + (7)</f>
        <v>42529</v>
      </c>
      <c r="D5" s="49">
        <f t="array" ref="D5">SUM((Times[Period] = Periods[[#This Row],[Id]]) * Times[Hours])</f>
        <v>0.72916666666666663</v>
      </c>
      <c r="F5" s="5">
        <v>-20</v>
      </c>
      <c r="G5" s="30">
        <f>MAX(Periods[Id])</f>
        <v>9</v>
      </c>
      <c r="H5" s="30" t="b">
        <f>LastWeekTasks[[#This Row],[Goal]] &lt;&gt; ""</f>
        <v>0</v>
      </c>
      <c r="I5" s="30" t="str">
        <f t="array" ref="I5">INDEX(IF((Goals[Started] &gt; 0) * (Goals[Started] &lt;= LastWeekTasks[[#This Row],[Period]]) * ((Goals[Finished] = LastWeekTasks[[#This Row],[Period]]) + (Goals[Finished] =  0 )),  Goals[Id], "" ), COUNT(Goals[Id]) + LastWeekTasks[[#This Row],[Index]] + 1)</f>
        <v/>
      </c>
      <c r="J5" s="30" t="str">
        <f>IF(LastWeekTasks[[#This Row],[Goal]] = "", "", VLOOKUP(LastWeekTasks[[#This Row],[Goal]], Goals[], 2, FALSE))</f>
        <v/>
      </c>
      <c r="K5" s="50" t="str">
        <f t="array" ref="K5">IF(LastWeekTasks[[#This Row],[Goal]] = "", "", SUM((Times[Period] = LastWeekTasks[[#This Row],[Period]]) * (Times[Goal] = LastWeekTasks[[#This Row],[Goal]]) * (Times[Hours])))</f>
        <v/>
      </c>
      <c r="L5" s="45" t="str">
        <f>IF(LastWeekTasks[[#This Row],[Goal]] = "", "", IF(NOT(ISBLANK(VLOOKUP(LastWeekTasks[[#This Row],[Goal]], Goals[], 6, FALSE))), "X", ""))</f>
        <v/>
      </c>
      <c r="M5" s="2"/>
      <c r="N5" s="5">
        <v>-20</v>
      </c>
      <c r="O5" s="30">
        <f>MAX(Periods[Id]) + 1</f>
        <v>10</v>
      </c>
      <c r="P5" s="30" t="b">
        <f>ThisWeekTasks[[#This Row],[Goal]] &lt;&gt; ""</f>
        <v>0</v>
      </c>
      <c r="Q5" s="5" t="str">
        <f t="array" ref="Q5">INDEX(IF((Goals[Started] &gt; 0) * (Goals[Started] &lt;= ThisWeekTasks[[#This Row],[Period]]) * ((Goals[Finished] = ThisWeekTasks[[#This Row],[Period]]) + (Goals[Finished] =  0 )),  Goals[Id], "" ), COUNT(Goals[Id]) + ThisWeekTasks[[#This Row],[Index]] + 1)</f>
        <v/>
      </c>
      <c r="R5" s="30" t="str">
        <f>IF(ThisWeekTasks[[#This Row],[Goal]] = "", "", VLOOKUP(ThisWeekTasks[[#This Row],[Goal]], Goals[], 2, FALSE))</f>
        <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50">
        <f t="array" ref="D6">SUM((Times[Period] = Periods[[#This Row],[Id]]) * Times[Hours])</f>
        <v>1.0312499999999998</v>
      </c>
      <c r="F6" s="5">
        <v>-19</v>
      </c>
      <c r="G6" s="30">
        <f>MAX(Periods[Id])</f>
        <v>9</v>
      </c>
      <c r="H6" s="30" t="b">
        <f>LastWeekTasks[[#This Row],[Goal]] &lt;&gt; ""</f>
        <v>0</v>
      </c>
      <c r="I6" s="30" t="str">
        <f t="array" ref="I6">INDEX(IF((Goals[Started] &gt; 0) * (Goals[Started] &lt;= LastWeekTasks[[#This Row],[Period]]) * ((Goals[Finished] = LastWeekTasks[[#This Row],[Period]]) + (Goals[Finished] =  0 )),  Goals[Id], "" ), COUNT(Goals[Id]) + LastWeekTasks[[#This Row],[Index]] + 1)</f>
        <v/>
      </c>
      <c r="J6" s="30" t="str">
        <f>IF(LastWeekTasks[[#This Row],[Goal]] = "", "", VLOOKUP(LastWeekTasks[[#This Row],[Goal]], Goals[], 2, FALSE))</f>
        <v/>
      </c>
      <c r="K6" s="50" t="str">
        <f t="array" ref="K6">IF(LastWeekTasks[[#This Row],[Goal]] = "", "", SUM((Times[Period] = LastWeekTasks[[#This Row],[Period]]) * (Times[Goal] = LastWeekTasks[[#This Row],[Goal]]) * (Times[Hours])))</f>
        <v/>
      </c>
      <c r="L6" s="45" t="str">
        <f>IF(LastWeekTasks[[#This Row],[Goal]] = "", "", IF(NOT(ISBLANK(VLOOKUP(LastWeekTasks[[#This Row],[Goal]], Goals[], 6, FALSE))), "X", ""))</f>
        <v/>
      </c>
      <c r="M6" s="2"/>
      <c r="N6" s="5">
        <v>-19</v>
      </c>
      <c r="O6" s="30">
        <f>MAX(Periods[Id]) + 1</f>
        <v>10</v>
      </c>
      <c r="P6" s="30" t="b">
        <f>ThisWeekTasks[[#This Row],[Goal]] &lt;&gt; ""</f>
        <v>0</v>
      </c>
      <c r="Q6" s="5" t="str">
        <f t="array" ref="Q6">INDEX(IF((Goals[Started] &gt; 0) * (Goals[Started] &lt;= ThisWeekTasks[[#This Row],[Period]]) * ((Goals[Finished] = ThisWeekTasks[[#This Row],[Period]]) + (Goals[Finished] =  0 )),  Goals[Id], "" ), COUNT(Goals[Id]) + ThisWeekTasks[[#This Row],[Index]] + 1)</f>
        <v/>
      </c>
      <c r="R6" s="30" t="str">
        <f>IF(ThisWeekTasks[[#This Row],[Goal]] = "", "", VLOOKUP(ThisWeekTasks[[#This Row],[Goal]], Goals[], 2, FALSE))</f>
        <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-18</v>
      </c>
      <c r="G7" s="30">
        <f>MAX(Periods[Id])</f>
        <v>9</v>
      </c>
      <c r="H7" s="30" t="b">
        <f>LastWeekTasks[[#This Row],[Goal]] &lt;&gt; ""</f>
        <v>0</v>
      </c>
      <c r="I7" s="30" t="str">
        <f t="array" ref="I7">INDEX(IF((Goals[Started] &gt; 0) * (Goals[Started] &lt;= LastWeekTasks[[#This Row],[Period]]) * ((Goals[Finished] = LastWeekTasks[[#This Row],[Period]]) + (Goals[Finished] =  0 )),  Goals[Id], "" ), COUNT(Goals[Id]) + LastWeekTasks[[#This Row],[Index]] + 1)</f>
        <v/>
      </c>
      <c r="J7" s="48" t="str">
        <f>IF(LastWeekTasks[[#This Row],[Goal]] = "", "", VLOOKUP(LastWeekTasks[[#This Row],[Goal]], Goals[], 2, FALSE))</f>
        <v/>
      </c>
      <c r="K7" s="50" t="str">
        <f t="array" ref="K7">IF(LastWeekTasks[[#This Row],[Goal]] = "", "", SUM((Times[Period] = LastWeekTasks[[#This Row],[Period]]) * (Times[Goal] = LastWeekTasks[[#This Row],[Goal]]) * (Times[Hours])))</f>
        <v/>
      </c>
      <c r="L7" s="45" t="str">
        <f>IF(LastWeekTasks[[#This Row],[Goal]] = "", "", IF(NOT(ISBLANK(VLOOKUP(LastWeekTasks[[#This Row],[Goal]], Goals[], 6, FALSE))), "X", ""))</f>
        <v/>
      </c>
      <c r="M7" s="2"/>
      <c r="N7" s="5">
        <v>-18</v>
      </c>
      <c r="O7" s="30">
        <f>MAX(Periods[Id]) + 1</f>
        <v>10</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-17</v>
      </c>
      <c r="G8" s="30">
        <f>MAX(Periods[Id])</f>
        <v>9</v>
      </c>
      <c r="H8" s="30" t="b">
        <f>LastWeekTasks[[#This Row],[Goal]] &lt;&gt; ""</f>
        <v>0</v>
      </c>
      <c r="I8" s="30" t="str">
        <f t="array" ref="I8">INDEX(IF((Goals[Started] &gt; 0) * (Goals[Started] &lt;= LastWeekTasks[[#This Row],[Period]]) * ((Goals[Finished] = LastWeekTasks[[#This Row],[Period]]) + (Goals[Finished] =  0 )),  Goals[Id], "" ), COUNT(Goals[Id]) + LastWeekTasks[[#This Row],[Index]] + 1)</f>
        <v/>
      </c>
      <c r="J8" s="43" t="str">
        <f>IF(LastWeekTasks[[#This Row],[Goal]] = "", "", VLOOKUP(LastWeekTasks[[#This Row],[Goal]], Goals[], 2, FALSE))</f>
        <v/>
      </c>
      <c r="K8" s="50" t="str">
        <f t="array" ref="K8">IF(LastWeekTasks[[#This Row],[Goal]] = "", "", SUM((Times[Period] = LastWeekTasks[[#This Row],[Period]]) * (Times[Goal] = LastWeekTasks[[#This Row],[Goal]]) * (Times[Hours])))</f>
        <v/>
      </c>
      <c r="L8" s="45" t="str">
        <f>IF(LastWeekTasks[[#This Row],[Goal]] = "", "", IF(NOT(ISBLANK(VLOOKUP(LastWeekTasks[[#This Row],[Goal]], Goals[], 6, FALSE))), "X", ""))</f>
        <v/>
      </c>
      <c r="M8" s="2"/>
      <c r="N8" s="5">
        <v>-17</v>
      </c>
      <c r="O8" s="30">
        <f>MAX(Periods[Id]) + 1</f>
        <v>10</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-16</v>
      </c>
      <c r="G9" s="30">
        <f>MAX(Periods[Id])</f>
        <v>9</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30" t="str">
        <f>IF(LastWeekTasks[[#This Row],[Goal]] = "", "", VLOOKUP(LastWeekTasks[[#This Row],[Goal]], Goals[], 2, FALSE))</f>
        <v/>
      </c>
      <c r="K9" s="50" t="str">
        <f t="array" ref="K9">IF(LastWeekTasks[[#This Row],[Goal]] = "", "", SUM((Times[Period] = LastWeekTasks[[#This Row],[Period]]) * (Times[Goal] = LastWeekTasks[[#This Row],[Goal]]) * (Times[Hours])))</f>
        <v/>
      </c>
      <c r="L9" s="45" t="str">
        <f>IF(LastWeekTasks[[#This Row],[Goal]] = "", "", IF(NOT(ISBLANK(VLOOKUP(LastWeekTasks[[#This Row],[Goal]], Goals[], 6, FALSE))), "X", ""))</f>
        <v/>
      </c>
      <c r="M9" s="2"/>
      <c r="N9" s="5">
        <v>-16</v>
      </c>
      <c r="O9" s="30">
        <f>MAX(Periods[Id]) + 1</f>
        <v>10</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A10" s="30">
        <v>9</v>
      </c>
      <c r="B10" s="3">
        <v>42557</v>
      </c>
      <c r="C10" s="3">
        <f>Periods[[#This Row],[Start]] + (7)</f>
        <v>42564</v>
      </c>
      <c r="D10" s="49">
        <f t="array" ref="D10">SUM((Times[Period] = Periods[[#This Row],[Id]]) * Times[Hours])</f>
        <v>0.22916666666666663</v>
      </c>
      <c r="F10" s="5">
        <v>-15</v>
      </c>
      <c r="G10" s="30">
        <f>MAX(Periods[Id])</f>
        <v>9</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6, FALSE))), "X", ""))</f>
        <v/>
      </c>
      <c r="M10" s="2"/>
      <c r="N10" s="5">
        <v>-15</v>
      </c>
      <c r="O10" s="30">
        <f>MAX(Periods[Id]) + 1</f>
        <v>10</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F11" s="5">
        <v>-14</v>
      </c>
      <c r="G11" s="30">
        <f>MAX(Periods[Id])</f>
        <v>9</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6, FALSE))), "X", ""))</f>
        <v/>
      </c>
      <c r="M11" s="2"/>
      <c r="N11" s="5">
        <v>-14</v>
      </c>
      <c r="O11" s="30">
        <f>MAX(Periods[Id]) + 1</f>
        <v>10</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F12" s="5">
        <v>-13</v>
      </c>
      <c r="G12" s="30">
        <f>MAX(Periods[Id])</f>
        <v>9</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6, FALSE))), "X", ""))</f>
        <v/>
      </c>
      <c r="M12" s="2"/>
      <c r="N12" s="5">
        <v>-13</v>
      </c>
      <c r="O12" s="30">
        <f>MAX(Periods[Id]) + 1</f>
        <v>10</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F13" s="5">
        <v>-12</v>
      </c>
      <c r="G13" s="30">
        <f>MAX(Periods[Id])</f>
        <v>9</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6, FALSE))), "X", ""))</f>
        <v/>
      </c>
      <c r="M13" s="2"/>
      <c r="N13" s="5">
        <v>-12</v>
      </c>
      <c r="O13" s="30">
        <f>MAX(Periods[Id]) + 1</f>
        <v>10</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F14" s="5">
        <v>-11</v>
      </c>
      <c r="G14" s="30">
        <f>MAX(Periods[Id])</f>
        <v>9</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4" t="str">
        <f>IF(LastWeekTasks[[#This Row],[Goal]] = "", "", IF(NOT(ISBLANK(VLOOKUP(LastWeekTasks[[#This Row],[Goal]], Goals[], 6, FALSE))), "X", ""))</f>
        <v/>
      </c>
      <c r="M14" s="2"/>
      <c r="N14" s="5">
        <v>-11</v>
      </c>
      <c r="O14" s="30">
        <f>MAX(Periods[Id]) + 1</f>
        <v>10</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F15" s="5">
        <v>-7</v>
      </c>
      <c r="G15" s="30">
        <f>MAX(Periods[Id])</f>
        <v>9</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6, FALSE))), "X", ""))</f>
        <v/>
      </c>
      <c r="M15" s="2"/>
      <c r="N15" s="5">
        <v>-7</v>
      </c>
      <c r="O15" s="30">
        <f>MAX(Periods[Id]) + 1</f>
        <v>10</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-6</v>
      </c>
      <c r="G16" s="30">
        <f>MAX(Periods[Id])</f>
        <v>9</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5" t="str">
        <f>IF(LastWeekTasks[[#This Row],[Goal]] = "", "", IF(NOT(ISBLANK(VLOOKUP(LastWeekTasks[[#This Row],[Goal]], Goals[], 6, FALSE))), "X", ""))</f>
        <v/>
      </c>
      <c r="M16" s="2"/>
      <c r="N16" s="5">
        <v>-6</v>
      </c>
      <c r="O16" s="30">
        <f>MAX(Periods[Id]) + 1</f>
        <v>10</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f>
        <v>9</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6, FALSE))), "X", ""))</f>
        <v/>
      </c>
      <c r="M17" s="2"/>
      <c r="N17" s="5">
        <v>-5</v>
      </c>
      <c r="O17" s="30">
        <f>MAX(Periods[Id]) + 1</f>
        <v>10</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f>
        <v>9</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6, FALSE))), "X", ""))</f>
        <v/>
      </c>
      <c r="M18" s="2"/>
      <c r="N18" s="5">
        <v>-4</v>
      </c>
      <c r="O18" s="30">
        <f>MAX(Periods[Id]) + 1</f>
        <v>10</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f>
        <v>9</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6, FALSE))), "X", ""))</f>
        <v/>
      </c>
      <c r="M19" s="2"/>
      <c r="N19" s="5">
        <v>-3</v>
      </c>
      <c r="O19" s="30">
        <f>MAX(Periods[Id]) + 1</f>
        <v>10</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f>
        <v>9</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6, FALSE))), "X", ""))</f>
        <v/>
      </c>
      <c r="M20" s="2"/>
      <c r="N20" s="5">
        <v>-2</v>
      </c>
      <c r="O20" s="30">
        <f>MAX(Periods[Id]) + 1</f>
        <v>10</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f>
        <v>9</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6, FALSE))), "X", ""))</f>
        <v/>
      </c>
      <c r="M21" s="2"/>
      <c r="N21" s="5">
        <v>-1</v>
      </c>
      <c r="O21" s="30">
        <f>MAX(Periods[Id]) + 1</f>
        <v>10</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abSelected="1" showRuler="0" view="pageLayout" zoomScale="115" zoomScaleNormal="100" zoomScalePageLayoutView="115" workbookViewId="0">
      <selection activeCell="J10" sqref="J10"/>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20</v>
      </c>
      <c r="B1" s="22"/>
      <c r="C1" s="22"/>
      <c r="D1" s="22"/>
      <c r="E1" s="22"/>
      <c r="F1" s="22"/>
      <c r="G1" s="24"/>
      <c r="H1" s="24"/>
      <c r="I1" s="23"/>
      <c r="J1" s="54">
        <f>MAX(Periods[Start])</f>
        <v>42557</v>
      </c>
      <c r="K1" s="55"/>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47</v>
      </c>
      <c r="E3" s="35" t="s">
        <v>26</v>
      </c>
      <c r="F3" s="16"/>
      <c r="H3" s="25" t="s">
        <v>30</v>
      </c>
      <c r="I3" s="28"/>
      <c r="J3" s="28"/>
      <c r="K3" s="29"/>
      <c r="L3" s="34" t="s">
        <v>43</v>
      </c>
    </row>
    <row r="4" spans="1:13" ht="16.5" x14ac:dyDescent="0.3">
      <c r="A4" s="10" t="str">
        <f t="array" ref="A4:A18">LastWeekTasks[Goal Description]</f>
        <v>Determine Research Interests</v>
      </c>
      <c r="B4" s="10"/>
      <c r="C4" s="10"/>
      <c r="D4" s="51">
        <f t="array" ref="D4:D12">LastWeekTasks[Hours]</f>
        <v>0.22916666666666663</v>
      </c>
      <c r="E4" s="41" t="str">
        <f t="array" ref="E4:E18">LastWeekTasks[Done]</f>
        <v/>
      </c>
      <c r="F4" s="16"/>
      <c r="H4" s="17" t="str">
        <f t="array" ref="H4:H18">ThisWeekTasks[Description]</f>
        <v>Determine Research Interests</v>
      </c>
      <c r="I4" s="10"/>
      <c r="J4" s="10"/>
      <c r="K4" s="10"/>
      <c r="L4" s="34" t="s">
        <v>43</v>
      </c>
    </row>
    <row r="5" spans="1:13" ht="16.5" x14ac:dyDescent="0.3">
      <c r="A5" s="32" t="str">
        <v>Integrate into UVA System</v>
      </c>
      <c r="B5" s="18"/>
      <c r="C5" s="18"/>
      <c r="D5" s="52">
        <v>0</v>
      </c>
      <c r="E5" s="42" t="str">
        <v/>
      </c>
      <c r="F5" s="15"/>
      <c r="H5" s="32" t="str">
        <v>Integrate into UVA System</v>
      </c>
      <c r="I5" s="33"/>
      <c r="J5" s="33"/>
      <c r="K5" s="33"/>
      <c r="L5" s="34" t="s">
        <v>43</v>
      </c>
      <c r="M5"/>
    </row>
    <row r="6" spans="1:13" ht="16.5" x14ac:dyDescent="0.3">
      <c r="A6" s="10" t="str">
        <v>Read articles about research interests</v>
      </c>
      <c r="B6" s="9"/>
      <c r="C6" s="9"/>
      <c r="D6" s="53">
        <v>0</v>
      </c>
      <c r="E6" s="41" t="str">
        <v/>
      </c>
      <c r="F6" s="15"/>
      <c r="H6" s="10" t="str">
        <v>Read articles about research interests</v>
      </c>
      <c r="I6" s="10"/>
      <c r="J6" s="10"/>
      <c r="K6" s="10"/>
      <c r="L6" s="34" t="s">
        <v>43</v>
      </c>
      <c r="M6"/>
    </row>
    <row r="7" spans="1:13" ht="16.5" x14ac:dyDescent="0.3">
      <c r="A7" s="10" t="str">
        <v/>
      </c>
      <c r="B7" s="9"/>
      <c r="C7" s="9"/>
      <c r="D7" s="53" t="str">
        <v/>
      </c>
      <c r="E7" s="41" t="str">
        <v/>
      </c>
      <c r="F7" s="15"/>
      <c r="H7" s="10" t="str">
        <v/>
      </c>
      <c r="I7" s="10"/>
      <c r="J7" s="10"/>
      <c r="K7" s="10"/>
      <c r="L7" s="34" t="s">
        <v>43</v>
      </c>
      <c r="M7"/>
    </row>
    <row r="8" spans="1:13" ht="16.5" x14ac:dyDescent="0.3">
      <c r="A8" s="10" t="str">
        <v/>
      </c>
      <c r="B8" s="9"/>
      <c r="C8" s="9"/>
      <c r="D8" s="53" t="str">
        <v/>
      </c>
      <c r="E8" s="41" t="str">
        <v/>
      </c>
      <c r="F8" s="15"/>
      <c r="G8" s="13"/>
      <c r="H8" s="10" t="str">
        <v/>
      </c>
      <c r="I8" s="10"/>
      <c r="J8" s="10"/>
      <c r="K8" s="10"/>
      <c r="L8" s="34" t="s">
        <v>43</v>
      </c>
      <c r="M8"/>
    </row>
    <row r="9" spans="1:13" ht="16.5" x14ac:dyDescent="0.3">
      <c r="A9" s="10" t="str">
        <v/>
      </c>
      <c r="B9" s="9"/>
      <c r="C9" s="9"/>
      <c r="D9" s="53" t="str">
        <v/>
      </c>
      <c r="E9" s="41" t="str">
        <v/>
      </c>
      <c r="F9" s="15"/>
      <c r="G9" s="13"/>
      <c r="H9" s="10" t="str">
        <v/>
      </c>
      <c r="I9" s="10"/>
      <c r="J9" s="10"/>
      <c r="K9" s="10"/>
      <c r="L9" s="34" t="s">
        <v>43</v>
      </c>
      <c r="M9"/>
    </row>
    <row r="10" spans="1:13" ht="16.5" x14ac:dyDescent="0.3">
      <c r="A10" s="10" t="str">
        <v/>
      </c>
      <c r="B10" s="9"/>
      <c r="C10" s="9"/>
      <c r="D10" s="53" t="str">
        <v/>
      </c>
      <c r="E10" s="41" t="str">
        <v/>
      </c>
      <c r="F10" s="15"/>
      <c r="G10" s="13"/>
      <c r="H10" s="10" t="str">
        <v/>
      </c>
      <c r="I10" s="10"/>
      <c r="J10" s="10"/>
      <c r="K10" s="10"/>
      <c r="L10" s="34" t="s">
        <v>43</v>
      </c>
      <c r="M10"/>
    </row>
    <row r="11" spans="1:13" ht="16.5" x14ac:dyDescent="0.3">
      <c r="A11" s="10" t="str">
        <v/>
      </c>
      <c r="B11" s="9"/>
      <c r="C11" s="9"/>
      <c r="D11" s="53" t="str">
        <v/>
      </c>
      <c r="E11" s="41" t="str">
        <v/>
      </c>
      <c r="F11" s="15"/>
      <c r="G11" s="13"/>
      <c r="H11" s="10" t="str">
        <v/>
      </c>
      <c r="I11" s="10"/>
      <c r="J11" s="10"/>
      <c r="K11" s="10"/>
      <c r="L11" s="34" t="s">
        <v>43</v>
      </c>
      <c r="M11"/>
    </row>
    <row r="12" spans="1:13" ht="16.5" customHeight="1" x14ac:dyDescent="0.3">
      <c r="A12" s="10" t="str">
        <v/>
      </c>
      <c r="B12" s="10"/>
      <c r="C12" s="10"/>
      <c r="D12" s="51" t="str">
        <v/>
      </c>
      <c r="E12" s="41" t="str">
        <v/>
      </c>
      <c r="F12" s="12"/>
      <c r="G12" s="13"/>
      <c r="H12" s="19" t="str">
        <v/>
      </c>
      <c r="I12" s="19"/>
      <c r="J12" s="19"/>
      <c r="K12" s="19"/>
      <c r="L12" s="34" t="s">
        <v>43</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More interest in objective inferences</v>
      </c>
      <c r="B21" s="17"/>
      <c r="C21" s="17"/>
      <c r="D21" s="17"/>
      <c r="E21" s="46"/>
      <c r="F21" s="40"/>
      <c r="G21" s="40"/>
      <c r="H21" s="40"/>
      <c r="I21" s="40"/>
      <c r="J21" s="40"/>
      <c r="K21" s="40"/>
      <c r="L21" s="14"/>
      <c r="M21"/>
    </row>
    <row r="22" spans="1:13" ht="16.5" x14ac:dyDescent="0.3">
      <c r="A22" s="32" t="str">
        <v>Studying digitial devices as systems.</v>
      </c>
      <c r="B22" s="10"/>
      <c r="C22" s="10"/>
      <c r="D22" s="10"/>
      <c r="E22" s="47"/>
      <c r="F22" s="20"/>
      <c r="G22" s="20"/>
      <c r="H22" s="20"/>
      <c r="I22" s="20"/>
      <c r="J22" s="20"/>
      <c r="K22" s="20"/>
      <c r="L22" s="14"/>
      <c r="M22"/>
    </row>
    <row r="23" spans="1:13" ht="16.5" x14ac:dyDescent="0.3">
      <c r="A23" s="10" t="str">
        <v>With student volunteer looking unlikely is UbiComp still a possibility?</v>
      </c>
      <c r="B23" s="10"/>
      <c r="C23" s="10"/>
      <c r="D23" s="10"/>
      <c r="E23" s="47"/>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2016-07-13T19:03:58Z</dcterms:modified>
</cp:coreProperties>
</file>