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F156" i="6" l="1"/>
  <c r="H156" i="6"/>
  <c r="F155" i="6"/>
  <c r="H155" i="6"/>
  <c r="F154" i="6"/>
  <c r="H154" i="6"/>
  <c r="F153" i="6"/>
  <c r="H153" i="6"/>
  <c r="F148" i="6" l="1"/>
  <c r="H148" i="6"/>
  <c r="F151" i="6" l="1"/>
  <c r="H151" i="6"/>
  <c r="F152" i="6"/>
  <c r="H152" i="6"/>
  <c r="F150" i="6"/>
  <c r="H150" i="6"/>
  <c r="F149" i="6"/>
  <c r="H149" i="6"/>
  <c r="F147" i="6"/>
  <c r="H147" i="6"/>
  <c r="F146" i="6" l="1"/>
  <c r="H146" i="6"/>
  <c r="F145" i="6"/>
  <c r="H145" i="6"/>
  <c r="F144" i="6" l="1"/>
  <c r="H144" i="6"/>
  <c r="F143" i="6" l="1"/>
  <c r="H143" i="6"/>
  <c r="F142" i="6"/>
  <c r="H142" i="6"/>
  <c r="F141" i="6"/>
  <c r="H141" i="6"/>
  <c r="F140" i="6"/>
  <c r="H140" i="6"/>
  <c r="F139" i="6"/>
  <c r="H139" i="6"/>
  <c r="F138" i="6"/>
  <c r="H138" i="6"/>
  <c r="F137" i="6"/>
  <c r="H137" i="6"/>
  <c r="F136" i="6"/>
  <c r="H136" i="6"/>
  <c r="F135" i="6"/>
  <c r="H135" i="6"/>
  <c r="F134" i="6" l="1"/>
  <c r="H134" i="6"/>
  <c r="F133" i="6"/>
  <c r="H133" i="6"/>
  <c r="F132" i="6" l="1"/>
  <c r="H132" i="6"/>
  <c r="F131" i="6"/>
  <c r="H131" i="6"/>
  <c r="F130" i="6" l="1"/>
  <c r="H130" i="6"/>
  <c r="C17" i="4" l="1"/>
  <c r="F129" i="6"/>
  <c r="H129" i="6"/>
  <c r="F128" i="6"/>
  <c r="H128" i="6"/>
  <c r="F127" i="6"/>
  <c r="H127" i="6"/>
  <c r="F126" i="6" l="1"/>
  <c r="H126" i="6"/>
  <c r="F125" i="6"/>
  <c r="H125" i="6"/>
  <c r="F124" i="6"/>
  <c r="H124" i="6"/>
  <c r="F123" i="6"/>
  <c r="H123" i="6"/>
  <c r="F122" i="6"/>
  <c r="H122" i="6"/>
  <c r="F121" i="6"/>
  <c r="H121" i="6"/>
  <c r="F120" i="6"/>
  <c r="H120" i="6"/>
  <c r="F117" i="6"/>
  <c r="H117" i="6"/>
  <c r="F119" i="6"/>
  <c r="H119" i="6"/>
  <c r="F118" i="6"/>
  <c r="H118" i="6"/>
  <c r="F116" i="6" l="1"/>
  <c r="H116" i="6"/>
  <c r="F115" i="6"/>
  <c r="H115" i="6"/>
  <c r="F114" i="6"/>
  <c r="H114" i="6"/>
  <c r="F113" i="6"/>
  <c r="H113" i="6"/>
  <c r="F112" i="6"/>
  <c r="H112" i="6"/>
  <c r="F111" i="6"/>
  <c r="H111" i="6"/>
  <c r="F110" i="6"/>
  <c r="H110" i="6"/>
  <c r="F109" i="6"/>
  <c r="H109" i="6"/>
  <c r="F108" i="6"/>
  <c r="H108" i="6"/>
  <c r="F107" i="6"/>
  <c r="H107" i="6"/>
  <c r="F106" i="6"/>
  <c r="H106" i="6"/>
  <c r="F105" i="6"/>
  <c r="H105" i="6"/>
  <c r="F103" i="6"/>
  <c r="H103" i="6"/>
  <c r="F104" i="6"/>
  <c r="H104" i="6"/>
  <c r="F102" i="6"/>
  <c r="H102" i="6"/>
  <c r="F101" i="6" l="1"/>
  <c r="H101" i="6"/>
  <c r="F100" i="6"/>
  <c r="H100" i="6"/>
  <c r="F99" i="6"/>
  <c r="H99" i="6"/>
  <c r="C16" i="4"/>
  <c r="F98" i="6" l="1"/>
  <c r="H98" i="6"/>
  <c r="F96" i="6"/>
  <c r="H96" i="6"/>
  <c r="F97" i="6"/>
  <c r="H97" i="6"/>
  <c r="F95" i="6"/>
  <c r="H95" i="6"/>
  <c r="F94" i="6"/>
  <c r="H94" i="6"/>
  <c r="F89" i="6"/>
  <c r="H89" i="6"/>
  <c r="F93" i="6"/>
  <c r="H93" i="6"/>
  <c r="F92" i="6"/>
  <c r="H92" i="6"/>
  <c r="F91" i="6"/>
  <c r="H91" i="6"/>
  <c r="F90" i="6"/>
  <c r="H90" i="6"/>
  <c r="F88" i="6"/>
  <c r="H88" i="6"/>
  <c r="F87" i="6" l="1"/>
  <c r="H87" i="6"/>
  <c r="F86" i="6" l="1"/>
  <c r="H86" i="6"/>
  <c r="F85" i="6" l="1"/>
  <c r="H85" i="6"/>
  <c r="C15" i="4"/>
  <c r="F84" i="6"/>
  <c r="H84" i="6"/>
  <c r="F78" i="6"/>
  <c r="H78" i="6"/>
  <c r="F80" i="6"/>
  <c r="H80" i="6"/>
  <c r="F83" i="6"/>
  <c r="H83" i="6"/>
  <c r="F82" i="6"/>
  <c r="H82" i="6"/>
  <c r="F81" i="6"/>
  <c r="H81" i="6"/>
  <c r="F79" i="6" l="1"/>
  <c r="H79" i="6"/>
  <c r="C14" i="4"/>
  <c r="F77" i="6" l="1"/>
  <c r="H77" i="6"/>
  <c r="F76" i="6"/>
  <c r="H76" i="6"/>
  <c r="F75" i="6"/>
  <c r="H75" i="6"/>
  <c r="F73" i="6"/>
  <c r="H73" i="6"/>
  <c r="F74" i="6"/>
  <c r="H74" i="6"/>
  <c r="F72" i="6" l="1"/>
  <c r="H72" i="6"/>
  <c r="F71" i="6"/>
  <c r="H71" i="6"/>
  <c r="F62" i="6"/>
  <c r="H62" i="6"/>
  <c r="F65" i="6"/>
  <c r="H65" i="6"/>
  <c r="F66" i="6"/>
  <c r="H66" i="6"/>
  <c r="F70" i="6" l="1"/>
  <c r="H70" i="6"/>
  <c r="F69" i="6"/>
  <c r="H69" i="6"/>
  <c r="F67" i="6"/>
  <c r="H67" i="6"/>
  <c r="F68" i="6"/>
  <c r="H68" i="6"/>
  <c r="F63" i="6" l="1"/>
  <c r="H63" i="6"/>
  <c r="F64" i="6"/>
  <c r="H64" i="6"/>
  <c r="F61" i="6" l="1"/>
  <c r="H61" i="6"/>
  <c r="C12" i="4"/>
  <c r="C13" i="4"/>
  <c r="F60" i="6"/>
  <c r="H60" i="6"/>
  <c r="C11" i="4" l="1"/>
  <c r="C10" i="4" l="1"/>
  <c r="F59" i="6" l="1"/>
  <c r="H59" i="6"/>
  <c r="F58" i="6"/>
  <c r="H58" i="6"/>
  <c r="F57" i="6" l="1"/>
  <c r="H57" i="6"/>
  <c r="C9" i="4" l="1"/>
  <c r="F56" i="6" l="1"/>
  <c r="H56" i="6"/>
  <c r="F54" i="6" l="1"/>
  <c r="H54" i="6"/>
  <c r="F55" i="6"/>
  <c r="H55" i="6"/>
  <c r="F53" i="6" l="1"/>
  <c r="H53" i="6"/>
  <c r="F52" i="6"/>
  <c r="H52" i="6"/>
  <c r="F51" i="6" l="1"/>
  <c r="H51" i="6"/>
  <c r="F50" i="6" l="1"/>
  <c r="H50" i="6"/>
  <c r="F49" i="6"/>
  <c r="H49" i="6"/>
  <c r="F48" i="6"/>
  <c r="H48" i="6"/>
  <c r="F47" i="6"/>
  <c r="H47" i="6"/>
  <c r="F46" i="6" l="1"/>
  <c r="H46" i="6"/>
  <c r="O16" i="4"/>
  <c r="O5" i="4"/>
  <c r="O6" i="4"/>
  <c r="O7" i="4"/>
  <c r="O10" i="4"/>
  <c r="O2" i="4"/>
  <c r="O3" i="4"/>
  <c r="O11" i="4"/>
  <c r="O4" i="4"/>
  <c r="O12" i="4"/>
  <c r="O13" i="4"/>
  <c r="O14" i="4"/>
  <c r="O15" i="4"/>
  <c r="O8" i="4"/>
  <c r="O9" i="4"/>
  <c r="O17" i="4"/>
  <c r="O18" i="4"/>
  <c r="O19" i="4"/>
  <c r="O20" i="4"/>
  <c r="O21" i="4"/>
  <c r="G16" i="4"/>
  <c r="G5" i="4"/>
  <c r="G6" i="4"/>
  <c r="G7" i="4"/>
  <c r="G10" i="4"/>
  <c r="G2" i="4"/>
  <c r="G3" i="4"/>
  <c r="G11" i="4"/>
  <c r="G4" i="4"/>
  <c r="G12" i="4"/>
  <c r="G13" i="4"/>
  <c r="G14" i="4"/>
  <c r="G15" i="4"/>
  <c r="G8" i="4"/>
  <c r="G9" i="4"/>
  <c r="G17" i="4"/>
  <c r="G18" i="4"/>
  <c r="G19" i="4"/>
  <c r="G20" i="4"/>
  <c r="G21" i="4"/>
  <c r="F45" i="6"/>
  <c r="H45" i="6"/>
  <c r="F44" i="6" l="1"/>
  <c r="H44" i="6"/>
  <c r="F43" i="6"/>
  <c r="H43" i="6"/>
  <c r="F42" i="6"/>
  <c r="H42" i="6"/>
  <c r="F41" i="6"/>
  <c r="H41" i="6"/>
  <c r="F40" i="6" l="1"/>
  <c r="H40" i="6"/>
  <c r="F39" i="6" l="1"/>
  <c r="H39" i="6"/>
  <c r="F38" i="6" l="1"/>
  <c r="H38" i="6"/>
  <c r="F37" i="6" l="1"/>
  <c r="H37" i="6"/>
  <c r="F36" i="6"/>
  <c r="H36" i="6"/>
  <c r="F35" i="6"/>
  <c r="H35" i="6"/>
  <c r="F30" i="6" l="1"/>
  <c r="H30" i="6"/>
  <c r="C8" i="4"/>
  <c r="F34" i="6"/>
  <c r="H34" i="6"/>
  <c r="F33" i="6" l="1"/>
  <c r="H33" i="6"/>
  <c r="F32" i="6" l="1"/>
  <c r="H32" i="6"/>
  <c r="F31" i="6" l="1"/>
  <c r="H31" i="6"/>
  <c r="F29" i="6" l="1"/>
  <c r="H29" i="6"/>
  <c r="F28" i="6" l="1"/>
  <c r="H28" i="6"/>
  <c r="F27" i="6" l="1"/>
  <c r="H27" i="6"/>
  <c r="F26" i="6"/>
  <c r="H26" i="6"/>
  <c r="F25" i="6"/>
  <c r="H25" i="6"/>
  <c r="F24" i="6"/>
  <c r="H24" i="6"/>
  <c r="F23" i="6" l="1"/>
  <c r="H23" i="6"/>
  <c r="C7" i="4" l="1"/>
  <c r="F22" i="6"/>
  <c r="H22" i="6"/>
  <c r="F21" i="6" l="1"/>
  <c r="H21" i="6"/>
  <c r="F20" i="6"/>
  <c r="H20" i="6"/>
  <c r="F19" i="6"/>
  <c r="H19" i="6"/>
  <c r="F18" i="6" l="1"/>
  <c r="H18" i="6"/>
  <c r="F17" i="6"/>
  <c r="H17" i="6"/>
  <c r="F16" i="6" l="1"/>
  <c r="H16" i="6"/>
  <c r="U12" i="4" a="1"/>
  <c r="U12" i="4" s="1"/>
  <c r="F15" i="6" l="1"/>
  <c r="H15" i="6"/>
  <c r="F14" i="6" l="1"/>
  <c r="H14" i="6"/>
  <c r="F13" i="6"/>
  <c r="H13" i="6"/>
  <c r="F12" i="6" l="1"/>
  <c r="H12" i="6"/>
  <c r="F11" i="6"/>
  <c r="H11" i="6"/>
  <c r="C6" i="4" l="1"/>
  <c r="F10" i="6" l="1"/>
  <c r="H10" i="6"/>
  <c r="Q14" i="4" a="1"/>
  <c r="Q14" i="4" s="1"/>
  <c r="C2" i="4"/>
  <c r="I10" i="4" a="1"/>
  <c r="I10" i="4" s="1"/>
  <c r="I2" i="4" a="1"/>
  <c r="I2" i="4" s="1"/>
  <c r="I3" i="4" a="1"/>
  <c r="I3" i="4" s="1"/>
  <c r="I11" i="4" a="1"/>
  <c r="I11" i="4" s="1"/>
  <c r="I4" i="4" a="1"/>
  <c r="I4" i="4" s="1"/>
  <c r="I6" i="4" a="1"/>
  <c r="I6" i="4" s="1"/>
  <c r="L6" i="4" s="1"/>
  <c r="I15" i="4" a="1"/>
  <c r="I15" i="4" s="1"/>
  <c r="L15" i="4" s="1"/>
  <c r="I16" i="4" a="1"/>
  <c r="I16" i="4" s="1"/>
  <c r="L16" i="4" s="1"/>
  <c r="I14" i="4" a="1"/>
  <c r="I14" i="4" s="1"/>
  <c r="L14" i="4" s="1"/>
  <c r="I7" i="4" a="1"/>
  <c r="I7" i="4" s="1"/>
  <c r="L7" i="4" s="1"/>
  <c r="I5" i="4" a="1"/>
  <c r="I5" i="4" s="1"/>
  <c r="L5" i="4" s="1"/>
  <c r="I12" i="4" a="1"/>
  <c r="I12" i="4" s="1"/>
  <c r="I13" i="4" a="1"/>
  <c r="I13" i="4" s="1"/>
  <c r="L13" i="4" s="1"/>
  <c r="I8" i="4" a="1"/>
  <c r="I8" i="4" s="1"/>
  <c r="I9" i="4" a="1"/>
  <c r="I9" i="4" s="1"/>
  <c r="I17" i="4" a="1"/>
  <c r="I17" i="4" s="1"/>
  <c r="I18" i="4" a="1"/>
  <c r="I18" i="4" s="1"/>
  <c r="I19" i="4" a="1"/>
  <c r="I19" i="4" s="1"/>
  <c r="I20" i="4" a="1"/>
  <c r="I20" i="4" s="1"/>
  <c r="I21" i="4" a="1"/>
  <c r="I21" i="4" s="1"/>
  <c r="C3" i="4"/>
  <c r="C4" i="4"/>
  <c r="C5" i="4"/>
  <c r="H9" i="6"/>
  <c r="F9" i="6"/>
  <c r="J1" i="5" l="1"/>
  <c r="L17" i="4"/>
  <c r="L12" i="4"/>
  <c r="L11" i="4"/>
  <c r="L21" i="4"/>
  <c r="L20" i="4"/>
  <c r="L9" i="4"/>
  <c r="L3" i="4"/>
  <c r="L19" i="4"/>
  <c r="L8" i="4"/>
  <c r="L2" i="4"/>
  <c r="L18" i="4"/>
  <c r="L4" i="4"/>
  <c r="K10" i="4" a="1"/>
  <c r="K10" i="4" s="1"/>
  <c r="L10" i="4"/>
  <c r="H20" i="4"/>
  <c r="H9" i="4"/>
  <c r="H15" i="4"/>
  <c r="H3" i="4"/>
  <c r="H19" i="4"/>
  <c r="H8" i="4"/>
  <c r="H7" i="4"/>
  <c r="H2" i="4"/>
  <c r="H18" i="4"/>
  <c r="H14" i="4"/>
  <c r="H4" i="4"/>
  <c r="H10" i="4"/>
  <c r="H21" i="4"/>
  <c r="H17" i="4"/>
  <c r="H12" i="4"/>
  <c r="H16" i="4"/>
  <c r="H11" i="4"/>
  <c r="H6" i="4"/>
  <c r="H5" i="4"/>
  <c r="R14" i="4"/>
  <c r="P14" i="4"/>
  <c r="H13" i="4"/>
  <c r="J20" i="4"/>
  <c r="J9" i="4"/>
  <c r="J5" i="4"/>
  <c r="J15" i="4"/>
  <c r="J3" i="4"/>
  <c r="J19" i="4"/>
  <c r="J8" i="4"/>
  <c r="J7" i="4"/>
  <c r="J6" i="4"/>
  <c r="J2" i="4"/>
  <c r="J18" i="4"/>
  <c r="J13" i="4"/>
  <c r="J14" i="4"/>
  <c r="J4" i="4"/>
  <c r="J10" i="4"/>
  <c r="J21" i="4"/>
  <c r="J17" i="4"/>
  <c r="J12" i="4"/>
  <c r="J16" i="4"/>
  <c r="J11" i="4"/>
  <c r="Q11" i="4" a="1"/>
  <c r="Q11" i="4" s="1"/>
  <c r="Q17" i="4" a="1"/>
  <c r="Q17" i="4" s="1"/>
  <c r="Q21" i="4" a="1"/>
  <c r="Q21" i="4" s="1"/>
  <c r="Q5" i="4" a="1"/>
  <c r="Q5" i="4" s="1"/>
  <c r="Q10" i="4" a="1"/>
  <c r="Q10" i="4" s="1"/>
  <c r="Q4" i="4" a="1"/>
  <c r="Q4" i="4" s="1"/>
  <c r="Q15" i="4" a="1"/>
  <c r="Q15" i="4" s="1"/>
  <c r="Q18" i="4" a="1"/>
  <c r="Q18" i="4" s="1"/>
  <c r="Q7" i="4" a="1"/>
  <c r="Q7" i="4" s="1"/>
  <c r="Q2" i="4" a="1"/>
  <c r="Q2" i="4" s="1"/>
  <c r="Q12" i="4" a="1"/>
  <c r="Q12" i="4" s="1"/>
  <c r="Q8" i="4" a="1"/>
  <c r="Q8" i="4" s="1"/>
  <c r="Q19" i="4" a="1"/>
  <c r="Q19" i="4" s="1"/>
  <c r="Q6" i="4" a="1"/>
  <c r="Q6" i="4" s="1"/>
  <c r="Q3" i="4" a="1"/>
  <c r="Q3" i="4" s="1"/>
  <c r="Q13" i="4" a="1"/>
  <c r="Q13" i="4" s="1"/>
  <c r="Q9" i="4" a="1"/>
  <c r="Q9" i="4" s="1"/>
  <c r="Q20" i="4" a="1"/>
  <c r="Q20" i="4" s="1"/>
  <c r="Q16" i="4" a="1"/>
  <c r="Q16" i="4" s="1"/>
  <c r="F8" i="6"/>
  <c r="H8" i="6"/>
  <c r="H7" i="6"/>
  <c r="F7" i="6"/>
  <c r="R2" i="4" l="1"/>
  <c r="P2" i="4"/>
  <c r="R9" i="4"/>
  <c r="P9" i="4"/>
  <c r="R7" i="4"/>
  <c r="P7" i="4"/>
  <c r="R10" i="4"/>
  <c r="P10" i="4"/>
  <c r="R11" i="4"/>
  <c r="P11" i="4"/>
  <c r="R20" i="4"/>
  <c r="P20" i="4"/>
  <c r="R6" i="4"/>
  <c r="P6" i="4"/>
  <c r="R4" i="4"/>
  <c r="P4" i="4"/>
  <c r="R17" i="4"/>
  <c r="P17" i="4"/>
  <c r="R19" i="4"/>
  <c r="P19" i="4"/>
  <c r="R13" i="4"/>
  <c r="P13" i="4"/>
  <c r="R8" i="4"/>
  <c r="P8" i="4"/>
  <c r="R18" i="4"/>
  <c r="P18" i="4"/>
  <c r="R5" i="4"/>
  <c r="P5" i="4"/>
  <c r="R16" i="4"/>
  <c r="P16" i="4"/>
  <c r="R3" i="4"/>
  <c r="P3" i="4"/>
  <c r="R12" i="4"/>
  <c r="P12" i="4"/>
  <c r="R15" i="4"/>
  <c r="P15" i="4"/>
  <c r="R21" i="4"/>
  <c r="P21" i="4"/>
  <c r="F6" i="6"/>
  <c r="H6" i="6"/>
  <c r="H5" i="6"/>
  <c r="F5" i="6"/>
  <c r="F2" i="6"/>
  <c r="F3" i="6"/>
  <c r="F4" i="6"/>
  <c r="H4" i="6"/>
  <c r="D17" i="4" l="1" a="1"/>
  <c r="D17" i="4" s="1"/>
  <c r="K2" i="4" a="1"/>
  <c r="K2" i="4" s="1"/>
  <c r="K3" i="4" a="1"/>
  <c r="K3" i="4" s="1"/>
  <c r="D16" i="4" a="1"/>
  <c r="D16" i="4" s="1"/>
  <c r="K11" i="4" a="1"/>
  <c r="K11" i="4" s="1"/>
  <c r="D15" i="4" a="1"/>
  <c r="D15" i="4" s="1"/>
  <c r="K21" i="4" a="1"/>
  <c r="K21" i="4" s="1"/>
  <c r="D14" i="4" a="1"/>
  <c r="D14" i="4" s="1"/>
  <c r="K9" i="4" a="1"/>
  <c r="K9" i="4" s="1"/>
  <c r="K18" i="4" a="1"/>
  <c r="K18" i="4" s="1"/>
  <c r="K17" i="4" a="1"/>
  <c r="K17" i="4" s="1"/>
  <c r="K8" i="4" a="1"/>
  <c r="K8" i="4" s="1"/>
  <c r="K20" i="4" a="1"/>
  <c r="K20" i="4" s="1"/>
  <c r="K19" i="4" a="1"/>
  <c r="K19" i="4" s="1"/>
  <c r="D12" i="4" a="1"/>
  <c r="D12" i="4" s="1"/>
  <c r="D13" i="4" a="1"/>
  <c r="D13" i="4" s="1"/>
  <c r="D11" i="4" a="1"/>
  <c r="D11" i="4" s="1"/>
  <c r="D10" i="4" a="1"/>
  <c r="D10" i="4" s="1"/>
  <c r="D9" i="4" a="1"/>
  <c r="D9" i="4" s="1"/>
  <c r="K4" i="4" a="1"/>
  <c r="K4" i="4" s="1"/>
  <c r="K12" i="4" a="1"/>
  <c r="K12" i="4" s="1"/>
  <c r="D8" i="4" a="1"/>
  <c r="D8" i="4" s="1"/>
  <c r="D5" i="4" a="1"/>
  <c r="D5" i="4" s="1"/>
  <c r="D6" i="4" a="1"/>
  <c r="D6" i="4" s="1"/>
  <c r="D7" i="4" a="1"/>
  <c r="D7" i="4" s="1"/>
  <c r="D3" i="4" a="1"/>
  <c r="D3" i="4" s="1"/>
  <c r="D4" i="4" a="1"/>
  <c r="D4" i="4" s="1"/>
  <c r="D2" i="4" a="1"/>
  <c r="D2" i="4" s="1"/>
  <c r="K5" i="4" a="1"/>
  <c r="K5" i="4" s="1"/>
  <c r="K15" i="4" a="1"/>
  <c r="K15" i="4" s="1"/>
  <c r="K6" i="4" a="1"/>
  <c r="K6" i="4" s="1"/>
  <c r="K13" i="4" a="1"/>
  <c r="K13" i="4" s="1"/>
  <c r="K7" i="4" a="1"/>
  <c r="K7" i="4" s="1"/>
  <c r="K14" i="4" a="1"/>
  <c r="K14" i="4" s="1"/>
  <c r="K16" i="4" a="1"/>
  <c r="K16" i="4" s="1"/>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36" authorId="0" shapeId="0">
      <text>
        <r>
          <rPr>
            <b/>
            <sz val="9"/>
            <color indexed="81"/>
            <rFont val="Tahoma"/>
            <family val="2"/>
          </rPr>
          <t>Author:</t>
        </r>
        <r>
          <rPr>
            <sz val="9"/>
            <color indexed="81"/>
            <rFont val="Tahoma"/>
            <family val="2"/>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8" authorId="0" shapeId="0">
      <text>
        <r>
          <rPr>
            <b/>
            <sz val="9"/>
            <color indexed="81"/>
            <rFont val="Tahoma"/>
            <family val="2"/>
          </rPr>
          <t>Author:</t>
        </r>
        <r>
          <rPr>
            <sz val="9"/>
            <color indexed="81"/>
            <rFont val="Tahoma"/>
            <family val="2"/>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<sst xmlns="http://schemas.openxmlformats.org/spreadsheetml/2006/main" count="322" uniqueCount="228">
  <si>
    <t>Install JabRef on my personal machine</t>
  </si>
  <si>
    <t>Regain access to my UVA online account</t>
  </si>
  <si>
    <t>Fill out my vaccine medical form</t>
  </si>
  <si>
    <t>Comments</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</si>
  <si>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</si>
  <si>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</si>
  <si>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</si>
  <si>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</si>
  <si>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</si>
  <si>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</si>
  <si>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</si>
  <si>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</si>
  <si>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</si>
  <si>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</si>
  <si>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</si>
  <si>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</si>
  <si>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</si>
  <si>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</si>
  <si>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</si>
  <si>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</si>
  <si>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</si>
  <si>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</si>
  <si>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</si>
  <si>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</si>
  <si>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</si>
  <si>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</si>
  <si>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</si>
  <si>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</si>
  <si>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</si>
  <si>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</si>
  <si>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</si>
  <si>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</si>
  <si>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</si>
  <si>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</si>
  <si>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</si>
  <si>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</si>
  <si>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</si>
  <si>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</si>
  <si>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</si>
  <si>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</si>
  <si>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</si>
  <si>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</si>
  <si>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</si>
  <si>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</si>
  <si>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</si>
  <si>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</si>
  <si>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</si>
  <si>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</si>
  <si>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</si>
  <si>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</si>
  <si>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</si>
  <si>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</si>
  <si>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</si>
  <si>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</si>
  <si>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</si>
  <si>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</si>
  <si>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</si>
  <si>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</si>
  <si>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</si>
  <si>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</si>
  <si>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</si>
  <si>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</si>
  <si>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</si>
  <si>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</si>
  <si>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</si>
  <si>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</si>
  <si>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</si>
  <si>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</si>
  <si>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</si>
  <si>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</si>
  <si>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</si>
  <si>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</si>
  <si>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</si>
  <si>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</si>
  <si>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</si>
  <si>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</si>
  <si>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</si>
  <si>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</si>
  <si>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</si>
  <si>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</si>
  <si>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</si>
  <si>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</si>
  <si>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</si>
  <si>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</si>
  <si>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</si>
  <si>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</si>
  <si>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</si>
  <si>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</si>
  <si>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</si>
  <si>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Finish first year class plan</t>
  </si>
  <si>
    <t>Write Jayne about my GTA classes</t>
  </si>
  <si>
    <t>Made changes suggested by Gerber today</t>
  </si>
  <si>
    <t>Introduction to Statistical Learning</t>
  </si>
  <si>
    <t>Reading Reinforcemet Learning</t>
  </si>
  <si>
    <t>Organizing Updates</t>
  </si>
  <si>
    <t>Show</t>
  </si>
  <si>
    <t>Uploading Open Source Data Library</t>
  </si>
  <si>
    <t>Writing email asking about IP</t>
  </si>
  <si>
    <t>Attending weekly lab meeting</t>
  </si>
  <si>
    <t>Is Machine Learning being used to create models of systems? I guess it'd be something like optimal control?</t>
  </si>
  <si>
    <t>How important are Markov Decision Processes to Systems research?</t>
  </si>
  <si>
    <t>Do UVA courses cover self-correcting systems? I didn't see it in the catalog. It seems important to control/learning.</t>
  </si>
  <si>
    <t>Does Systems research include systems that make decisions? E.g., a system of Reinforcement Learners?</t>
  </si>
  <si>
    <t>Do you know of any ongoing CHS experiments? I'm struggling to imagine experiements for something as abstract as CHS.</t>
  </si>
  <si>
    <t>Reading Articles</t>
  </si>
  <si>
    <t>in PDF</t>
  </si>
  <si>
    <t>How does the University handle source code I write as a student?</t>
  </si>
  <si>
    <t>Modeling UbiComp social systems?</t>
  </si>
  <si>
    <t>Unsupervised Google Result Classifier?</t>
  </si>
  <si>
    <t>Filling out Vacine Paperwork</t>
  </si>
  <si>
    <t>Setting up Sensus with protocol</t>
  </si>
  <si>
    <t>Follow up email to Josh about IP Protocol</t>
  </si>
  <si>
    <t>Coordinating move into long-term lease</t>
  </si>
  <si>
    <t>Weekly lab meeting with team</t>
  </si>
  <si>
    <t>Meeting with Prof. Mondschein</t>
  </si>
  <si>
    <t>Update With Prof. Gerber</t>
  </si>
  <si>
    <t>In touch with Josh. Seems straight forward though from http://uvapolicy.virginia.edu/policy/RES-001#Sponsors</t>
  </si>
  <si>
    <t>Determine Research Interests</t>
  </si>
  <si>
    <t>Hiking with Gerber's Team</t>
  </si>
  <si>
    <t>Models are weak in research because it is very hard to show how well they fit reality</t>
  </si>
  <si>
    <t>The more abstract research question: Determining objectives through observation</t>
  </si>
  <si>
    <t>Thinking about research interests</t>
  </si>
  <si>
    <t>With student volunteer looking unlikely is UbiComp still a possibility?</t>
  </si>
  <si>
    <t>More interest in objective inferences</t>
  </si>
  <si>
    <t>Studying digitial devices as systems.</t>
  </si>
  <si>
    <t>Email Prof. Beling</t>
  </si>
  <si>
    <t>Attend Prof. Barne's team meeting</t>
  </si>
  <si>
    <t>"Claim" my desk in 228</t>
  </si>
  <si>
    <t>Register for UbiComp</t>
  </si>
  <si>
    <t>Yes.</t>
  </si>
  <si>
    <t>Not as good of a research topic</t>
  </si>
  <si>
    <t>Chosen research topic. Fits with team and department well. Also easier to quantify.</t>
  </si>
  <si>
    <t>Finish</t>
  </si>
  <si>
    <t>Getting missing vaccines</t>
  </si>
  <si>
    <t>Sign up for Payroll</t>
  </si>
  <si>
    <t>Find stakeholders for my research</t>
  </si>
  <si>
    <t>Present about Experimental Design</t>
  </si>
  <si>
    <t>The Per Diem room rate looks like it is $200. Do I get that if I go under or do I lose what I don't use?</t>
  </si>
  <si>
    <t>Is there a Per Diem for plane travel? I can get it as low as $500 with moderate inconvenience or $1200 with no inconvenience.</t>
  </si>
  <si>
    <t>Why can't I log into TravelUVA? Should I use that or is that for employees only?</t>
  </si>
  <si>
    <t>Catching up on emails</t>
  </si>
  <si>
    <t>Installing Xamarin</t>
  </si>
  <si>
    <t>Cancel BCBS OK Coverage</t>
  </si>
  <si>
    <t>Reading book</t>
  </si>
  <si>
    <t>Creating Slides</t>
  </si>
  <si>
    <t>Sensus Meeting</t>
  </si>
  <si>
    <t>Reading Book</t>
  </si>
  <si>
    <t>Purchase tickets and hotel for conference</t>
  </si>
  <si>
    <t>TravelUVA, UbiComp, Kayak</t>
  </si>
  <si>
    <t>Meeting with Gerber about UbiComp</t>
  </si>
  <si>
    <t>Experimental Design Report</t>
  </si>
  <si>
    <t>Sending email about flights and hotels to Gerber</t>
  </si>
  <si>
    <t>I have to be an employee and I'm not</t>
  </si>
  <si>
    <t>No, but be reasonable</t>
  </si>
  <si>
    <t>No I don't get it back so no need to completely skimp on room</t>
  </si>
  <si>
    <t>Registering online</t>
  </si>
  <si>
    <t>Finalizing purchase of hotel and flights</t>
  </si>
  <si>
    <t>Watching Not On Our Grounds</t>
  </si>
  <si>
    <t>Meeting with potential research partners</t>
  </si>
  <si>
    <t>Meeting with Prof. Gerber</t>
  </si>
  <si>
    <t>Meeting with Yu and Wes about Sensus</t>
  </si>
  <si>
    <t>What do you want from me with Open mHealth?</t>
  </si>
  <si>
    <t>How to balance GRA with programming?</t>
  </si>
  <si>
    <t>Study Sensus and answer security questions</t>
  </si>
  <si>
    <t>Signing up for Insurance, Payroll and ID card</t>
  </si>
  <si>
    <t>Open mHealth research and email</t>
  </si>
  <si>
    <t>Creating Conference Plan for UbiComp</t>
  </si>
  <si>
    <t>Sensus</t>
  </si>
  <si>
    <t>Responding to Gerber's Sensus Questions</t>
  </si>
  <si>
    <t>Filling out Payroll Banking and Tax Forms</t>
  </si>
  <si>
    <t>Should I plan on going to our presentations at Ubicomp?</t>
  </si>
  <si>
    <t>Setup Development Environment</t>
  </si>
  <si>
    <t>Weekly Sensus Meeting</t>
  </si>
  <si>
    <t>Weekly Team Meeting</t>
  </si>
  <si>
    <t>Orientation Event</t>
  </si>
  <si>
    <t>Reviewing Conference Program</t>
  </si>
  <si>
    <t>Filling out Update Sheet</t>
  </si>
  <si>
    <t>No</t>
  </si>
  <si>
    <t>What should I do with Prof. Barnes iOS app?</t>
  </si>
  <si>
    <t>Discuss my security questions</t>
  </si>
  <si>
    <t>Working with Wes on Sensus</t>
  </si>
  <si>
    <t>Prepping for classes</t>
  </si>
  <si>
    <t>Sensus Building, Meeting with Wes and Barnes, Ohmage-omh</t>
  </si>
  <si>
    <t>Prepping for classes, Scheduling Dr. Appointment</t>
  </si>
  <si>
    <t>Sensus Building, Ohmage-omh</t>
  </si>
  <si>
    <t>Text Books, Office Supplies, Collab</t>
  </si>
  <si>
    <t>Class</t>
  </si>
  <si>
    <t>Collab, Piazza and CATME</t>
  </si>
  <si>
    <t>Update</t>
  </si>
  <si>
    <t>Doctor's Appointment</t>
  </si>
  <si>
    <t>Definition of Systems</t>
  </si>
  <si>
    <t>Brief Bio</t>
  </si>
  <si>
    <t>Pick Thesis Committee</t>
  </si>
  <si>
    <t>Prepare Thesis Proposal</t>
  </si>
  <si>
    <t>We want to be on their list of supported apps</t>
  </si>
  <si>
    <t>It will be a challenge but he is at least verbally supportive of my concerns</t>
  </si>
  <si>
    <t>Wes has mostly taken this one on and I haven't heard much else</t>
  </si>
  <si>
    <t>I think we're good</t>
  </si>
  <si>
    <t>Studying for 6005</t>
  </si>
  <si>
    <t>Hobby Meeting</t>
  </si>
  <si>
    <t>Scheduling Counselors Appointment</t>
  </si>
  <si>
    <t>Prepping and Talking with Jared about Ohmage</t>
  </si>
  <si>
    <t>CCA</t>
  </si>
  <si>
    <t>Setting up Meeting Schedule</t>
  </si>
  <si>
    <t>Prep for New Student House Party</t>
  </si>
  <si>
    <t>Install R</t>
  </si>
  <si>
    <t>Updates</t>
  </si>
  <si>
    <t>UbiComp</t>
  </si>
  <si>
    <t>Research</t>
  </si>
  <si>
    <t>Integrate</t>
  </si>
  <si>
    <t>SYS 7096</t>
  </si>
  <si>
    <t>SYS 6021</t>
  </si>
  <si>
    <t>SYS 6005</t>
  </si>
  <si>
    <t>SYS 6001</t>
  </si>
  <si>
    <t>Cleaning up rucker.net for use in Sensus</t>
  </si>
  <si>
    <t>Becoming familiar with DataStore classes</t>
  </si>
  <si>
    <t>Researching Significant Changes</t>
  </si>
  <si>
    <t>Stochastic Homework 1</t>
  </si>
  <si>
    <t>Case Report #39</t>
  </si>
  <si>
    <t>Review Notes</t>
  </si>
  <si>
    <t>iOS Development Environment Setup</t>
  </si>
  <si>
    <t>UbiComp Reading</t>
  </si>
  <si>
    <t>Should I go to a security session at UbiComp?</t>
  </si>
  <si>
    <t>Sensus architecture. Dependency Injection.  Composition over Inheritance.  Transaction over Table over Domain models.</t>
  </si>
  <si>
    <t>Meeting with Dr. Gerber</t>
  </si>
  <si>
    <t>Good/Bad Systems</t>
  </si>
  <si>
    <t>Advice about my role on the Sensus project</t>
  </si>
  <si>
    <t>Lab 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</si>
</sst>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mm/dd/yy;@"/>
    <numFmt numFmtId="165" formatCode="yyyy\-mm\-dd"/>
    <numFmt numFmtId="166" formatCode="[h]:mm;@"/>
    <numFmt numFmtId="167" formatCode="[h]:mm"/>
  </numFmts>
  <fonts count="16" x14ac:knownFonts="1">
    <font>
      <sz val="11"/>
      <color theme="1"/>
      <name val="Calibri"/>
      <family val="2"/>
      <scheme val="minor"/>
    </font>
    <font>
      <u/>
      <sz val="11"/>
      <color theme="10"/>
      <name val="Calibri"/>
      <family val="2"/>
      <scheme val="minor"/>
    </font>
    <font>
      <sz val="11"/>
      <color rgb="FF000000"/>
      <name val="Calibri"/>
      <family val="2"/>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family val="2"/>
    </font>
    <font>
      <b/>
      <sz val="9"/>
      <color indexed="81"/>
      <name val="Tahoma"/>
      <family val="2"/>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6">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6" fontId="0" fillId="0" borderId="0" xfId="0" applyNumberFormat="1"/>
    <xf numFmtId="167" fontId="0" fillId="0" borderId="0" xfId="0" applyNumberFormat="1"/>
    <xf numFmtId="167" fontId="4" fillId="0" borderId="0" xfId="2" applyNumberFormat="1" applyFont="1" applyBorder="1" applyAlignment="1">
      <alignment horizontal="center"/>
    </xf>
    <xf numFmtId="167" fontId="5" fillId="0" borderId="0" xfId="2" applyNumberFormat="1" applyFont="1" applyAlignment="1">
      <alignment horizontal="center"/>
    </xf>
    <xf numFmtId="167" fontId="4" fillId="0" borderId="0" xfId="2" applyNumberFormat="1" applyFont="1" applyAlignment="1">
      <alignment horizontal="center"/>
    </xf>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h]:mm"/>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6"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164" formatCode="mm/dd/yy;@"/>
    </dxf>
    <dxf>
      <numFmt numFmtId="0" formatCode="General"/>
    </dxf>
    <dxf>
      <numFmt numFmtId="0" formatCode="General"/>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49" totalsRowShown="0">
  <autoFilter ref="A1:F49">
    <filterColumn colId="4">
      <filters blank="1"/>
    </filterColumn>
  </autoFilter>
  <sortState ref="A31:F49">
    <sortCondition ref="E2:E41"/>
    <sortCondition ref="D2:D41"/>
    <sortCondition ref="F2:F41"/>
    <sortCondition descending="1" ref="A2:A41"/>
  </sortState>
  <tableColumns count="6">
    <tableColumn id="8" name="Id" dataDxfId="41"/>
    <tableColumn id="1" name="Description"/>
    <tableColumn id="2" name="Comments"/>
    <tableColumn id="3" name="Started" dataDxfId="40"/>
    <tableColumn id="5" name="Finished" dataDxfId="39"/>
    <tableColumn id="4" name="Due"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156" totalsRowShown="0">
  <autoFilter ref="A1:H156"/>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B37" totalsRowShown="0">
  <autoFilter ref="A1:B37">
    <filterColumn colId="1">
      <filters blank="1"/>
    </filterColumn>
  </autoFilter>
  <sortState ref="A34:B34">
    <sortCondition ref="B1:B21"/>
  </sortState>
  <tableColumns count="2">
    <tableColumn id="1" name="Question"/>
    <tableColumn id="2" name="Answer"/>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17" totalsRowShown="0">
  <autoFilter ref="A1:D17"/>
  <tableColumns count="4">
    <tableColumn id="1" name="Id" dataDxfId="32"/>
    <tableColumn id="2" name="Start" dataDxfId="31"/>
    <tableColumn id="3" name="Finish"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27">
      <calculatedColumnFormula>MAX(Periods[Id])</calculatedColumnFormula>
    </tableColumn>
    <tableColumn id="7" name="Show" dataDxfId="26">
      <calculatedColumnFormula>LastWeekTasks[[#This Row],[Goal]] &lt;&gt; ""</calculatedColumnFormula>
    </tableColumn>
    <tableColumn id="5" name="Goal" dataDxfId="25">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4">
      <calculatedColumnFormula>IF(LastWeekTasks[[#This Row],[Goal]] = "", "", VLOOKUP(LastWeekTasks[[#This Row],[Goal]], Goals[], 2, FALSE))</calculatedColumnFormula>
    </tableColumn>
    <tableColumn id="6" name="Hours" dataDxfId="23">
      <calculatedColumnFormula array="1">IF(LastWeekTasks[[#This Row],[Goal]] = "", "", SUM((Times[Period] = LastWeekTasks[[#This Row],[Period]]) * (Times[Goal] = LastWeekTasks[[#This Row],[Goal]]) * (Times[Hours])))</calculatedColumnFormula>
    </tableColumn>
    <tableColumn id="3" name="Done" dataDxfId="22">
      <calculatedColumnFormula>IF(LastWeekTasks[[#This Row],[Goal]] = "", "", IF(NOT(ISBLANK(VLOOKUP(LastWeekTasks[[#This Row],[Goal]], Goals[], 5,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1"/>
    <tableColumn id="6" name="Period" dataDxfId="20">
      <calculatedColumnFormula>MAX(Periods[Id]) + 1</calculatedColumnFormula>
    </tableColumn>
    <tableColumn id="3" name="Show" dataDxfId="19">
      <calculatedColumnFormula>ThisWeekTasks[[#This Row],[Goal]] &lt;&gt; ""</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docs.google.com/document/d/1WtVePtADr7xStL5Ac2lepzWibRBYoZs5Y_515wGqzFw/edit" TargetMode="External"/><Relationship Id="rId7" Type="http://schemas.openxmlformats.org/officeDocument/2006/relationships/printerSettings" Target="../printerSettings/printerSettings1.bin"/><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R2RNiZmEgJAPLIo_27Fl8hrZCLU05fD-Q8g4YOABzxQ/edit" TargetMode="External"/><Relationship Id="rId5" Type="http://schemas.openxmlformats.org/officeDocument/2006/relationships/hyperlink" Target="https://docs.google.com/document/d/1WtVePtADr7xStL5Ac2lepzWibRBYoZs5Y_515wGqzFw/edit" TargetMode="External"/><Relationship Id="rId10" Type="http://schemas.openxmlformats.org/officeDocument/2006/relationships/comments" Target="../comments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9"/>
  <sheetViews>
    <sheetView workbookViewId="0">
      <selection activeCell="A41" sqref="A41:C41"/>
    </sheetView>
  </sheetViews>
  <sheetFormatPr defaultRowHeight="15" x14ac:dyDescent="0.25"/>
  <cols>
    <col min="1" max="1" width="5.42578125" customWidth="1"/>
    <col min="2" max="2" width="42"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6" x14ac:dyDescent="0.25">
      <c r="A1" t="s">
        <v>23</v>
      </c>
      <c r="B1" t="s">
        <v>20</v>
      </c>
      <c r="C1" t="s">
        <v>3</v>
      </c>
      <c r="D1" t="s">
        <v>40</v>
      </c>
      <c r="E1" t="s">
        <v>41</v>
      </c>
      <c r="F1" t="s">
        <v>24</v>
      </c>
    </row>
    <row r="2" spans="1:6" hidden="1" x14ac:dyDescent="0.25">
      <c r="A2" s="5">
        <v>3</v>
      </c>
      <c r="B2" t="s">
        <v>56</v>
      </c>
      <c r="D2" s="30">
        <v>2</v>
      </c>
      <c r="E2" s="30">
        <v>2</v>
      </c>
      <c r="F2" s="2">
        <v>42508</v>
      </c>
    </row>
    <row r="3" spans="1:6" hidden="1" x14ac:dyDescent="0.25">
      <c r="A3" s="5">
        <v>2</v>
      </c>
      <c r="B3" t="s">
        <v>1</v>
      </c>
      <c r="D3" s="30">
        <v>2</v>
      </c>
      <c r="E3" s="30">
        <v>2</v>
      </c>
      <c r="F3" s="2">
        <v>42508</v>
      </c>
    </row>
    <row r="4" spans="1:6" hidden="1" x14ac:dyDescent="0.25">
      <c r="A4" s="5">
        <v>1</v>
      </c>
      <c r="B4" t="s">
        <v>0</v>
      </c>
      <c r="D4" s="30">
        <v>2</v>
      </c>
      <c r="E4" s="30">
        <v>2</v>
      </c>
      <c r="F4" s="2">
        <v>42508</v>
      </c>
    </row>
    <row r="5" spans="1:6" hidden="1" x14ac:dyDescent="0.25">
      <c r="A5" s="5">
        <v>6</v>
      </c>
      <c r="B5" s="1" t="s">
        <v>59</v>
      </c>
      <c r="D5" s="30">
        <v>2</v>
      </c>
      <c r="E5" s="30">
        <v>2</v>
      </c>
      <c r="F5" s="2">
        <v>42509</v>
      </c>
    </row>
    <row r="6" spans="1:6" hidden="1" x14ac:dyDescent="0.25">
      <c r="A6" s="5">
        <v>5</v>
      </c>
      <c r="B6" s="1" t="s">
        <v>57</v>
      </c>
      <c r="D6" s="30">
        <v>2</v>
      </c>
      <c r="E6" s="30">
        <v>2</v>
      </c>
      <c r="F6" s="2">
        <v>42509</v>
      </c>
    </row>
    <row r="7" spans="1:6" hidden="1" x14ac:dyDescent="0.25">
      <c r="A7" s="5">
        <v>4</v>
      </c>
      <c r="B7" t="s">
        <v>43</v>
      </c>
      <c r="D7" s="30">
        <v>2</v>
      </c>
      <c r="E7" s="30">
        <v>2</v>
      </c>
      <c r="F7" s="2">
        <v>42509</v>
      </c>
    </row>
    <row r="8" spans="1:6" hidden="1" x14ac:dyDescent="0.25">
      <c r="A8" s="5">
        <v>8</v>
      </c>
      <c r="B8" s="1" t="s">
        <v>58</v>
      </c>
      <c r="D8" s="30">
        <v>2</v>
      </c>
      <c r="E8" s="30">
        <v>3</v>
      </c>
      <c r="F8" s="2">
        <v>42515</v>
      </c>
    </row>
    <row r="9" spans="1:6" hidden="1" x14ac:dyDescent="0.25">
      <c r="A9" s="5">
        <v>12</v>
      </c>
      <c r="B9" s="1" t="s">
        <v>9</v>
      </c>
      <c r="D9" s="30">
        <v>2</v>
      </c>
      <c r="E9" s="30">
        <v>3</v>
      </c>
      <c r="F9" s="2">
        <v>42522</v>
      </c>
    </row>
    <row r="10" spans="1:6" hidden="1" x14ac:dyDescent="0.25">
      <c r="A10" s="5">
        <v>11</v>
      </c>
      <c r="B10" s="1" t="s">
        <v>8</v>
      </c>
      <c r="D10" s="30">
        <v>2</v>
      </c>
      <c r="E10" s="30">
        <v>3</v>
      </c>
      <c r="F10" s="2">
        <v>42522</v>
      </c>
    </row>
    <row r="11" spans="1:6" hidden="1" x14ac:dyDescent="0.25">
      <c r="A11" s="5">
        <v>10</v>
      </c>
      <c r="B11" s="1" t="s">
        <v>7</v>
      </c>
      <c r="D11" s="30">
        <v>2</v>
      </c>
      <c r="E11" s="30">
        <v>3</v>
      </c>
      <c r="F11" s="2">
        <v>42522</v>
      </c>
    </row>
    <row r="12" spans="1:6" hidden="1" x14ac:dyDescent="0.25">
      <c r="A12" s="5">
        <v>9</v>
      </c>
      <c r="B12" t="s">
        <v>60</v>
      </c>
      <c r="D12" s="30">
        <v>3</v>
      </c>
      <c r="E12" s="30">
        <v>3</v>
      </c>
      <c r="F12" s="2">
        <v>42515</v>
      </c>
    </row>
    <row r="13" spans="1:6" hidden="1" x14ac:dyDescent="0.25">
      <c r="A13" s="5">
        <v>7</v>
      </c>
      <c r="B13" t="s">
        <v>5</v>
      </c>
      <c r="D13" s="30">
        <v>3</v>
      </c>
      <c r="E13" s="30">
        <v>3</v>
      </c>
      <c r="F13" s="2">
        <v>42515</v>
      </c>
    </row>
    <row r="14" spans="1:6" hidden="1" x14ac:dyDescent="0.25">
      <c r="A14" s="5">
        <v>23</v>
      </c>
      <c r="B14" t="s">
        <v>61</v>
      </c>
      <c r="D14" s="30">
        <v>3</v>
      </c>
      <c r="E14" s="30">
        <v>3</v>
      </c>
      <c r="F14" s="2">
        <v>42522</v>
      </c>
    </row>
    <row r="15" spans="1:6" hidden="1" x14ac:dyDescent="0.25">
      <c r="A15" s="5">
        <v>15</v>
      </c>
      <c r="B15" t="s">
        <v>62</v>
      </c>
      <c r="D15" s="30">
        <v>3</v>
      </c>
      <c r="E15" s="30">
        <v>3</v>
      </c>
      <c r="F15" s="2">
        <v>42522</v>
      </c>
    </row>
    <row r="16" spans="1:6" hidden="1" x14ac:dyDescent="0.25">
      <c r="A16" s="5">
        <v>13</v>
      </c>
      <c r="B16" t="s">
        <v>30</v>
      </c>
      <c r="D16" s="30">
        <v>3</v>
      </c>
      <c r="E16" s="30">
        <v>4</v>
      </c>
      <c r="F16" s="2">
        <v>42529</v>
      </c>
    </row>
    <row r="17" spans="1:13" hidden="1" x14ac:dyDescent="0.25">
      <c r="A17" s="5">
        <v>26</v>
      </c>
      <c r="B17" t="s">
        <v>64</v>
      </c>
      <c r="D17" s="30">
        <v>4</v>
      </c>
      <c r="E17" s="30">
        <v>4</v>
      </c>
      <c r="F17" s="2">
        <v>42529</v>
      </c>
    </row>
    <row r="18" spans="1:13" hidden="1" x14ac:dyDescent="0.25">
      <c r="A18" s="5">
        <v>25</v>
      </c>
      <c r="B18" t="s">
        <v>63</v>
      </c>
      <c r="D18" s="30">
        <v>4</v>
      </c>
      <c r="E18" s="30">
        <v>4</v>
      </c>
      <c r="F18" s="2">
        <v>42529</v>
      </c>
    </row>
    <row r="19" spans="1:13" hidden="1" x14ac:dyDescent="0.25">
      <c r="A19" s="5">
        <v>27</v>
      </c>
      <c r="B19" t="s">
        <v>89</v>
      </c>
      <c r="D19" s="30">
        <v>4</v>
      </c>
      <c r="E19" s="30">
        <v>5</v>
      </c>
      <c r="F19" s="2">
        <v>42529</v>
      </c>
    </row>
    <row r="20" spans="1:13" hidden="1" x14ac:dyDescent="0.25">
      <c r="A20" s="5">
        <v>18</v>
      </c>
      <c r="B20" t="s">
        <v>71</v>
      </c>
      <c r="D20" s="30">
        <v>5</v>
      </c>
      <c r="E20" s="30">
        <v>5</v>
      </c>
      <c r="F20" s="2">
        <v>42538</v>
      </c>
    </row>
    <row r="21" spans="1:13" hidden="1" x14ac:dyDescent="0.25">
      <c r="A21" s="5">
        <v>32</v>
      </c>
      <c r="B21" t="s">
        <v>96</v>
      </c>
      <c r="D21" s="30">
        <v>5</v>
      </c>
      <c r="E21" s="30">
        <v>5</v>
      </c>
      <c r="F21" s="2"/>
    </row>
    <row r="22" spans="1:13" hidden="1" x14ac:dyDescent="0.25">
      <c r="A22" s="5">
        <v>30</v>
      </c>
      <c r="B22" t="s">
        <v>92</v>
      </c>
      <c r="D22" s="30">
        <v>2</v>
      </c>
      <c r="E22" s="30">
        <v>7</v>
      </c>
      <c r="F22" s="2"/>
    </row>
    <row r="23" spans="1:13" hidden="1" x14ac:dyDescent="0.25">
      <c r="A23" s="5">
        <v>14</v>
      </c>
      <c r="B23" t="s">
        <v>4</v>
      </c>
      <c r="D23" s="30">
        <v>3</v>
      </c>
      <c r="E23" s="30">
        <v>7</v>
      </c>
      <c r="F23" s="2"/>
      <c r="M23" s="8"/>
    </row>
    <row r="24" spans="1:13" hidden="1" x14ac:dyDescent="0.25">
      <c r="A24" s="5">
        <v>24</v>
      </c>
      <c r="B24" t="s">
        <v>117</v>
      </c>
      <c r="D24" s="30">
        <v>3</v>
      </c>
      <c r="E24" s="30">
        <v>10</v>
      </c>
      <c r="F24" s="2"/>
    </row>
    <row r="25" spans="1:13" hidden="1" x14ac:dyDescent="0.25">
      <c r="A25" s="5">
        <v>37</v>
      </c>
      <c r="B25" t="s">
        <v>128</v>
      </c>
      <c r="D25" s="30">
        <v>10</v>
      </c>
      <c r="E25" s="30">
        <v>10</v>
      </c>
      <c r="F25" s="2">
        <v>42570</v>
      </c>
    </row>
    <row r="26" spans="1:13" hidden="1" x14ac:dyDescent="0.25">
      <c r="A26" s="5">
        <v>36</v>
      </c>
      <c r="B26" t="s">
        <v>127</v>
      </c>
      <c r="D26" s="30">
        <v>10</v>
      </c>
      <c r="E26" s="30">
        <v>10</v>
      </c>
      <c r="F26" s="2">
        <v>42570</v>
      </c>
    </row>
    <row r="27" spans="1:13" hidden="1" x14ac:dyDescent="0.25">
      <c r="A27" s="5">
        <v>34</v>
      </c>
      <c r="B27" t="s">
        <v>125</v>
      </c>
      <c r="D27" s="30">
        <v>10</v>
      </c>
      <c r="E27" s="30">
        <v>10</v>
      </c>
      <c r="F27" s="2">
        <v>42570</v>
      </c>
    </row>
    <row r="28" spans="1:13" hidden="1" x14ac:dyDescent="0.25">
      <c r="A28" s="5">
        <v>35</v>
      </c>
      <c r="B28" t="s">
        <v>126</v>
      </c>
      <c r="D28" s="30">
        <v>10</v>
      </c>
      <c r="E28" s="30">
        <v>10</v>
      </c>
      <c r="F28" s="2">
        <v>42580</v>
      </c>
    </row>
    <row r="29" spans="1:13" hidden="1" x14ac:dyDescent="0.25">
      <c r="A29" s="5">
        <v>17</v>
      </c>
      <c r="B29" t="s">
        <v>2</v>
      </c>
      <c r="D29" s="30">
        <v>10</v>
      </c>
      <c r="E29" s="30">
        <v>10</v>
      </c>
      <c r="F29" s="2">
        <v>42587</v>
      </c>
    </row>
    <row r="30" spans="1:13" hidden="1" x14ac:dyDescent="0.25">
      <c r="A30" s="5">
        <v>16</v>
      </c>
      <c r="B30" t="s">
        <v>136</v>
      </c>
      <c r="D30" s="30">
        <v>12</v>
      </c>
      <c r="E30" s="30">
        <v>12</v>
      </c>
      <c r="F30" s="2">
        <v>42584</v>
      </c>
    </row>
    <row r="31" spans="1:13" x14ac:dyDescent="0.25">
      <c r="A31" s="5">
        <v>29</v>
      </c>
      <c r="B31" s="15" t="s">
        <v>209</v>
      </c>
      <c r="D31" s="30">
        <v>4</v>
      </c>
      <c r="E31" s="30"/>
      <c r="F31" s="2"/>
    </row>
    <row r="32" spans="1:13" x14ac:dyDescent="0.25">
      <c r="A32" s="5">
        <v>33</v>
      </c>
      <c r="B32" t="s">
        <v>208</v>
      </c>
      <c r="D32" s="30">
        <v>8</v>
      </c>
      <c r="E32" s="30"/>
      <c r="F32" s="2"/>
    </row>
    <row r="33" spans="1:6" hidden="1" x14ac:dyDescent="0.25">
      <c r="A33" s="5">
        <v>40</v>
      </c>
      <c r="B33" t="s">
        <v>147</v>
      </c>
      <c r="D33" s="30">
        <v>12</v>
      </c>
      <c r="E33" s="30">
        <v>12</v>
      </c>
      <c r="F33" s="2"/>
    </row>
    <row r="34" spans="1:6" x14ac:dyDescent="0.25">
      <c r="A34" s="5">
        <v>38</v>
      </c>
      <c r="B34" t="s">
        <v>207</v>
      </c>
      <c r="D34" s="30">
        <v>12</v>
      </c>
      <c r="E34" s="30"/>
      <c r="F34" s="2"/>
    </row>
    <row r="35" spans="1:6" hidden="1" x14ac:dyDescent="0.25">
      <c r="A35" s="5">
        <v>28</v>
      </c>
      <c r="B35" t="s">
        <v>69</v>
      </c>
      <c r="D35" s="30">
        <v>12</v>
      </c>
      <c r="E35" s="30">
        <v>12</v>
      </c>
      <c r="F35" s="2">
        <v>42585</v>
      </c>
    </row>
    <row r="36" spans="1:6" hidden="1" x14ac:dyDescent="0.25">
      <c r="A36" s="5">
        <v>19</v>
      </c>
      <c r="B36" s="15" t="s">
        <v>6</v>
      </c>
      <c r="D36" s="30">
        <v>13</v>
      </c>
      <c r="E36" s="30">
        <v>13</v>
      </c>
      <c r="F36" s="2"/>
    </row>
    <row r="37" spans="1:6" hidden="1" x14ac:dyDescent="0.25">
      <c r="A37" s="5">
        <v>41</v>
      </c>
      <c r="B37" t="s">
        <v>134</v>
      </c>
      <c r="D37" s="30">
        <v>13</v>
      </c>
      <c r="E37" s="30">
        <v>13</v>
      </c>
      <c r="F37" s="2"/>
    </row>
    <row r="38" spans="1:6" hidden="1" x14ac:dyDescent="0.25">
      <c r="A38" s="5">
        <v>20</v>
      </c>
      <c r="B38" t="s">
        <v>68</v>
      </c>
      <c r="D38" s="30">
        <v>13</v>
      </c>
      <c r="E38" s="30">
        <v>13</v>
      </c>
      <c r="F38" s="2"/>
    </row>
    <row r="39" spans="1:6" hidden="1" x14ac:dyDescent="0.25">
      <c r="A39" s="5">
        <v>39</v>
      </c>
      <c r="B39" t="s">
        <v>142</v>
      </c>
      <c r="D39" s="30">
        <v>13</v>
      </c>
      <c r="E39" s="30">
        <v>13</v>
      </c>
      <c r="F39" s="2"/>
    </row>
    <row r="40" spans="1:6" x14ac:dyDescent="0.25">
      <c r="A40" s="5">
        <v>44</v>
      </c>
      <c r="B40" t="s">
        <v>167</v>
      </c>
      <c r="D40" s="30">
        <v>13</v>
      </c>
      <c r="E40" s="30"/>
      <c r="F40" s="2"/>
    </row>
    <row r="41" spans="1:6" x14ac:dyDescent="0.25">
      <c r="A41" s="5">
        <v>7096</v>
      </c>
      <c r="B41" t="s">
        <v>210</v>
      </c>
      <c r="D41" s="30">
        <v>15</v>
      </c>
      <c r="E41" s="30"/>
      <c r="F41" s="2"/>
    </row>
    <row r="42" spans="1:6" x14ac:dyDescent="0.25">
      <c r="A42" s="5">
        <v>6021</v>
      </c>
      <c r="B42" t="s">
        <v>211</v>
      </c>
      <c r="D42" s="30">
        <v>15</v>
      </c>
      <c r="E42" s="30"/>
      <c r="F42" s="2"/>
    </row>
    <row r="43" spans="1:6" x14ac:dyDescent="0.25">
      <c r="A43" s="5">
        <v>6005</v>
      </c>
      <c r="B43" t="s">
        <v>212</v>
      </c>
      <c r="D43" s="30">
        <v>15</v>
      </c>
      <c r="E43" s="30"/>
      <c r="F43" s="2"/>
    </row>
    <row r="44" spans="1:6" x14ac:dyDescent="0.25">
      <c r="A44" s="5">
        <v>6001</v>
      </c>
      <c r="B44" t="s">
        <v>213</v>
      </c>
      <c r="D44" s="30">
        <v>15</v>
      </c>
      <c r="E44" s="30"/>
      <c r="F44" s="2"/>
    </row>
    <row r="45" spans="1:6" x14ac:dyDescent="0.25">
      <c r="A45" s="5">
        <v>48</v>
      </c>
      <c r="B45" t="s">
        <v>193</v>
      </c>
      <c r="D45" s="30"/>
      <c r="E45" s="30"/>
      <c r="F45" s="2"/>
    </row>
    <row r="46" spans="1:6" x14ac:dyDescent="0.25">
      <c r="A46" s="5">
        <v>47</v>
      </c>
      <c r="B46" t="s">
        <v>192</v>
      </c>
      <c r="D46" s="30"/>
      <c r="E46" s="30"/>
      <c r="F46" s="2"/>
    </row>
    <row r="47" spans="1:6" x14ac:dyDescent="0.25">
      <c r="A47" s="5">
        <v>42</v>
      </c>
      <c r="B47" t="s">
        <v>135</v>
      </c>
      <c r="D47" s="30"/>
      <c r="E47" s="30"/>
      <c r="F47" s="2"/>
    </row>
    <row r="48" spans="1:6" x14ac:dyDescent="0.25">
      <c r="A48" s="5">
        <v>22</v>
      </c>
      <c r="B48" t="s">
        <v>10</v>
      </c>
      <c r="D48" s="30"/>
      <c r="E48" s="30"/>
      <c r="F48" s="2"/>
    </row>
    <row r="49" spans="1:6" x14ac:dyDescent="0.25">
      <c r="A49" s="5">
        <v>0</v>
      </c>
      <c r="B49" t="s">
        <v>48</v>
      </c>
      <c r="D49" s="30"/>
      <c r="E49" s="30"/>
      <c r="F49" s="2"/>
    </row>
  </sheetData>
  <hyperlinks>
    <hyperlink ref="B6" r:id="rId1" location="heading=h.q544jq4bo7vu" display="https://docs.google.com/document/d/1WtVePtADr7xStL5Ac2lepzWibRBYoZs5Y_515wGqzFw/edit - heading=h.q544jq4bo7vu"/>
    <hyperlink ref="B5" r:id="rId2" location="heading=h.q544jq4bo7vu" display="https://docs.google.com/document/d/1WtVePtADr7xStL5Ac2lepzWibRBYoZs5Y_515wGqzFw/edit - heading=h.q544jq4bo7vu"/>
    <hyperlink ref="B11" r:id="rId3" location="heading=h.4uv9il96waak" display="https://docs.google.com/document/d/1WtVePtADr7xStL5Ac2lepzWibRBYoZs5Y_515wGqzFw/edit - heading=h.4uv9il96waak"/>
    <hyperlink ref="B10" r:id="rId4" location="heading=h.kwuhphhohs6l" display="https://docs.google.com/document/d/1WtVePtADr7xStL5Ac2lepzWibRBYoZs5Y_515wGqzFw/edit - heading=h.kwuhphhohs6l"/>
    <hyperlink ref="B9" r:id="rId5" location="heading=h.kwuhphhohs6l" display="https://docs.google.com/document/d/1WtVePtADr7xStL5Ac2lepzWibRBYoZs5Y_515wGqzFw/edit - heading=h.kwuhphhohs6l"/>
    <hyperlink ref="B8" r:id="rId6" display="Read Prof. Gerber's Thoughts"/>
  </hyperlinks>
  <pageMargins left="0.7" right="0.7" top="0.75" bottom="0.75" header="0.3" footer="0.3"/>
  <pageSetup orientation="portrait" r:id="rId7"/>
  <legacyDrawing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tabSelected="1" topLeftCell="A141" workbookViewId="0">
      <selection activeCell="A157" sqref="A157"/>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26</v>
      </c>
      <c r="B1" t="s">
        <v>39</v>
      </c>
      <c r="C1" t="s">
        <v>14</v>
      </c>
      <c r="D1" t="s">
        <v>21</v>
      </c>
      <c r="E1" t="s">
        <v>22</v>
      </c>
      <c r="F1" t="s">
        <v>37</v>
      </c>
      <c r="G1" t="s">
        <v>44</v>
      </c>
      <c r="H1" t="s">
        <v>45</v>
      </c>
    </row>
    <row r="2" spans="1:8" x14ac:dyDescent="0.25">
      <c r="A2" t="s">
        <v>54</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53</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52</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38</v>
      </c>
      <c r="B5">
        <v>4</v>
      </c>
      <c r="C5" s="3">
        <v>42524</v>
      </c>
      <c r="D5" s="6">
        <v>0.71875</v>
      </c>
      <c r="E5" s="6">
        <v>0.72916666666666663</v>
      </c>
      <c r="F5" s="6">
        <f>Times[[#This Row],[End]]-Times[[#This Row],[Start]]</f>
        <v>1.041666666666663E-2</v>
      </c>
      <c r="G5" s="30">
        <v>24</v>
      </c>
      <c r="H5" t="str">
        <f>VLOOKUP(Times[[#This Row],[Goal]], Goals[], 2, FALSE)</f>
        <v>Determine Research Interests</v>
      </c>
    </row>
    <row r="6" spans="1:8" x14ac:dyDescent="0.25">
      <c r="A6" t="s">
        <v>51</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51</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50</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49</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49</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47</v>
      </c>
      <c r="B11">
        <v>4</v>
      </c>
      <c r="C11" s="3">
        <v>42526</v>
      </c>
      <c r="D11" s="6">
        <v>0.77083333333333337</v>
      </c>
      <c r="E11" s="6">
        <v>0.82291666666666663</v>
      </c>
      <c r="F11" s="6">
        <f>Times[[#This Row],[End]]-Times[[#This Row],[Start]]</f>
        <v>5.2083333333333259E-2</v>
      </c>
      <c r="G11" s="30">
        <v>29</v>
      </c>
      <c r="H11" s="6" t="str">
        <f>VLOOKUP(Times[[#This Row],[Goal]], Goals[], 2, FALSE)</f>
        <v>Integrate</v>
      </c>
    </row>
    <row r="12" spans="1:8" x14ac:dyDescent="0.25">
      <c r="A12" t="s">
        <v>55</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65</v>
      </c>
      <c r="B13">
        <v>4</v>
      </c>
      <c r="C13" s="3">
        <v>42527</v>
      </c>
      <c r="D13" s="6">
        <v>0.79166666666666663</v>
      </c>
      <c r="E13" s="6">
        <v>0.84375</v>
      </c>
      <c r="F13" s="6">
        <f>Times[[#This Row],[End]]-Times[[#This Row],[Start]]</f>
        <v>5.208333333333337E-2</v>
      </c>
      <c r="G13" s="30">
        <v>24</v>
      </c>
      <c r="H13" s="6" t="str">
        <f>VLOOKUP(Times[[#This Row],[Goal]], Goals[], 2, FALSE)</f>
        <v>Determine Research Interests</v>
      </c>
    </row>
    <row r="14" spans="1:8" x14ac:dyDescent="0.25">
      <c r="A14" t="s">
        <v>70</v>
      </c>
      <c r="B14">
        <v>4</v>
      </c>
      <c r="C14" s="3">
        <v>42161</v>
      </c>
      <c r="D14" s="6">
        <v>0.84375</v>
      </c>
      <c r="E14" s="6">
        <v>0.88541666666666663</v>
      </c>
      <c r="F14" s="6">
        <f>Times[[#This Row],[End]]-Times[[#This Row],[Start]]</f>
        <v>4.166666666666663E-2</v>
      </c>
      <c r="G14" s="30">
        <v>29</v>
      </c>
      <c r="H14" s="6" t="str">
        <f>VLOOKUP(Times[[#This Row],[Goal]], Goals[], 2, FALSE)</f>
        <v>Integrate</v>
      </c>
    </row>
    <row r="15" spans="1:8" x14ac:dyDescent="0.25">
      <c r="A15" t="s">
        <v>72</v>
      </c>
      <c r="B15">
        <v>4</v>
      </c>
      <c r="C15" s="3">
        <v>42528</v>
      </c>
      <c r="D15" s="6">
        <v>0.54166666666666663</v>
      </c>
      <c r="E15" s="6">
        <v>0.63541666666666663</v>
      </c>
      <c r="F15" s="6">
        <f>Times[[#This Row],[End]]-Times[[#This Row],[Start]]</f>
        <v>9.375E-2</v>
      </c>
      <c r="G15" s="30">
        <v>24</v>
      </c>
      <c r="H15" s="6" t="str">
        <f>VLOOKUP(Times[[#This Row],[Goal]], Goals[], 2, FALSE)</f>
        <v>Determine Research Interests</v>
      </c>
    </row>
    <row r="16" spans="1:8" x14ac:dyDescent="0.25">
      <c r="A16" t="s">
        <v>80</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90</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91</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93</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93</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93</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94</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93</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row r="24" spans="1:8" x14ac:dyDescent="0.25">
      <c r="A24" t="s">
        <v>96</v>
      </c>
      <c r="B24">
        <v>5</v>
      </c>
      <c r="C24" s="3">
        <v>42533</v>
      </c>
      <c r="D24" s="6">
        <v>0.54166666666666663</v>
      </c>
      <c r="E24" s="6">
        <v>0.79166666666666663</v>
      </c>
      <c r="F24" s="6">
        <f>Times[[#This Row],[End]]-Times[[#This Row],[Start]]</f>
        <v>0.25</v>
      </c>
      <c r="G24" s="30">
        <v>32</v>
      </c>
      <c r="H24" s="6" t="str">
        <f>VLOOKUP(Times[[#This Row],[Goal]], Goals[], 2, FALSE)</f>
        <v>Uploading Open Source Data Library</v>
      </c>
    </row>
    <row r="25" spans="1:8" x14ac:dyDescent="0.25">
      <c r="A25" t="s">
        <v>96</v>
      </c>
      <c r="B25">
        <v>5</v>
      </c>
      <c r="C25" s="3">
        <v>42534</v>
      </c>
      <c r="D25" s="6">
        <v>0.58333333333333337</v>
      </c>
      <c r="E25" s="6">
        <v>0.79166666666666663</v>
      </c>
      <c r="F25" s="6">
        <f>Times[[#This Row],[End]]-Times[[#This Row],[Start]]</f>
        <v>0.20833333333333326</v>
      </c>
      <c r="G25" s="30">
        <v>32</v>
      </c>
      <c r="H25" s="6" t="str">
        <f>VLOOKUP(Times[[#This Row],[Goal]], Goals[], 2, FALSE)</f>
        <v>Uploading Open Source Data Library</v>
      </c>
    </row>
    <row r="26" spans="1:8" x14ac:dyDescent="0.25">
      <c r="A26" t="s">
        <v>96</v>
      </c>
      <c r="B26">
        <v>5</v>
      </c>
      <c r="C26" s="3">
        <v>42535</v>
      </c>
      <c r="D26" s="6">
        <v>0.58333333333333337</v>
      </c>
      <c r="E26" s="6">
        <v>0.77083333333333337</v>
      </c>
      <c r="F26" s="6">
        <f>Times[[#This Row],[End]]-Times[[#This Row],[Start]]</f>
        <v>0.1875</v>
      </c>
      <c r="G26" s="30">
        <v>32</v>
      </c>
      <c r="H26" s="6" t="str">
        <f>VLOOKUP(Times[[#This Row],[Goal]], Goals[], 2, FALSE)</f>
        <v>Uploading Open Source Data Library</v>
      </c>
    </row>
    <row r="27" spans="1:8" x14ac:dyDescent="0.25">
      <c r="A27" t="s">
        <v>93</v>
      </c>
      <c r="B27">
        <v>5</v>
      </c>
      <c r="C27" s="3">
        <v>42536</v>
      </c>
      <c r="D27" s="6">
        <v>0.52083333333333337</v>
      </c>
      <c r="E27" s="6">
        <v>0.60416666666666663</v>
      </c>
      <c r="F27" s="6">
        <f>Times[[#This Row],[End]]-Times[[#This Row],[Start]]</f>
        <v>8.3333333333333259E-2</v>
      </c>
      <c r="G27" s="30">
        <v>14</v>
      </c>
      <c r="H27" s="6" t="str">
        <f>VLOOKUP(Times[[#This Row],[Goal]], Goals[], 2, FALSE)</f>
        <v>Reinforcement Learning an Introduction</v>
      </c>
    </row>
    <row r="28" spans="1:8" x14ac:dyDescent="0.25">
      <c r="A28" t="s">
        <v>93</v>
      </c>
      <c r="B28">
        <v>6</v>
      </c>
      <c r="C28" s="3">
        <v>42536</v>
      </c>
      <c r="D28" s="6">
        <v>0.79166666666666663</v>
      </c>
      <c r="E28" s="6">
        <v>0.82291666666666663</v>
      </c>
      <c r="F28" s="6">
        <f>Times[[#This Row],[End]]-Times[[#This Row],[Start]]</f>
        <v>3.125E-2</v>
      </c>
      <c r="G28" s="30">
        <v>14</v>
      </c>
      <c r="H28" s="6" t="str">
        <f>VLOOKUP(Times[[#This Row],[Goal]], Goals[], 2, FALSE)</f>
        <v>Reinforcement Learning an Introduction</v>
      </c>
    </row>
    <row r="29" spans="1:8" x14ac:dyDescent="0.25">
      <c r="A29" t="s">
        <v>93</v>
      </c>
      <c r="B29">
        <v>6</v>
      </c>
      <c r="C29" s="3">
        <v>42537</v>
      </c>
      <c r="D29" s="6">
        <v>0.59375</v>
      </c>
      <c r="E29" s="6">
        <v>0.64583333333333337</v>
      </c>
      <c r="F29" s="6">
        <f>Times[[#This Row],[End]]-Times[[#This Row],[Start]]</f>
        <v>5.208333333333337E-2</v>
      </c>
      <c r="G29" s="30">
        <v>14</v>
      </c>
      <c r="H29" s="6" t="str">
        <f>VLOOKUP(Times[[#This Row],[Goal]], Goals[], 2, FALSE)</f>
        <v>Reinforcement Learning an Introduction</v>
      </c>
    </row>
    <row r="30" spans="1:8" x14ac:dyDescent="0.25">
      <c r="A30" t="s">
        <v>97</v>
      </c>
      <c r="B30">
        <v>6</v>
      </c>
      <c r="C30" s="3">
        <v>42538</v>
      </c>
      <c r="D30" s="6">
        <v>0.64583333333333337</v>
      </c>
      <c r="E30" s="6">
        <v>0.6875</v>
      </c>
      <c r="F30" s="6">
        <f>Times[[#This Row],[End]]-Times[[#This Row],[Start]]</f>
        <v>4.166666666666663E-2</v>
      </c>
      <c r="G30" s="30">
        <v>29</v>
      </c>
      <c r="H30" s="6" t="str">
        <f>VLOOKUP(Times[[#This Row],[Goal]], Goals[], 2, FALSE)</f>
        <v>Integrate</v>
      </c>
    </row>
    <row r="31" spans="1:8" x14ac:dyDescent="0.25">
      <c r="A31" t="s">
        <v>93</v>
      </c>
      <c r="B31">
        <v>6</v>
      </c>
      <c r="C31" s="3">
        <v>42539</v>
      </c>
      <c r="D31" s="6">
        <v>0.46875</v>
      </c>
      <c r="E31" s="6">
        <v>0.53125</v>
      </c>
      <c r="F31" s="6">
        <f>Times[[#This Row],[End]]-Times[[#This Row],[Start]]</f>
        <v>6.25E-2</v>
      </c>
      <c r="G31" s="30">
        <v>14</v>
      </c>
      <c r="H31" s="6" t="str">
        <f>VLOOKUP(Times[[#This Row],[Goal]], Goals[], 2, FALSE)</f>
        <v>Reinforcement Learning an Introduction</v>
      </c>
    </row>
    <row r="32" spans="1:8" x14ac:dyDescent="0.25">
      <c r="A32" t="s">
        <v>93</v>
      </c>
      <c r="B32">
        <v>6</v>
      </c>
      <c r="C32" s="3">
        <v>42540</v>
      </c>
      <c r="D32" s="6">
        <v>0.79166666666666663</v>
      </c>
      <c r="E32" s="6">
        <v>0.875</v>
      </c>
      <c r="F32" s="6">
        <f>Times[[#This Row],[End]]-Times[[#This Row],[Start]]</f>
        <v>8.333333333333337E-2</v>
      </c>
      <c r="G32" s="30">
        <v>14</v>
      </c>
      <c r="H32" s="6" t="str">
        <f>VLOOKUP(Times[[#This Row],[Goal]], Goals[], 2, FALSE)</f>
        <v>Reinforcement Learning an Introduction</v>
      </c>
    </row>
    <row r="33" spans="1:8" x14ac:dyDescent="0.25">
      <c r="A33" t="s">
        <v>93</v>
      </c>
      <c r="B33">
        <v>6</v>
      </c>
      <c r="C33" s="3">
        <v>42541</v>
      </c>
      <c r="D33" s="6">
        <v>0.57291666666666663</v>
      </c>
      <c r="E33" s="6">
        <v>0.61458333333333337</v>
      </c>
      <c r="F33" s="6">
        <f>Times[[#This Row],[End]]-Times[[#This Row],[Start]]</f>
        <v>4.1666666666666741E-2</v>
      </c>
      <c r="G33" s="30">
        <v>14</v>
      </c>
      <c r="H33" s="6" t="str">
        <f>VLOOKUP(Times[[#This Row],[Goal]], Goals[], 2, FALSE)</f>
        <v>Reinforcement Learning an Introduction</v>
      </c>
    </row>
    <row r="34" spans="1:8" x14ac:dyDescent="0.25">
      <c r="A34" t="s">
        <v>93</v>
      </c>
      <c r="B34">
        <v>6</v>
      </c>
      <c r="C34" s="3">
        <v>42541</v>
      </c>
      <c r="D34" s="6">
        <v>0.86458333333333337</v>
      </c>
      <c r="E34" s="6">
        <v>0.9375</v>
      </c>
      <c r="F34" s="6">
        <f>Times[[#This Row],[End]]-Times[[#This Row],[Start]]</f>
        <v>7.291666666666663E-2</v>
      </c>
      <c r="G34" s="30">
        <v>14</v>
      </c>
      <c r="H34" s="6" t="str">
        <f>VLOOKUP(Times[[#This Row],[Goal]], Goals[], 2, FALSE)</f>
        <v>Reinforcement Learning an Introduction</v>
      </c>
    </row>
    <row r="35" spans="1:8" x14ac:dyDescent="0.25">
      <c r="A35" t="s">
        <v>98</v>
      </c>
      <c r="B35">
        <v>6</v>
      </c>
      <c r="C35" s="3">
        <v>42542</v>
      </c>
      <c r="D35" s="6">
        <v>0.5</v>
      </c>
      <c r="E35" s="6">
        <v>0.5625</v>
      </c>
      <c r="F35" s="6">
        <f>Times[[#This Row],[End]]-Times[[#This Row],[Start]]</f>
        <v>6.25E-2</v>
      </c>
      <c r="G35" s="30">
        <v>29</v>
      </c>
      <c r="H35" s="6" t="str">
        <f>VLOOKUP(Times[[#This Row],[Goal]], Goals[], 2, FALSE)</f>
        <v>Integrate</v>
      </c>
    </row>
    <row r="36" spans="1:8" x14ac:dyDescent="0.25">
      <c r="A36" t="s">
        <v>93</v>
      </c>
      <c r="B36">
        <v>6</v>
      </c>
      <c r="C36" s="3">
        <v>42542</v>
      </c>
      <c r="D36" s="6">
        <v>0.69791666666666663</v>
      </c>
      <c r="E36" s="6">
        <v>0.75</v>
      </c>
      <c r="F36" s="6">
        <f>Times[[#This Row],[End]]-Times[[#This Row],[Start]]</f>
        <v>5.208333333333337E-2</v>
      </c>
      <c r="G36" s="30">
        <v>14</v>
      </c>
      <c r="H36" s="6" t="str">
        <f>VLOOKUP(Times[[#This Row],[Goal]], Goals[], 2, FALSE)</f>
        <v>Reinforcement Learning an Introduction</v>
      </c>
    </row>
    <row r="37" spans="1:8" x14ac:dyDescent="0.25">
      <c r="A37" t="s">
        <v>93</v>
      </c>
      <c r="B37">
        <v>6</v>
      </c>
      <c r="C37" s="3">
        <v>42542</v>
      </c>
      <c r="D37" s="6">
        <v>0.88541666666666663</v>
      </c>
      <c r="E37" s="6">
        <v>0.92708333333333337</v>
      </c>
      <c r="F37" s="6">
        <f>Times[[#This Row],[End]]-Times[[#This Row],[Start]]</f>
        <v>4.1666666666666741E-2</v>
      </c>
      <c r="G37" s="30">
        <v>14</v>
      </c>
      <c r="H37" s="6" t="str">
        <f>VLOOKUP(Times[[#This Row],[Goal]], Goals[], 2, FALSE)</f>
        <v>Reinforcement Learning an Introduction</v>
      </c>
    </row>
    <row r="38" spans="1:8" x14ac:dyDescent="0.25">
      <c r="A38" t="s">
        <v>93</v>
      </c>
      <c r="B38">
        <v>6</v>
      </c>
      <c r="C38" s="3">
        <v>42543</v>
      </c>
      <c r="D38" s="6">
        <v>0.58333333333333337</v>
      </c>
      <c r="E38" s="6">
        <v>0.66666666666666663</v>
      </c>
      <c r="F38" s="6">
        <f>Times[[#This Row],[End]]-Times[[#This Row],[Start]]</f>
        <v>8.3333333333333259E-2</v>
      </c>
      <c r="G38" s="30">
        <v>14</v>
      </c>
      <c r="H38" s="6" t="str">
        <f>VLOOKUP(Times[[#This Row],[Goal]], Goals[], 2, FALSE)</f>
        <v>Reinforcement Learning an Introduction</v>
      </c>
    </row>
    <row r="39" spans="1:8" x14ac:dyDescent="0.25">
      <c r="A39" t="s">
        <v>104</v>
      </c>
      <c r="B39">
        <v>7</v>
      </c>
      <c r="C39" s="3">
        <v>42544</v>
      </c>
      <c r="D39" s="6">
        <v>0.67708333333333337</v>
      </c>
      <c r="E39" s="6">
        <v>0.71875</v>
      </c>
      <c r="F39" s="6">
        <f>Times[[#This Row],[End]]-Times[[#This Row],[Start]]</f>
        <v>4.166666666666663E-2</v>
      </c>
      <c r="G39" s="30">
        <v>24</v>
      </c>
      <c r="H39" s="6" t="str">
        <f>VLOOKUP(Times[[#This Row],[Goal]], Goals[], 2, FALSE)</f>
        <v>Determine Research Interests</v>
      </c>
    </row>
    <row r="40" spans="1:8" x14ac:dyDescent="0.25">
      <c r="A40" t="s">
        <v>104</v>
      </c>
      <c r="B40">
        <v>7</v>
      </c>
      <c r="C40" s="3">
        <v>42545</v>
      </c>
      <c r="D40" s="6">
        <v>0.54166666666666663</v>
      </c>
      <c r="E40" s="6">
        <v>0.61458333333333337</v>
      </c>
      <c r="F40" s="6">
        <f>Times[[#This Row],[End]]-Times[[#This Row],[Start]]</f>
        <v>7.2916666666666741E-2</v>
      </c>
      <c r="G40" s="30">
        <v>24</v>
      </c>
      <c r="H40" s="6" t="str">
        <f>VLOOKUP(Times[[#This Row],[Goal]], Goals[], 2, FALSE)</f>
        <v>Determine Research Interests</v>
      </c>
    </row>
    <row r="41" spans="1:8" x14ac:dyDescent="0.25">
      <c r="A41" t="s">
        <v>104</v>
      </c>
      <c r="B41">
        <v>7</v>
      </c>
      <c r="C41" s="3">
        <v>42545</v>
      </c>
      <c r="D41" s="6">
        <v>0.69791666666666663</v>
      </c>
      <c r="E41" s="6">
        <v>0.75</v>
      </c>
      <c r="F41" s="6">
        <f>Times[[#This Row],[End]]-Times[[#This Row],[Start]]</f>
        <v>5.208333333333337E-2</v>
      </c>
      <c r="G41" s="30">
        <v>24</v>
      </c>
      <c r="H41" s="6" t="str">
        <f>VLOOKUP(Times[[#This Row],[Goal]], Goals[], 2, FALSE)</f>
        <v>Determine Research Interests</v>
      </c>
    </row>
    <row r="42" spans="1:8" x14ac:dyDescent="0.25">
      <c r="A42" t="s">
        <v>104</v>
      </c>
      <c r="B42">
        <v>7</v>
      </c>
      <c r="C42" s="3">
        <v>42546</v>
      </c>
      <c r="D42" s="6">
        <v>0.51041666666666663</v>
      </c>
      <c r="E42" s="6">
        <v>0.61458333333333337</v>
      </c>
      <c r="F42" s="6">
        <f>Times[[#This Row],[End]]-Times[[#This Row],[Start]]</f>
        <v>0.10416666666666674</v>
      </c>
      <c r="G42" s="30">
        <v>24</v>
      </c>
      <c r="H42" s="6" t="str">
        <f>VLOOKUP(Times[[#This Row],[Goal]], Goals[], 2, FALSE)</f>
        <v>Determine Research Interests</v>
      </c>
    </row>
    <row r="43" spans="1:8" x14ac:dyDescent="0.25">
      <c r="A43" t="s">
        <v>104</v>
      </c>
      <c r="B43">
        <v>7</v>
      </c>
      <c r="C43" s="3">
        <v>42546</v>
      </c>
      <c r="D43" s="6">
        <v>0.64583333333333337</v>
      </c>
      <c r="E43" s="6">
        <v>0.72916666666666663</v>
      </c>
      <c r="F43" s="6">
        <f>Times[[#This Row],[End]]-Times[[#This Row],[Start]]</f>
        <v>8.3333333333333259E-2</v>
      </c>
      <c r="G43" s="30">
        <v>24</v>
      </c>
      <c r="H43" s="6" t="str">
        <f>VLOOKUP(Times[[#This Row],[Goal]], Goals[], 2, FALSE)</f>
        <v>Determine Research Interests</v>
      </c>
    </row>
    <row r="44" spans="1:8" x14ac:dyDescent="0.25">
      <c r="A44" t="s">
        <v>104</v>
      </c>
      <c r="B44">
        <v>7</v>
      </c>
      <c r="C44" s="3">
        <v>42547</v>
      </c>
      <c r="D44" s="6">
        <v>0.54166666666666663</v>
      </c>
      <c r="E44" s="6">
        <v>0.58333333333333337</v>
      </c>
      <c r="F44" s="6">
        <f>Times[[#This Row],[End]]-Times[[#This Row],[Start]]</f>
        <v>4.1666666666666741E-2</v>
      </c>
      <c r="G44" s="30">
        <v>24</v>
      </c>
      <c r="H44" s="6" t="str">
        <f>VLOOKUP(Times[[#This Row],[Goal]], Goals[], 2, FALSE)</f>
        <v>Determine Research Interests</v>
      </c>
    </row>
    <row r="45" spans="1:8" x14ac:dyDescent="0.25">
      <c r="A45" t="s">
        <v>104</v>
      </c>
      <c r="B45">
        <v>7</v>
      </c>
      <c r="C45" s="3">
        <v>42547</v>
      </c>
      <c r="D45" s="6">
        <v>0.60416666666666663</v>
      </c>
      <c r="E45" s="6">
        <v>0.64583333333333337</v>
      </c>
      <c r="F45" s="6">
        <f>Times[[#This Row],[End]]-Times[[#This Row],[Start]]</f>
        <v>4.1666666666666741E-2</v>
      </c>
      <c r="G45" s="30">
        <v>24</v>
      </c>
      <c r="H45" s="6" t="str">
        <f>VLOOKUP(Times[[#This Row],[Goal]], Goals[], 2, FALSE)</f>
        <v>Determine Research Interests</v>
      </c>
    </row>
    <row r="46" spans="1:8" x14ac:dyDescent="0.25">
      <c r="A46" t="s">
        <v>104</v>
      </c>
      <c r="B46">
        <v>7</v>
      </c>
      <c r="C46" s="3">
        <v>42547</v>
      </c>
      <c r="D46" s="6">
        <v>0.84375</v>
      </c>
      <c r="E46" s="6">
        <v>0.88541666666666663</v>
      </c>
      <c r="F46" s="6">
        <f>Times[[#This Row],[End]]-Times[[#This Row],[Start]]</f>
        <v>4.166666666666663E-2</v>
      </c>
      <c r="G46" s="30">
        <v>24</v>
      </c>
      <c r="H46" s="6" t="str">
        <f>VLOOKUP(Times[[#This Row],[Goal]], Goals[], 2, FALSE)</f>
        <v>Determine Research Interests</v>
      </c>
    </row>
    <row r="47" spans="1:8" x14ac:dyDescent="0.25">
      <c r="A47" t="s">
        <v>109</v>
      </c>
      <c r="B47">
        <v>7</v>
      </c>
      <c r="C47" s="3">
        <v>42548</v>
      </c>
      <c r="D47" s="6">
        <v>0.55208333333333337</v>
      </c>
      <c r="E47" s="6">
        <v>0.58333333333333337</v>
      </c>
      <c r="F47" s="6">
        <f>Times[[#This Row],[End]]-Times[[#This Row],[Start]]</f>
        <v>3.125E-2</v>
      </c>
      <c r="G47" s="30">
        <v>29</v>
      </c>
      <c r="H47" s="6" t="str">
        <f>VLOOKUP(Times[[#This Row],[Goal]], Goals[], 2, FALSE)</f>
        <v>Integrate</v>
      </c>
    </row>
    <row r="48" spans="1:8" x14ac:dyDescent="0.25">
      <c r="A48" t="s">
        <v>110</v>
      </c>
      <c r="B48">
        <v>7</v>
      </c>
      <c r="C48" s="3">
        <v>42548</v>
      </c>
      <c r="D48" s="6">
        <v>0.58333333333333337</v>
      </c>
      <c r="E48" s="6">
        <v>0.59375</v>
      </c>
      <c r="F48" s="6">
        <f>Times[[#This Row],[End]]-Times[[#This Row],[Start]]</f>
        <v>1.041666666666663E-2</v>
      </c>
      <c r="G48" s="30">
        <v>29</v>
      </c>
      <c r="H48" s="6" t="str">
        <f>VLOOKUP(Times[[#This Row],[Goal]], Goals[], 2, FALSE)</f>
        <v>Integrate</v>
      </c>
    </row>
    <row r="49" spans="1:8" x14ac:dyDescent="0.25">
      <c r="A49" t="s">
        <v>111</v>
      </c>
      <c r="B49">
        <v>7</v>
      </c>
      <c r="C49" s="3">
        <v>42548</v>
      </c>
      <c r="D49" s="6">
        <v>0.59375</v>
      </c>
      <c r="E49" s="6">
        <v>0.625</v>
      </c>
      <c r="F49" s="6">
        <f>Times[[#This Row],[End]]-Times[[#This Row],[Start]]</f>
        <v>3.125E-2</v>
      </c>
      <c r="G49" s="30">
        <v>29</v>
      </c>
      <c r="H49" s="6" t="str">
        <f>VLOOKUP(Times[[#This Row],[Goal]], Goals[], 2, FALSE)</f>
        <v>Integrate</v>
      </c>
    </row>
    <row r="50" spans="1:8" x14ac:dyDescent="0.25">
      <c r="A50" t="s">
        <v>112</v>
      </c>
      <c r="B50">
        <v>7</v>
      </c>
      <c r="C50" s="3">
        <v>42548</v>
      </c>
      <c r="D50" s="6">
        <v>0.625</v>
      </c>
      <c r="E50" s="6">
        <v>0.63541666666666663</v>
      </c>
      <c r="F50" s="6">
        <f>Times[[#This Row],[End]]-Times[[#This Row],[Start]]</f>
        <v>1.041666666666663E-2</v>
      </c>
      <c r="G50" s="30">
        <v>29</v>
      </c>
      <c r="H50" s="6" t="str">
        <f>VLOOKUP(Times[[#This Row],[Goal]], Goals[], 2, FALSE)</f>
        <v>Integrate</v>
      </c>
    </row>
    <row r="51" spans="1:8" x14ac:dyDescent="0.25">
      <c r="A51" t="s">
        <v>111</v>
      </c>
      <c r="B51">
        <v>7</v>
      </c>
      <c r="C51" s="3">
        <v>42548</v>
      </c>
      <c r="D51" s="6">
        <v>0.63541666666666663</v>
      </c>
      <c r="E51" s="6">
        <v>0.64583333333333337</v>
      </c>
      <c r="F51" s="6">
        <f>Times[[#This Row],[End]]-Times[[#This Row],[Start]]</f>
        <v>1.0416666666666741E-2</v>
      </c>
      <c r="G51" s="30">
        <v>29</v>
      </c>
      <c r="H51" s="6" t="str">
        <f>VLOOKUP(Times[[#This Row],[Goal]], Goals[], 2, FALSE)</f>
        <v>Integrate</v>
      </c>
    </row>
    <row r="52" spans="1:8" x14ac:dyDescent="0.25">
      <c r="A52" t="s">
        <v>113</v>
      </c>
      <c r="B52">
        <v>7</v>
      </c>
      <c r="C52" s="3">
        <v>42549</v>
      </c>
      <c r="D52" s="6">
        <v>0.58333333333333337</v>
      </c>
      <c r="E52" s="6">
        <v>0.63541666666666663</v>
      </c>
      <c r="F52" s="6">
        <f>Times[[#This Row],[End]]-Times[[#This Row],[Start]]</f>
        <v>5.2083333333333259E-2</v>
      </c>
      <c r="G52" s="30">
        <v>24</v>
      </c>
      <c r="H52" s="6" t="str">
        <f>VLOOKUP(Times[[#This Row],[Goal]], Goals[], 2, FALSE)</f>
        <v>Determine Research Interests</v>
      </c>
    </row>
    <row r="53" spans="1:8" x14ac:dyDescent="0.25">
      <c r="A53" t="s">
        <v>114</v>
      </c>
      <c r="B53">
        <v>7</v>
      </c>
      <c r="C53" s="3">
        <v>42549</v>
      </c>
      <c r="D53" s="6">
        <v>0.66666666666666663</v>
      </c>
      <c r="E53" s="6">
        <v>0.70833333333333337</v>
      </c>
      <c r="F53" s="6">
        <f>Times[[#This Row],[End]]-Times[[#This Row],[Start]]</f>
        <v>4.1666666666666741E-2</v>
      </c>
      <c r="G53" s="30">
        <v>24</v>
      </c>
      <c r="H53" s="6" t="str">
        <f>VLOOKUP(Times[[#This Row],[Goal]], Goals[], 2, FALSE)</f>
        <v>Determine Research Interests</v>
      </c>
    </row>
    <row r="54" spans="1:8" x14ac:dyDescent="0.25">
      <c r="A54" t="s">
        <v>104</v>
      </c>
      <c r="B54">
        <v>7</v>
      </c>
      <c r="C54" s="3">
        <v>42550</v>
      </c>
      <c r="D54" s="6">
        <v>0.58333333333333337</v>
      </c>
      <c r="E54" s="6">
        <v>0.625</v>
      </c>
      <c r="F54" s="6">
        <f>Times[[#This Row],[End]]-Times[[#This Row],[Start]]</f>
        <v>4.166666666666663E-2</v>
      </c>
      <c r="G54" s="30">
        <v>24</v>
      </c>
      <c r="H54" s="6" t="str">
        <f>VLOOKUP(Times[[#This Row],[Goal]], Goals[], 2, FALSE)</f>
        <v>Determine Research Interests</v>
      </c>
    </row>
    <row r="55" spans="1:8" x14ac:dyDescent="0.25">
      <c r="A55" t="s">
        <v>115</v>
      </c>
      <c r="B55">
        <v>7</v>
      </c>
      <c r="C55" s="3">
        <v>42550</v>
      </c>
      <c r="D55" s="6">
        <v>0.625</v>
      </c>
      <c r="E55" s="6">
        <v>0.66666666666666663</v>
      </c>
      <c r="F55" s="6">
        <f>Times[[#This Row],[End]]-Times[[#This Row],[Start]]</f>
        <v>4.166666666666663E-2</v>
      </c>
      <c r="G55" s="30">
        <v>29</v>
      </c>
      <c r="H55" s="6" t="str">
        <f>VLOOKUP(Times[[#This Row],[Goal]], Goals[], 2, FALSE)</f>
        <v>Integrate</v>
      </c>
    </row>
    <row r="56" spans="1:8" x14ac:dyDescent="0.25">
      <c r="A56" t="s">
        <v>118</v>
      </c>
      <c r="B56">
        <v>8</v>
      </c>
      <c r="C56" s="3">
        <v>42551</v>
      </c>
      <c r="D56" s="6">
        <v>0.3125</v>
      </c>
      <c r="E56" s="6">
        <v>0.55208333333333337</v>
      </c>
      <c r="F56" s="6">
        <f>Times[[#This Row],[End]]-Times[[#This Row],[Start]]</f>
        <v>0.23958333333333337</v>
      </c>
      <c r="G56" s="30">
        <v>29</v>
      </c>
      <c r="H56" s="6" t="str">
        <f>VLOOKUP(Times[[#This Row],[Goal]], Goals[], 2, FALSE)</f>
        <v>Integrate</v>
      </c>
    </row>
    <row r="57" spans="1:8" x14ac:dyDescent="0.25">
      <c r="A57" t="s">
        <v>121</v>
      </c>
      <c r="B57">
        <v>9</v>
      </c>
      <c r="C57" s="3">
        <v>42560</v>
      </c>
      <c r="D57" s="6">
        <v>0.46875</v>
      </c>
      <c r="E57" s="6">
        <v>0.59375</v>
      </c>
      <c r="F57" s="6">
        <f>Times[[#This Row],[End]]-Times[[#This Row],[Start]]</f>
        <v>0.125</v>
      </c>
      <c r="G57" s="30">
        <v>24</v>
      </c>
      <c r="H57" s="6" t="str">
        <f>VLOOKUP(Times[[#This Row],[Goal]], Goals[], 2, FALSE)</f>
        <v>Determine Research Interests</v>
      </c>
    </row>
    <row r="58" spans="1:8" x14ac:dyDescent="0.25">
      <c r="A58" t="s">
        <v>121</v>
      </c>
      <c r="B58">
        <v>9</v>
      </c>
      <c r="C58" s="3">
        <v>42561</v>
      </c>
      <c r="D58" s="6">
        <v>0.5</v>
      </c>
      <c r="E58" s="6">
        <v>0.57291666666666663</v>
      </c>
      <c r="F58" s="6">
        <f>Times[[#This Row],[End]]-Times[[#This Row],[Start]]</f>
        <v>7.291666666666663E-2</v>
      </c>
      <c r="G58" s="30">
        <v>24</v>
      </c>
      <c r="H58" s="6" t="str">
        <f>VLOOKUP(Times[[#This Row],[Goal]], Goals[], 2, FALSE)</f>
        <v>Determine Research Interests</v>
      </c>
    </row>
    <row r="59" spans="1:8" x14ac:dyDescent="0.25">
      <c r="A59" t="s">
        <v>121</v>
      </c>
      <c r="B59">
        <v>9</v>
      </c>
      <c r="C59" s="3">
        <v>42561</v>
      </c>
      <c r="D59" s="6">
        <v>0.90625</v>
      </c>
      <c r="E59" s="6">
        <v>0.9375</v>
      </c>
      <c r="F59" s="6">
        <f>Times[[#This Row],[End]]-Times[[#This Row],[Start]]</f>
        <v>3.125E-2</v>
      </c>
      <c r="G59" s="30">
        <v>24</v>
      </c>
      <c r="H59" s="6" t="str">
        <f>VLOOKUP(Times[[#This Row],[Goal]], Goals[], 2, FALSE)</f>
        <v>Determine Research Interests</v>
      </c>
    </row>
    <row r="60" spans="1:8" x14ac:dyDescent="0.25">
      <c r="A60" t="s">
        <v>133</v>
      </c>
      <c r="B60">
        <v>12</v>
      </c>
      <c r="C60" s="3">
        <v>42580</v>
      </c>
      <c r="D60" s="6">
        <v>0.5625</v>
      </c>
      <c r="E60" s="6">
        <v>0.59375</v>
      </c>
      <c r="F60" s="6">
        <f>Times[[#This Row],[End]]-Times[[#This Row],[Start]]</f>
        <v>3.125E-2</v>
      </c>
      <c r="G60" s="30">
        <v>17</v>
      </c>
      <c r="H60" s="6" t="str">
        <f>VLOOKUP(Times[[#This Row],[Goal]], Goals[], 2, FALSE)</f>
        <v>Fill out my vaccine medical form</v>
      </c>
    </row>
    <row r="61" spans="1:8" x14ac:dyDescent="0.25">
      <c r="A61" t="s">
        <v>140</v>
      </c>
      <c r="B61">
        <v>12</v>
      </c>
      <c r="C61" s="3">
        <v>42580</v>
      </c>
      <c r="D61" s="6">
        <v>0.70833333333333337</v>
      </c>
      <c r="E61" s="6">
        <v>0.79166666666666663</v>
      </c>
      <c r="F61" s="6">
        <f>Times[[#This Row],[End]]-Times[[#This Row],[Start]]</f>
        <v>8.3333333333333259E-2</v>
      </c>
      <c r="G61" s="30">
        <v>29</v>
      </c>
      <c r="H61" s="6" t="str">
        <f>VLOOKUP(Times[[#This Row],[Goal]], Goals[], 2, FALSE)</f>
        <v>Integrate</v>
      </c>
    </row>
    <row r="62" spans="1:8" x14ac:dyDescent="0.25">
      <c r="A62" t="s">
        <v>148</v>
      </c>
      <c r="B62">
        <v>12</v>
      </c>
      <c r="C62" s="3">
        <v>42581</v>
      </c>
      <c r="D62" s="6">
        <v>0.5</v>
      </c>
      <c r="E62" s="6">
        <v>0.58333333333333337</v>
      </c>
      <c r="F62" s="6">
        <f>Times[[#This Row],[End]]-Times[[#This Row],[Start]]</f>
        <v>8.333333333333337E-2</v>
      </c>
      <c r="G62" s="30">
        <v>40</v>
      </c>
      <c r="H62" s="6" t="str">
        <f>VLOOKUP(Times[[#This Row],[Goal]], Goals[], 2, FALSE)</f>
        <v>Purchase tickets and hotel for conference</v>
      </c>
    </row>
    <row r="63" spans="1:8" x14ac:dyDescent="0.25">
      <c r="A63" t="s">
        <v>143</v>
      </c>
      <c r="B63">
        <v>12</v>
      </c>
      <c r="C63" s="3">
        <v>42581</v>
      </c>
      <c r="D63" s="6">
        <v>0.79166666666666663</v>
      </c>
      <c r="E63" s="6">
        <v>0.875</v>
      </c>
      <c r="F63" s="6">
        <f>Times[[#This Row],[End]]-Times[[#This Row],[Start]]</f>
        <v>8.333333333333337E-2</v>
      </c>
      <c r="G63" s="30">
        <v>16</v>
      </c>
      <c r="H63" s="6" t="str">
        <f>VLOOKUP(Times[[#This Row],[Goal]], Goals[], 2, FALSE)</f>
        <v>Present about Experimental Design</v>
      </c>
    </row>
    <row r="64" spans="1:8" x14ac:dyDescent="0.25">
      <c r="A64" t="s">
        <v>141</v>
      </c>
      <c r="B64">
        <v>12</v>
      </c>
      <c r="C64" s="3">
        <v>42582</v>
      </c>
      <c r="D64" s="6">
        <v>0.47916666666666669</v>
      </c>
      <c r="E64" s="6">
        <v>0.55208333333333337</v>
      </c>
      <c r="F64" s="6">
        <f>Times[[#This Row],[End]]-Times[[#This Row],[Start]]</f>
        <v>7.2916666666666685E-2</v>
      </c>
      <c r="G64" s="30">
        <v>29</v>
      </c>
      <c r="H64" s="6" t="str">
        <f>VLOOKUP(Times[[#This Row],[Goal]], Goals[], 2, FALSE)</f>
        <v>Integrate</v>
      </c>
    </row>
    <row r="65" spans="1:8" x14ac:dyDescent="0.25">
      <c r="A65" t="s">
        <v>146</v>
      </c>
      <c r="B65">
        <v>12</v>
      </c>
      <c r="C65" s="3">
        <v>42582</v>
      </c>
      <c r="D65" s="6">
        <v>0.58333333333333337</v>
      </c>
      <c r="E65" s="6">
        <v>0.66666666666666663</v>
      </c>
      <c r="F65" s="6">
        <f>Times[[#This Row],[End]]-Times[[#This Row],[Start]]</f>
        <v>8.3333333333333259E-2</v>
      </c>
      <c r="G65" s="30">
        <v>16</v>
      </c>
      <c r="H65" s="6" t="str">
        <f>VLOOKUP(Times[[#This Row],[Goal]], Goals[], 2, FALSE)</f>
        <v>Present about Experimental Design</v>
      </c>
    </row>
    <row r="66" spans="1:8" x14ac:dyDescent="0.25">
      <c r="A66" t="s">
        <v>149</v>
      </c>
      <c r="B66">
        <v>12</v>
      </c>
      <c r="C66" s="3">
        <v>42583</v>
      </c>
      <c r="D66" s="6">
        <v>0.55208333333333337</v>
      </c>
      <c r="E66" s="6">
        <v>0.58333333333333337</v>
      </c>
      <c r="F66" s="6">
        <f>Times[[#This Row],[End]]-Times[[#This Row],[Start]]</f>
        <v>3.125E-2</v>
      </c>
      <c r="G66" s="30">
        <v>40</v>
      </c>
      <c r="H66" s="6" t="str">
        <f>VLOOKUP(Times[[#This Row],[Goal]], Goals[], 2, FALSE)</f>
        <v>Purchase tickets and hotel for conference</v>
      </c>
    </row>
    <row r="67" spans="1:8" x14ac:dyDescent="0.25">
      <c r="A67" t="s">
        <v>146</v>
      </c>
      <c r="B67">
        <v>12</v>
      </c>
      <c r="C67" s="3">
        <v>42583</v>
      </c>
      <c r="D67" s="6">
        <v>0.66666666666666663</v>
      </c>
      <c r="E67" s="6">
        <v>0.72916666666666663</v>
      </c>
      <c r="F67" s="6">
        <f>Times[[#This Row],[End]]-Times[[#This Row],[Start]]</f>
        <v>6.25E-2</v>
      </c>
      <c r="G67" s="30">
        <v>16</v>
      </c>
      <c r="H67" s="6" t="str">
        <f>VLOOKUP(Times[[#This Row],[Goal]], Goals[], 2, FALSE)</f>
        <v>Present about Experimental Design</v>
      </c>
    </row>
    <row r="68" spans="1:8" x14ac:dyDescent="0.25">
      <c r="A68" t="s">
        <v>144</v>
      </c>
      <c r="B68">
        <v>12</v>
      </c>
      <c r="C68" s="3">
        <v>42583</v>
      </c>
      <c r="D68" s="6">
        <v>0.83333333333333337</v>
      </c>
      <c r="E68" s="6">
        <v>0.91666666666666663</v>
      </c>
      <c r="F68" s="6">
        <f>Times[[#This Row],[End]]-Times[[#This Row],[Start]]</f>
        <v>8.3333333333333259E-2</v>
      </c>
      <c r="G68" s="30">
        <v>16</v>
      </c>
      <c r="H68" s="6" t="str">
        <f>VLOOKUP(Times[[#This Row],[Goal]], Goals[], 2, FALSE)</f>
        <v>Present about Experimental Design</v>
      </c>
    </row>
    <row r="69" spans="1:8" x14ac:dyDescent="0.25">
      <c r="A69" t="s">
        <v>144</v>
      </c>
      <c r="B69">
        <v>12</v>
      </c>
      <c r="C69" s="3">
        <v>42584</v>
      </c>
      <c r="D69" s="6">
        <v>0.41666666666666669</v>
      </c>
      <c r="E69" s="6">
        <v>0.45833333333333331</v>
      </c>
      <c r="F69" s="6">
        <f>Times[[#This Row],[End]]-Times[[#This Row],[Start]]</f>
        <v>4.166666666666663E-2</v>
      </c>
      <c r="G69" s="30">
        <v>16</v>
      </c>
      <c r="H69" s="6" t="str">
        <f>VLOOKUP(Times[[#This Row],[Goal]], Goals[], 2, FALSE)</f>
        <v>Present about Experimental Design</v>
      </c>
    </row>
    <row r="70" spans="1:8" x14ac:dyDescent="0.25">
      <c r="A70" t="s">
        <v>145</v>
      </c>
      <c r="B70">
        <v>12</v>
      </c>
      <c r="C70" s="3">
        <v>42584</v>
      </c>
      <c r="D70" s="6">
        <v>0.54166666666666663</v>
      </c>
      <c r="E70" s="6">
        <v>0.58333333333333337</v>
      </c>
      <c r="F70" s="6">
        <f>Times[[#This Row],[End]]-Times[[#This Row],[Start]]</f>
        <v>4.1666666666666741E-2</v>
      </c>
      <c r="G70" s="30">
        <v>29</v>
      </c>
      <c r="H70" s="6" t="str">
        <f>VLOOKUP(Times[[#This Row],[Goal]], Goals[], 2, FALSE)</f>
        <v>Integrate</v>
      </c>
    </row>
    <row r="71" spans="1:8" x14ac:dyDescent="0.25">
      <c r="A71" t="s">
        <v>150</v>
      </c>
      <c r="B71">
        <v>12</v>
      </c>
      <c r="C71" s="3">
        <v>42584</v>
      </c>
      <c r="D71" s="6">
        <v>0.58333333333333337</v>
      </c>
      <c r="E71" s="6">
        <v>0.625</v>
      </c>
      <c r="F71" s="6">
        <f>Times[[#This Row],[End]]-Times[[#This Row],[Start]]</f>
        <v>4.166666666666663E-2</v>
      </c>
      <c r="G71" s="30">
        <v>16</v>
      </c>
      <c r="H71" s="6" t="str">
        <f>VLOOKUP(Times[[#This Row],[Goal]], Goals[], 2, FALSE)</f>
        <v>Present about Experimental Design</v>
      </c>
    </row>
    <row r="72" spans="1:8" x14ac:dyDescent="0.25">
      <c r="A72" t="s">
        <v>151</v>
      </c>
      <c r="B72">
        <v>12</v>
      </c>
      <c r="C72" s="3">
        <v>42584</v>
      </c>
      <c r="D72" s="6">
        <v>0.75</v>
      </c>
      <c r="E72" s="6">
        <v>0.77083333333333337</v>
      </c>
      <c r="F72" s="6">
        <f>Times[[#This Row],[End]]-Times[[#This Row],[Start]]</f>
        <v>2.083333333333337E-2</v>
      </c>
      <c r="G72" s="30">
        <v>40</v>
      </c>
      <c r="H72" s="6" t="str">
        <f>VLOOKUP(Times[[#This Row],[Goal]], Goals[], 2, FALSE)</f>
        <v>Purchase tickets and hotel for conference</v>
      </c>
    </row>
    <row r="73" spans="1:8" x14ac:dyDescent="0.25">
      <c r="A73" t="s">
        <v>156</v>
      </c>
      <c r="B73">
        <v>12</v>
      </c>
      <c r="C73" s="3">
        <v>42585</v>
      </c>
      <c r="D73" s="6">
        <v>0.35416666666666669</v>
      </c>
      <c r="E73" s="6">
        <v>0.39583333333333331</v>
      </c>
      <c r="F73" s="6">
        <f>Times[[#This Row],[End]]-Times[[#This Row],[Start]]</f>
        <v>4.166666666666663E-2</v>
      </c>
      <c r="G73" s="30">
        <v>40</v>
      </c>
      <c r="H73" s="6" t="str">
        <f>VLOOKUP(Times[[#This Row],[Goal]], Goals[], 2, FALSE)</f>
        <v>Purchase tickets and hotel for conference</v>
      </c>
    </row>
    <row r="74" spans="1:8" x14ac:dyDescent="0.25">
      <c r="A74" t="s">
        <v>155</v>
      </c>
      <c r="B74">
        <v>12</v>
      </c>
      <c r="C74" s="3">
        <v>42585</v>
      </c>
      <c r="D74" s="6">
        <v>0.39583333333333331</v>
      </c>
      <c r="E74" s="6">
        <v>0.41666666666666669</v>
      </c>
      <c r="F74" s="6">
        <f>Times[[#This Row],[End]]-Times[[#This Row],[Start]]</f>
        <v>2.083333333333337E-2</v>
      </c>
      <c r="G74" s="30">
        <v>28</v>
      </c>
      <c r="H74" s="6" t="str">
        <f>VLOOKUP(Times[[#This Row],[Goal]], Goals[], 2, FALSE)</f>
        <v>Register for classes</v>
      </c>
    </row>
    <row r="75" spans="1:8" x14ac:dyDescent="0.25">
      <c r="A75" t="s">
        <v>157</v>
      </c>
      <c r="B75">
        <v>12</v>
      </c>
      <c r="C75" s="3">
        <v>42585</v>
      </c>
      <c r="D75" s="6">
        <v>0.45833333333333331</v>
      </c>
      <c r="E75" s="6">
        <v>0.5</v>
      </c>
      <c r="F75" s="6">
        <f>Times[[#This Row],[End]]-Times[[#This Row],[Start]]</f>
        <v>4.1666666666666685E-2</v>
      </c>
      <c r="G75" s="30">
        <v>29</v>
      </c>
      <c r="H75" s="6" t="str">
        <f>VLOOKUP(Times[[#This Row],[Goal]], Goals[], 2, FALSE)</f>
        <v>Integrate</v>
      </c>
    </row>
    <row r="76" spans="1:8" x14ac:dyDescent="0.25">
      <c r="A76" t="s">
        <v>158</v>
      </c>
      <c r="B76">
        <v>12</v>
      </c>
      <c r="C76" s="3">
        <v>42585</v>
      </c>
      <c r="D76" s="6">
        <v>0.5</v>
      </c>
      <c r="E76" s="6">
        <v>0.54166666666666663</v>
      </c>
      <c r="F76" s="6">
        <f>Times[[#This Row],[End]]-Times[[#This Row],[Start]]</f>
        <v>4.166666666666663E-2</v>
      </c>
      <c r="G76" s="30">
        <v>29</v>
      </c>
      <c r="H76" s="6" t="str">
        <f>VLOOKUP(Times[[#This Row],[Goal]], Goals[], 2, FALSE)</f>
        <v>Integrate</v>
      </c>
    </row>
    <row r="77" spans="1:8" x14ac:dyDescent="0.25">
      <c r="A77" t="s">
        <v>159</v>
      </c>
      <c r="B77">
        <v>12</v>
      </c>
      <c r="C77" s="3">
        <v>42585</v>
      </c>
      <c r="D77" s="6">
        <v>0.625</v>
      </c>
      <c r="E77" s="6">
        <v>0.66666666666666663</v>
      </c>
      <c r="F77" s="6">
        <f>Times[[#This Row],[End]]-Times[[#This Row],[Start]]</f>
        <v>4.166666666666663E-2</v>
      </c>
      <c r="G77" s="30">
        <v>29</v>
      </c>
      <c r="H77" s="6" t="str">
        <f>VLOOKUP(Times[[#This Row],[Goal]], Goals[], 2, FALSE)</f>
        <v>Integrate</v>
      </c>
    </row>
    <row r="78" spans="1:8" x14ac:dyDescent="0.25">
      <c r="A78" t="s">
        <v>165</v>
      </c>
      <c r="B78">
        <v>13</v>
      </c>
      <c r="C78" s="3">
        <v>42589</v>
      </c>
      <c r="D78" s="6">
        <v>0.54166666666666663</v>
      </c>
      <c r="E78" s="6">
        <v>0.70833333333333337</v>
      </c>
      <c r="F78" s="6">
        <f>Times[[#This Row],[End]]-Times[[#This Row],[Start]]</f>
        <v>0.16666666666666674</v>
      </c>
      <c r="G78" s="30">
        <v>44</v>
      </c>
      <c r="H78" s="6" t="str">
        <f>VLOOKUP(Times[[#This Row],[Goal]], Goals[], 2, FALSE)</f>
        <v>Sensus</v>
      </c>
    </row>
    <row r="79" spans="1:8" x14ac:dyDescent="0.25">
      <c r="A79" t="s">
        <v>160</v>
      </c>
      <c r="B79">
        <v>13</v>
      </c>
      <c r="C79" s="3">
        <v>42591</v>
      </c>
      <c r="D79" s="6">
        <v>0.54166666666666663</v>
      </c>
      <c r="E79" s="6">
        <v>0.64583333333333337</v>
      </c>
      <c r="F79" s="6">
        <f>Times[[#This Row],[End]]-Times[[#This Row],[Start]]</f>
        <v>0.10416666666666674</v>
      </c>
      <c r="G79" s="30">
        <v>44</v>
      </c>
      <c r="H79" s="6" t="str">
        <f>VLOOKUP(Times[[#This Row],[Goal]], Goals[], 2, FALSE)</f>
        <v>Sensus</v>
      </c>
    </row>
    <row r="80" spans="1:8" x14ac:dyDescent="0.25">
      <c r="A80" t="s">
        <v>164</v>
      </c>
      <c r="B80">
        <v>13</v>
      </c>
      <c r="C80" s="3">
        <v>42592</v>
      </c>
      <c r="D80" s="6">
        <v>0.33333333333333331</v>
      </c>
      <c r="E80" s="6">
        <v>0.54166666666666663</v>
      </c>
      <c r="F80" s="6">
        <f>Times[[#This Row],[End]]-Times[[#This Row],[Start]]</f>
        <v>0.20833333333333331</v>
      </c>
      <c r="G80" s="30">
        <v>29</v>
      </c>
      <c r="H80" s="6" t="str">
        <f>VLOOKUP(Times[[#This Row],[Goal]], Goals[], 2, FALSE)</f>
        <v>Integrate</v>
      </c>
    </row>
    <row r="81" spans="1:8" x14ac:dyDescent="0.25">
      <c r="A81" t="s">
        <v>163</v>
      </c>
      <c r="B81">
        <v>14</v>
      </c>
      <c r="C81" s="3">
        <v>42593</v>
      </c>
      <c r="D81" s="6">
        <v>0.375</v>
      </c>
      <c r="E81" s="6">
        <v>0.54166666666666663</v>
      </c>
      <c r="F81" s="6">
        <f>Times[[#This Row],[End]]-Times[[#This Row],[Start]]</f>
        <v>0.16666666666666663</v>
      </c>
      <c r="G81" s="30">
        <v>44</v>
      </c>
      <c r="H81" s="6" t="str">
        <f>VLOOKUP(Times[[#This Row],[Goal]], Goals[], 2, FALSE)</f>
        <v>Sensus</v>
      </c>
    </row>
    <row r="82" spans="1:8" x14ac:dyDescent="0.25">
      <c r="A82" t="s">
        <v>163</v>
      </c>
      <c r="B82">
        <v>14</v>
      </c>
      <c r="C82" s="3">
        <v>42594</v>
      </c>
      <c r="D82" s="6">
        <v>0.79166666666666663</v>
      </c>
      <c r="E82" s="6">
        <v>0.875</v>
      </c>
      <c r="F82" s="6">
        <f>Times[[#This Row],[End]]-Times[[#This Row],[Start]]</f>
        <v>8.333333333333337E-2</v>
      </c>
      <c r="G82" s="30">
        <v>44</v>
      </c>
      <c r="H82" s="6" t="str">
        <f>VLOOKUP(Times[[#This Row],[Goal]], Goals[], 2, FALSE)</f>
        <v>Sensus</v>
      </c>
    </row>
    <row r="83" spans="1:8" x14ac:dyDescent="0.25">
      <c r="A83" t="s">
        <v>166</v>
      </c>
      <c r="B83">
        <v>14</v>
      </c>
      <c r="C83" s="3">
        <v>42595</v>
      </c>
      <c r="D83" s="6">
        <v>0.66666666666666663</v>
      </c>
      <c r="E83" s="6">
        <v>0.70833333333333337</v>
      </c>
      <c r="F83" s="6">
        <f>Times[[#This Row],[End]]-Times[[#This Row],[Start]]</f>
        <v>4.1666666666666741E-2</v>
      </c>
      <c r="G83" s="30">
        <v>38</v>
      </c>
      <c r="H83" s="6" t="str">
        <f>VLOOKUP(Times[[#This Row],[Goal]], Goals[], 2, FALSE)</f>
        <v>UbiComp</v>
      </c>
    </row>
    <row r="84" spans="1:8" x14ac:dyDescent="0.25">
      <c r="A84" t="s">
        <v>168</v>
      </c>
      <c r="B84">
        <v>14</v>
      </c>
      <c r="C84" s="3">
        <v>42595</v>
      </c>
      <c r="D84" s="6">
        <v>0.875</v>
      </c>
      <c r="E84" s="6">
        <v>0.91666666666666663</v>
      </c>
      <c r="F84" s="6">
        <f>Times[[#This Row],[End]]-Times[[#This Row],[Start]]</f>
        <v>4.166666666666663E-2</v>
      </c>
      <c r="G84" s="30">
        <v>44</v>
      </c>
      <c r="H84" s="6" t="str">
        <f>VLOOKUP(Times[[#This Row],[Goal]], Goals[], 2, FALSE)</f>
        <v>Sensus</v>
      </c>
    </row>
    <row r="85" spans="1:8" x14ac:dyDescent="0.25">
      <c r="A85" t="s">
        <v>169</v>
      </c>
      <c r="B85">
        <v>14</v>
      </c>
      <c r="C85" s="3">
        <v>42595</v>
      </c>
      <c r="D85" s="6">
        <v>0.91666666666666663</v>
      </c>
      <c r="E85" s="6">
        <v>0.9375</v>
      </c>
      <c r="F85" s="6">
        <f>Times[[#This Row],[End]]-Times[[#This Row],[Start]]</f>
        <v>2.083333333333337E-2</v>
      </c>
      <c r="G85" s="30">
        <v>29</v>
      </c>
      <c r="H85" s="6" t="str">
        <f>VLOOKUP(Times[[#This Row],[Goal]], Goals[], 2, FALSE)</f>
        <v>Integrate</v>
      </c>
    </row>
    <row r="86" spans="1:8" x14ac:dyDescent="0.25">
      <c r="A86" t="s">
        <v>166</v>
      </c>
      <c r="B86">
        <v>14</v>
      </c>
      <c r="C86" s="3">
        <v>42596</v>
      </c>
      <c r="D86" s="6">
        <v>0.47916666666666669</v>
      </c>
      <c r="E86" s="6">
        <v>0.5625</v>
      </c>
      <c r="F86" s="6">
        <f>Times[[#This Row],[End]]-Times[[#This Row],[Start]]</f>
        <v>8.3333333333333315E-2</v>
      </c>
      <c r="G86" s="30">
        <v>38</v>
      </c>
      <c r="H86" s="6" t="str">
        <f>VLOOKUP(Times[[#This Row],[Goal]], Goals[], 2, FALSE)</f>
        <v>UbiComp</v>
      </c>
    </row>
    <row r="87" spans="1:8" x14ac:dyDescent="0.25">
      <c r="A87" t="s">
        <v>171</v>
      </c>
      <c r="B87">
        <v>14</v>
      </c>
      <c r="C87" s="3">
        <v>42597</v>
      </c>
      <c r="D87" s="6">
        <v>0.41666666666666669</v>
      </c>
      <c r="E87" s="6">
        <v>0.5</v>
      </c>
      <c r="F87" s="6">
        <f>Times[[#This Row],[End]]-Times[[#This Row],[Start]]</f>
        <v>8.3333333333333315E-2</v>
      </c>
      <c r="G87" s="30">
        <v>44</v>
      </c>
      <c r="H87" s="6" t="str">
        <f>VLOOKUP(Times[[#This Row],[Goal]], Goals[], 2, FALSE)</f>
        <v>Sensus</v>
      </c>
    </row>
    <row r="88" spans="1:8" x14ac:dyDescent="0.25">
      <c r="A88" t="s">
        <v>171</v>
      </c>
      <c r="B88">
        <v>14</v>
      </c>
      <c r="C88" s="3">
        <v>42597</v>
      </c>
      <c r="D88" s="6">
        <v>0.54166666666666663</v>
      </c>
      <c r="E88" s="6">
        <v>0.66666666666666663</v>
      </c>
      <c r="F88" s="6">
        <f>Times[[#This Row],[End]]-Times[[#This Row],[Start]]</f>
        <v>0.125</v>
      </c>
      <c r="G88" s="30">
        <v>44</v>
      </c>
      <c r="H88" s="6" t="str">
        <f>VLOOKUP(Times[[#This Row],[Goal]], Goals[], 2, FALSE)</f>
        <v>Sensus</v>
      </c>
    </row>
    <row r="89" spans="1:8" x14ac:dyDescent="0.25">
      <c r="A89" t="s">
        <v>174</v>
      </c>
      <c r="B89">
        <v>14</v>
      </c>
      <c r="C89" s="3">
        <v>42597</v>
      </c>
      <c r="D89" s="6">
        <v>0.6875</v>
      </c>
      <c r="E89" s="6">
        <v>0.85416666666666663</v>
      </c>
      <c r="F89" s="6">
        <f>Times[[#This Row],[End]]-Times[[#This Row],[Start]]</f>
        <v>0.16666666666666663</v>
      </c>
      <c r="G89" s="30">
        <v>29</v>
      </c>
      <c r="H89" s="6" t="str">
        <f>VLOOKUP(Times[[#This Row],[Goal]], Goals[], 2, FALSE)</f>
        <v>Integrate</v>
      </c>
    </row>
    <row r="90" spans="1:8" x14ac:dyDescent="0.25">
      <c r="A90" t="s">
        <v>171</v>
      </c>
      <c r="B90">
        <v>14</v>
      </c>
      <c r="C90" s="3">
        <v>42598</v>
      </c>
      <c r="D90" s="6">
        <v>0.39583333333333331</v>
      </c>
      <c r="E90" s="6">
        <v>0.5</v>
      </c>
      <c r="F90" s="6">
        <f>Times[[#This Row],[End]]-Times[[#This Row],[Start]]</f>
        <v>0.10416666666666669</v>
      </c>
      <c r="G90" s="30">
        <v>44</v>
      </c>
      <c r="H90" s="6" t="str">
        <f>VLOOKUP(Times[[#This Row],[Goal]], Goals[], 2, FALSE)</f>
        <v>Sensus</v>
      </c>
    </row>
    <row r="91" spans="1:8" x14ac:dyDescent="0.25">
      <c r="A91" t="s">
        <v>172</v>
      </c>
      <c r="B91">
        <v>14</v>
      </c>
      <c r="C91" s="3">
        <v>42598</v>
      </c>
      <c r="D91" s="6">
        <v>0.54166666666666663</v>
      </c>
      <c r="E91" s="6">
        <v>0.58333333333333337</v>
      </c>
      <c r="F91" s="6">
        <f>Times[[#This Row],[End]]-Times[[#This Row],[Start]]</f>
        <v>4.1666666666666741E-2</v>
      </c>
      <c r="G91" s="30">
        <v>44</v>
      </c>
      <c r="H91" s="6" t="str">
        <f>VLOOKUP(Times[[#This Row],[Goal]], Goals[], 2, FALSE)</f>
        <v>Sensus</v>
      </c>
    </row>
    <row r="92" spans="1:8" x14ac:dyDescent="0.25">
      <c r="A92" t="s">
        <v>173</v>
      </c>
      <c r="B92">
        <v>14</v>
      </c>
      <c r="C92" s="3">
        <v>42598</v>
      </c>
      <c r="D92" s="6">
        <v>0.58333333333333337</v>
      </c>
      <c r="E92" s="6">
        <v>0.625</v>
      </c>
      <c r="F92" s="6">
        <f>Times[[#This Row],[End]]-Times[[#This Row],[Start]]</f>
        <v>4.166666666666663E-2</v>
      </c>
      <c r="G92" s="30">
        <v>29</v>
      </c>
      <c r="H92" s="6" t="str">
        <f>VLOOKUP(Times[[#This Row],[Goal]], Goals[], 2, FALSE)</f>
        <v>Integrate</v>
      </c>
    </row>
    <row r="93" spans="1:8" x14ac:dyDescent="0.25">
      <c r="A93" t="s">
        <v>175</v>
      </c>
      <c r="B93">
        <v>14</v>
      </c>
      <c r="C93" s="3">
        <v>42598</v>
      </c>
      <c r="D93" s="6">
        <v>0.75</v>
      </c>
      <c r="E93" s="6">
        <v>0.79166666666666663</v>
      </c>
      <c r="F93" s="6">
        <f>Times[[#This Row],[End]]-Times[[#This Row],[Start]]</f>
        <v>4.166666666666663E-2</v>
      </c>
      <c r="G93" s="30">
        <v>38</v>
      </c>
      <c r="H93" s="6" t="str">
        <f>VLOOKUP(Times[[#This Row],[Goal]], Goals[], 2, FALSE)</f>
        <v>UbiComp</v>
      </c>
    </row>
    <row r="94" spans="1:8" x14ac:dyDescent="0.25">
      <c r="A94" t="s">
        <v>174</v>
      </c>
      <c r="B94">
        <v>14</v>
      </c>
      <c r="C94" s="3">
        <v>42598</v>
      </c>
      <c r="D94" s="6">
        <v>0.8125</v>
      </c>
      <c r="E94" s="6">
        <v>0.90625</v>
      </c>
      <c r="F94" s="6">
        <f>Times[[#This Row],[End]]-Times[[#This Row],[Start]]</f>
        <v>9.375E-2</v>
      </c>
      <c r="G94" s="30">
        <v>29</v>
      </c>
      <c r="H94" s="6" t="str">
        <f>VLOOKUP(Times[[#This Row],[Goal]], Goals[], 2, FALSE)</f>
        <v>Integrate</v>
      </c>
    </row>
    <row r="95" spans="1:8" x14ac:dyDescent="0.25">
      <c r="A95" t="s">
        <v>176</v>
      </c>
      <c r="B95">
        <v>14</v>
      </c>
      <c r="C95" s="3">
        <v>42599</v>
      </c>
      <c r="D95" s="6">
        <v>0.39583333333333331</v>
      </c>
      <c r="E95" s="6">
        <v>0.4375</v>
      </c>
      <c r="F95" s="6">
        <f>Times[[#This Row],[End]]-Times[[#This Row],[Start]]</f>
        <v>4.1666666666666685E-2</v>
      </c>
      <c r="G95" s="30"/>
      <c r="H95" s="6" t="str">
        <f>VLOOKUP(Times[[#This Row],[Goal]], Goals[], 2, FALSE)</f>
        <v>Miscellaneous</v>
      </c>
    </row>
    <row r="96" spans="1:8" x14ac:dyDescent="0.25">
      <c r="A96" t="s">
        <v>166</v>
      </c>
      <c r="B96">
        <v>14</v>
      </c>
      <c r="C96" s="3">
        <v>42599</v>
      </c>
      <c r="D96" s="6">
        <v>0.4375</v>
      </c>
      <c r="E96" s="6">
        <v>0.52083333333333337</v>
      </c>
      <c r="F96" s="6">
        <f>Times[[#This Row],[End]]-Times[[#This Row],[Start]]</f>
        <v>8.333333333333337E-2</v>
      </c>
      <c r="G96" s="30">
        <v>38</v>
      </c>
      <c r="H96" s="6" t="str">
        <f>VLOOKUP(Times[[#This Row],[Goal]], Goals[], 2, FALSE)</f>
        <v>UbiComp</v>
      </c>
    </row>
    <row r="97" spans="1:8" x14ac:dyDescent="0.25">
      <c r="A97" t="s">
        <v>174</v>
      </c>
      <c r="B97">
        <v>14</v>
      </c>
      <c r="C97" s="3">
        <v>42599</v>
      </c>
      <c r="D97" s="6">
        <v>0.5625</v>
      </c>
      <c r="E97" s="6">
        <v>0.64583333333333337</v>
      </c>
      <c r="F97" s="6">
        <f>Times[[#This Row],[End]]-Times[[#This Row],[Start]]</f>
        <v>8.333333333333337E-2</v>
      </c>
      <c r="G97" s="30">
        <v>29</v>
      </c>
      <c r="H97" s="6" t="str">
        <f>VLOOKUP(Times[[#This Row],[Goal]], Goals[], 2, FALSE)</f>
        <v>Integrate</v>
      </c>
    </row>
    <row r="98" spans="1:8" x14ac:dyDescent="0.25">
      <c r="A98" t="s">
        <v>159</v>
      </c>
      <c r="B98">
        <v>14</v>
      </c>
      <c r="C98" s="3">
        <v>42599</v>
      </c>
      <c r="D98" s="6">
        <v>0.64583333333333337</v>
      </c>
      <c r="E98" s="6">
        <v>0.6875</v>
      </c>
      <c r="F98" s="6">
        <f>Times[[#This Row],[End]]-Times[[#This Row],[Start]]</f>
        <v>4.166666666666663E-2</v>
      </c>
      <c r="G98" s="30">
        <v>29</v>
      </c>
      <c r="H98" s="6" t="str">
        <f>VLOOKUP(Times[[#This Row],[Goal]], Goals[], 2, FALSE)</f>
        <v>Integrate</v>
      </c>
    </row>
    <row r="99" spans="1:8" x14ac:dyDescent="0.25">
      <c r="A99" t="s">
        <v>166</v>
      </c>
      <c r="B99">
        <v>15</v>
      </c>
      <c r="C99" s="3">
        <v>42599</v>
      </c>
      <c r="D99" s="6">
        <v>0.79166666666666663</v>
      </c>
      <c r="E99" s="6">
        <v>0.83333333333333337</v>
      </c>
      <c r="F99" s="6">
        <f>Times[[#This Row],[End]]-Times[[#This Row],[Start]]</f>
        <v>4.1666666666666741E-2</v>
      </c>
      <c r="G99" s="30">
        <v>38</v>
      </c>
      <c r="H99" s="6" t="str">
        <f>VLOOKUP(Times[[#This Row],[Goal]], Goals[], 2, FALSE)</f>
        <v>UbiComp</v>
      </c>
    </row>
    <row r="100" spans="1:8" x14ac:dyDescent="0.25">
      <c r="A100" t="s">
        <v>180</v>
      </c>
      <c r="B100">
        <v>15</v>
      </c>
      <c r="C100" s="3">
        <v>42600</v>
      </c>
      <c r="D100" s="6">
        <v>0.375</v>
      </c>
      <c r="E100" s="6">
        <v>0.47916666666666669</v>
      </c>
      <c r="F100" s="6">
        <f>Times[[#This Row],[End]]-Times[[#This Row],[Start]]</f>
        <v>0.10416666666666669</v>
      </c>
      <c r="G100" s="30">
        <v>44</v>
      </c>
      <c r="H100" s="6" t="str">
        <f>VLOOKUP(Times[[#This Row],[Goal]], Goals[], 2, FALSE)</f>
        <v>Sensus</v>
      </c>
    </row>
    <row r="101" spans="1:8" x14ac:dyDescent="0.25">
      <c r="A101" t="s">
        <v>166</v>
      </c>
      <c r="B101">
        <v>15</v>
      </c>
      <c r="C101" s="3">
        <v>42600</v>
      </c>
      <c r="D101" s="6">
        <v>0.47916666666666669</v>
      </c>
      <c r="E101" s="6">
        <v>0.58333333333333337</v>
      </c>
      <c r="F101" s="6">
        <f>Times[[#This Row],[End]]-Times[[#This Row],[Start]]</f>
        <v>0.10416666666666669</v>
      </c>
      <c r="G101" s="30">
        <v>38</v>
      </c>
      <c r="H101" s="6" t="str">
        <f>VLOOKUP(Times[[#This Row],[Goal]], Goals[], 2, FALSE)</f>
        <v>UbiComp</v>
      </c>
    </row>
    <row r="102" spans="1:8" x14ac:dyDescent="0.25">
      <c r="A102" t="s">
        <v>183</v>
      </c>
      <c r="B102">
        <v>15</v>
      </c>
      <c r="C102" s="3">
        <v>42604</v>
      </c>
      <c r="D102" s="6">
        <v>0.35416666666666669</v>
      </c>
      <c r="E102" s="6">
        <v>0.47916666666666669</v>
      </c>
      <c r="F102" s="6">
        <f>Times[[#This Row],[End]]-Times[[#This Row],[Start]]</f>
        <v>0.125</v>
      </c>
      <c r="G102" s="30">
        <v>29</v>
      </c>
      <c r="H102" s="6" t="str">
        <f>VLOOKUP(Times[[#This Row],[Goal]], Goals[], 2, FALSE)</f>
        <v>Integrate</v>
      </c>
    </row>
    <row r="103" spans="1:8" x14ac:dyDescent="0.25">
      <c r="A103" t="s">
        <v>182</v>
      </c>
      <c r="B103">
        <v>15</v>
      </c>
      <c r="C103" s="3">
        <v>42604</v>
      </c>
      <c r="D103" s="6">
        <v>0.52083333333333337</v>
      </c>
      <c r="E103" s="6">
        <v>0.64583333333333337</v>
      </c>
      <c r="F103" s="6">
        <f>Times[[#This Row],[End]]-Times[[#This Row],[Start]]</f>
        <v>0.125</v>
      </c>
      <c r="G103" s="30">
        <v>44</v>
      </c>
      <c r="H103" s="6" t="str">
        <f>VLOOKUP(Times[[#This Row],[Goal]], Goals[], 2, FALSE)</f>
        <v>Sensus</v>
      </c>
    </row>
    <row r="104" spans="1:8" x14ac:dyDescent="0.25">
      <c r="A104" t="s">
        <v>166</v>
      </c>
      <c r="B104">
        <v>15</v>
      </c>
      <c r="C104" s="3">
        <v>42604</v>
      </c>
      <c r="D104" s="6">
        <v>0.64583333333333337</v>
      </c>
      <c r="E104" s="6">
        <v>0.70833333333333337</v>
      </c>
      <c r="F104" s="6">
        <f>Times[[#This Row],[End]]-Times[[#This Row],[Start]]</f>
        <v>6.25E-2</v>
      </c>
      <c r="G104" s="30">
        <v>38</v>
      </c>
      <c r="H104" s="6" t="str">
        <f>VLOOKUP(Times[[#This Row],[Goal]], Goals[], 2, FALSE)</f>
        <v>UbiComp</v>
      </c>
    </row>
    <row r="105" spans="1:8" x14ac:dyDescent="0.25">
      <c r="A105" t="s">
        <v>166</v>
      </c>
      <c r="B105">
        <v>15</v>
      </c>
      <c r="C105" s="3">
        <v>42604</v>
      </c>
      <c r="D105" s="6">
        <v>0.79166666666666663</v>
      </c>
      <c r="E105" s="6">
        <v>0.875</v>
      </c>
      <c r="F105" s="6">
        <f>Times[[#This Row],[End]]-Times[[#This Row],[Start]]</f>
        <v>8.333333333333337E-2</v>
      </c>
      <c r="G105" s="30">
        <v>38</v>
      </c>
      <c r="H105" s="6" t="str">
        <f>VLOOKUP(Times[[#This Row],[Goal]], Goals[], 2, FALSE)</f>
        <v>UbiComp</v>
      </c>
    </row>
    <row r="106" spans="1:8" x14ac:dyDescent="0.25">
      <c r="A106" t="s">
        <v>181</v>
      </c>
      <c r="B106">
        <v>15</v>
      </c>
      <c r="C106" s="3">
        <v>42605</v>
      </c>
      <c r="D106" s="6">
        <v>0.35416666666666669</v>
      </c>
      <c r="E106" s="6">
        <v>0.39583333333333331</v>
      </c>
      <c r="F106" s="6">
        <f>Times[[#This Row],[End]]-Times[[#This Row],[Start]]</f>
        <v>4.166666666666663E-2</v>
      </c>
      <c r="G106" s="30">
        <v>29</v>
      </c>
      <c r="H106" s="6" t="str">
        <f>VLOOKUP(Times[[#This Row],[Goal]], Goals[], 2, FALSE)</f>
        <v>Integrate</v>
      </c>
    </row>
    <row r="107" spans="1:8" x14ac:dyDescent="0.25">
      <c r="A107" t="s">
        <v>186</v>
      </c>
      <c r="B107">
        <v>15</v>
      </c>
      <c r="C107" s="3">
        <v>42605</v>
      </c>
      <c r="D107" s="6">
        <v>0.39583333333333331</v>
      </c>
      <c r="E107" s="6">
        <v>0.44791666666666669</v>
      </c>
      <c r="F107" s="6">
        <f>Times[[#This Row],[End]]-Times[[#This Row],[Start]]</f>
        <v>5.208333333333337E-2</v>
      </c>
      <c r="G107" s="30">
        <v>6005</v>
      </c>
      <c r="H107" s="6" t="str">
        <f>VLOOKUP(Times[[#This Row],[Goal]], Goals[], 2, FALSE)</f>
        <v>SYS 6005</v>
      </c>
    </row>
    <row r="108" spans="1:8" x14ac:dyDescent="0.25">
      <c r="A108" t="s">
        <v>184</v>
      </c>
      <c r="B108">
        <v>15</v>
      </c>
      <c r="C108" s="3">
        <v>42605</v>
      </c>
      <c r="D108" s="6">
        <v>0.48958333333333331</v>
      </c>
      <c r="E108" s="6">
        <v>0.58333333333333337</v>
      </c>
      <c r="F108" s="6">
        <f>Times[[#This Row],[End]]-Times[[#This Row],[Start]]</f>
        <v>9.3750000000000056E-2</v>
      </c>
      <c r="G108" s="30">
        <v>44</v>
      </c>
      <c r="H108" s="6" t="str">
        <f>VLOOKUP(Times[[#This Row],[Goal]], Goals[], 2, FALSE)</f>
        <v>Sensus</v>
      </c>
    </row>
    <row r="109" spans="1:8" x14ac:dyDescent="0.25">
      <c r="A109" t="s">
        <v>186</v>
      </c>
      <c r="B109">
        <v>15</v>
      </c>
      <c r="C109" s="3">
        <v>42605</v>
      </c>
      <c r="D109" s="6">
        <v>0.58333333333333337</v>
      </c>
      <c r="E109" s="6">
        <v>0.63541666666666663</v>
      </c>
      <c r="F109" s="6">
        <f>Times[[#This Row],[End]]-Times[[#This Row],[Start]]</f>
        <v>5.2083333333333259E-2</v>
      </c>
      <c r="G109" s="30">
        <v>6001</v>
      </c>
      <c r="H109" s="6" t="str">
        <f>VLOOKUP(Times[[#This Row],[Goal]], Goals[], 2, FALSE)</f>
        <v>SYS 6001</v>
      </c>
    </row>
    <row r="110" spans="1:8" x14ac:dyDescent="0.25">
      <c r="A110" t="s">
        <v>185</v>
      </c>
      <c r="B110">
        <v>15</v>
      </c>
      <c r="C110" s="3">
        <v>42605</v>
      </c>
      <c r="D110" s="6">
        <v>0.63541666666666663</v>
      </c>
      <c r="E110" s="6">
        <v>0.77083333333333337</v>
      </c>
      <c r="F110" s="6">
        <f>Times[[#This Row],[End]]-Times[[#This Row],[Start]]</f>
        <v>0.13541666666666674</v>
      </c>
      <c r="G110" s="30">
        <v>29</v>
      </c>
      <c r="H110" s="6" t="str">
        <f>VLOOKUP(Times[[#This Row],[Goal]], Goals[], 2, FALSE)</f>
        <v>Integrate</v>
      </c>
    </row>
    <row r="111" spans="1:8" x14ac:dyDescent="0.25">
      <c r="A111" t="s">
        <v>186</v>
      </c>
      <c r="B111">
        <v>15</v>
      </c>
      <c r="C111" s="3">
        <v>42606</v>
      </c>
      <c r="D111" s="6">
        <v>0.35416666666666669</v>
      </c>
      <c r="E111" s="6">
        <v>0.40625</v>
      </c>
      <c r="F111" s="6">
        <f>Times[[#This Row],[End]]-Times[[#This Row],[Start]]</f>
        <v>5.2083333333333315E-2</v>
      </c>
      <c r="G111" s="30">
        <v>6021</v>
      </c>
      <c r="H111" s="6" t="str">
        <f>VLOOKUP(Times[[#This Row],[Goal]], Goals[], 2, FALSE)</f>
        <v>SYS 6021</v>
      </c>
    </row>
    <row r="112" spans="1:8" x14ac:dyDescent="0.25">
      <c r="A112" t="s">
        <v>187</v>
      </c>
      <c r="B112">
        <v>15</v>
      </c>
      <c r="C112" s="3">
        <v>42606</v>
      </c>
      <c r="D112" s="6">
        <v>0.40625</v>
      </c>
      <c r="E112" s="6">
        <v>0.44791666666666669</v>
      </c>
      <c r="F112" s="6">
        <f>Times[[#This Row],[End]]-Times[[#This Row],[Start]]</f>
        <v>4.1666666666666685E-2</v>
      </c>
      <c r="G112" s="30">
        <v>29</v>
      </c>
      <c r="H112" s="6" t="str">
        <f>VLOOKUP(Times[[#This Row],[Goal]], Goals[], 2, FALSE)</f>
        <v>Integrate</v>
      </c>
    </row>
    <row r="113" spans="1:8" x14ac:dyDescent="0.25">
      <c r="A113" t="s">
        <v>188</v>
      </c>
      <c r="B113">
        <v>15</v>
      </c>
      <c r="C113" s="3">
        <v>42606</v>
      </c>
      <c r="D113" s="6">
        <v>0.48958333333333331</v>
      </c>
      <c r="E113" s="6">
        <v>0.52083333333333337</v>
      </c>
      <c r="F113" s="6">
        <f>Times[[#This Row],[End]]-Times[[#This Row],[Start]]</f>
        <v>3.1250000000000056E-2</v>
      </c>
      <c r="G113" s="30">
        <v>29</v>
      </c>
      <c r="H113" s="6" t="str">
        <f>VLOOKUP(Times[[#This Row],[Goal]], Goals[], 2, FALSE)</f>
        <v>Integrate</v>
      </c>
    </row>
    <row r="114" spans="1:8" x14ac:dyDescent="0.25">
      <c r="A114" t="s">
        <v>190</v>
      </c>
      <c r="B114">
        <v>15</v>
      </c>
      <c r="C114" s="3">
        <v>42606</v>
      </c>
      <c r="D114" s="6">
        <v>0.52083333333333337</v>
      </c>
      <c r="E114" s="6">
        <v>0.54166666666666663</v>
      </c>
      <c r="F114" s="6">
        <f>Times[[#This Row],[End]]-Times[[#This Row],[Start]]</f>
        <v>2.0833333333333259E-2</v>
      </c>
      <c r="G114" s="30">
        <v>6001</v>
      </c>
      <c r="H114" s="6" t="str">
        <f>VLOOKUP(Times[[#This Row],[Goal]], Goals[], 2, FALSE)</f>
        <v>SYS 6001</v>
      </c>
    </row>
    <row r="115" spans="1:8" x14ac:dyDescent="0.25">
      <c r="A115" t="s">
        <v>189</v>
      </c>
      <c r="B115">
        <v>15</v>
      </c>
      <c r="C115" s="3">
        <v>42606</v>
      </c>
      <c r="D115" s="6">
        <v>0.54166666666666663</v>
      </c>
      <c r="E115" s="6">
        <v>0.61458333333333337</v>
      </c>
      <c r="F115" s="6">
        <f>Times[[#This Row],[End]]-Times[[#This Row],[Start]]</f>
        <v>7.2916666666666741E-2</v>
      </c>
      <c r="G115" s="30">
        <v>29</v>
      </c>
      <c r="H115" s="6" t="str">
        <f>VLOOKUP(Times[[#This Row],[Goal]], Goals[], 2, FALSE)</f>
        <v>Integrate</v>
      </c>
    </row>
    <row r="116" spans="1:8" x14ac:dyDescent="0.25">
      <c r="A116" t="s">
        <v>191</v>
      </c>
      <c r="B116">
        <v>15</v>
      </c>
      <c r="C116" s="3">
        <v>42606</v>
      </c>
      <c r="D116" s="6">
        <v>0.61458333333333337</v>
      </c>
      <c r="E116" s="6">
        <v>0.67708333333333337</v>
      </c>
      <c r="F116" s="6">
        <f>Times[[#This Row],[End]]-Times[[#This Row],[Start]]</f>
        <v>6.25E-2</v>
      </c>
      <c r="G116" s="30">
        <v>6001</v>
      </c>
      <c r="H116" s="6" t="str">
        <f>VLOOKUP(Times[[#This Row],[Goal]], Goals[], 2, FALSE)</f>
        <v>SYS 6001</v>
      </c>
    </row>
    <row r="117" spans="1:8" x14ac:dyDescent="0.25">
      <c r="A117" t="s">
        <v>198</v>
      </c>
      <c r="B117">
        <v>16</v>
      </c>
      <c r="C117" s="3">
        <v>42606</v>
      </c>
      <c r="D117" s="6">
        <v>0.83333333333333337</v>
      </c>
      <c r="E117" s="6">
        <v>0.91666666666666663</v>
      </c>
      <c r="F117" s="6">
        <f>Times[[#This Row],[End]]-Times[[#This Row],[Start]]</f>
        <v>8.3333333333333259E-2</v>
      </c>
      <c r="G117" s="30">
        <v>6005</v>
      </c>
      <c r="H117" s="6" t="str">
        <f>VLOOKUP(Times[[#This Row],[Goal]], Goals[], 2, FALSE)</f>
        <v>SYS 6005</v>
      </c>
    </row>
    <row r="118" spans="1:8" x14ac:dyDescent="0.25">
      <c r="A118" t="s">
        <v>198</v>
      </c>
      <c r="B118">
        <v>16</v>
      </c>
      <c r="C118" s="3">
        <v>42607</v>
      </c>
      <c r="D118" s="6">
        <v>0.35416666666666669</v>
      </c>
      <c r="E118" s="6">
        <v>0.39583333333333331</v>
      </c>
      <c r="F118" s="6">
        <f>Times[[#This Row],[End]]-Times[[#This Row],[Start]]</f>
        <v>4.166666666666663E-2</v>
      </c>
      <c r="G118" s="30">
        <v>6005</v>
      </c>
      <c r="H118" s="6" t="str">
        <f>VLOOKUP(Times[[#This Row],[Goal]], Goals[], 2, FALSE)</f>
        <v>SYS 6005</v>
      </c>
    </row>
    <row r="119" spans="1:8" x14ac:dyDescent="0.25">
      <c r="A119" t="s">
        <v>186</v>
      </c>
      <c r="B119">
        <v>16</v>
      </c>
      <c r="C119" s="3">
        <v>42607</v>
      </c>
      <c r="D119" s="6">
        <v>0.39583333333333331</v>
      </c>
      <c r="E119" s="6">
        <v>0.44791666666666669</v>
      </c>
      <c r="F119" s="6">
        <f>Times[[#This Row],[End]]-Times[[#This Row],[Start]]</f>
        <v>5.208333333333337E-2</v>
      </c>
      <c r="G119" s="30">
        <v>6005</v>
      </c>
      <c r="H119" s="6" t="str">
        <f>VLOOKUP(Times[[#This Row],[Goal]], Goals[], 2, FALSE)</f>
        <v>SYS 6005</v>
      </c>
    </row>
    <row r="120" spans="1:8" x14ac:dyDescent="0.25">
      <c r="A120" t="s">
        <v>199</v>
      </c>
      <c r="B120">
        <v>16</v>
      </c>
      <c r="C120" s="3">
        <v>42607</v>
      </c>
      <c r="D120" s="6">
        <v>0.44791666666666669</v>
      </c>
      <c r="E120" s="6">
        <v>0.5</v>
      </c>
      <c r="F120" s="6">
        <f>Times[[#This Row],[End]]-Times[[#This Row],[Start]]</f>
        <v>5.2083333333333315E-2</v>
      </c>
      <c r="G120" s="30">
        <v>44</v>
      </c>
      <c r="H120" s="6" t="str">
        <f>VLOOKUP(Times[[#This Row],[Goal]], Goals[], 2, FALSE)</f>
        <v>Sensus</v>
      </c>
    </row>
    <row r="121" spans="1:8" x14ac:dyDescent="0.25">
      <c r="A121" t="s">
        <v>200</v>
      </c>
      <c r="B121">
        <v>16</v>
      </c>
      <c r="C121" s="3">
        <v>42607</v>
      </c>
      <c r="D121" s="6">
        <v>0.52083333333333337</v>
      </c>
      <c r="E121" s="6">
        <v>0.58333333333333337</v>
      </c>
      <c r="F121" s="6">
        <f>Times[[#This Row],[End]]-Times[[#This Row],[Start]]</f>
        <v>6.25E-2</v>
      </c>
      <c r="G121" s="30">
        <v>29</v>
      </c>
      <c r="H121" s="6" t="str">
        <f>VLOOKUP(Times[[#This Row],[Goal]], Goals[], 2, FALSE)</f>
        <v>Integrate</v>
      </c>
    </row>
    <row r="122" spans="1:8" x14ac:dyDescent="0.25">
      <c r="A122" t="s">
        <v>186</v>
      </c>
      <c r="B122">
        <v>16</v>
      </c>
      <c r="C122" s="3">
        <v>42607</v>
      </c>
      <c r="D122" s="6">
        <v>0.58333333333333337</v>
      </c>
      <c r="E122" s="6">
        <v>0.63541666666666663</v>
      </c>
      <c r="F122" s="6">
        <f>Times[[#This Row],[End]]-Times[[#This Row],[Start]]</f>
        <v>5.2083333333333259E-2</v>
      </c>
      <c r="G122" s="30">
        <v>6001</v>
      </c>
      <c r="H122" s="6" t="str">
        <f>VLOOKUP(Times[[#This Row],[Goal]], Goals[], 2, FALSE)</f>
        <v>SYS 6001</v>
      </c>
    </row>
    <row r="123" spans="1:8" x14ac:dyDescent="0.25">
      <c r="A123" t="s">
        <v>201</v>
      </c>
      <c r="B123">
        <v>16</v>
      </c>
      <c r="C123" s="3">
        <v>42607</v>
      </c>
      <c r="D123" s="6">
        <v>0.64583333333333337</v>
      </c>
      <c r="E123" s="6">
        <v>0.72916666666666663</v>
      </c>
      <c r="F123" s="6">
        <f>Times[[#This Row],[End]]-Times[[#This Row],[Start]]</f>
        <v>8.3333333333333259E-2</v>
      </c>
      <c r="G123" s="30">
        <v>44</v>
      </c>
      <c r="H123" s="6" t="str">
        <f>VLOOKUP(Times[[#This Row],[Goal]], Goals[], 2, FALSE)</f>
        <v>Sensus</v>
      </c>
    </row>
    <row r="124" spans="1:8" x14ac:dyDescent="0.25">
      <c r="A124" t="s">
        <v>202</v>
      </c>
      <c r="B124">
        <v>16</v>
      </c>
      <c r="C124" s="3">
        <v>42608</v>
      </c>
      <c r="D124" s="6">
        <v>0.39583333333333331</v>
      </c>
      <c r="E124" s="6">
        <v>0.5</v>
      </c>
      <c r="F124" s="6">
        <f>Times[[#This Row],[End]]-Times[[#This Row],[Start]]</f>
        <v>0.10416666666666669</v>
      </c>
      <c r="G124" s="30">
        <v>0</v>
      </c>
      <c r="H124" s="6" t="str">
        <f>VLOOKUP(Times[[#This Row],[Goal]], Goals[], 2, FALSE)</f>
        <v>Miscellaneous</v>
      </c>
    </row>
    <row r="125" spans="1:8" x14ac:dyDescent="0.25">
      <c r="A125" t="s">
        <v>203</v>
      </c>
      <c r="B125">
        <v>16</v>
      </c>
      <c r="C125" s="3">
        <v>42608</v>
      </c>
      <c r="D125" s="6">
        <v>0.5</v>
      </c>
      <c r="E125" s="6">
        <v>0.58333333333333337</v>
      </c>
      <c r="F125" s="6">
        <f>Times[[#This Row],[End]]-Times[[#This Row],[Start]]</f>
        <v>8.333333333333337E-2</v>
      </c>
      <c r="G125" s="30">
        <v>33</v>
      </c>
      <c r="H125" s="6" t="str">
        <f>VLOOKUP(Times[[#This Row],[Goal]], Goals[], 2, FALSE)</f>
        <v>Research</v>
      </c>
    </row>
    <row r="126" spans="1:8" x14ac:dyDescent="0.25">
      <c r="A126" t="s">
        <v>186</v>
      </c>
      <c r="B126">
        <v>16</v>
      </c>
      <c r="C126" s="3">
        <v>42608</v>
      </c>
      <c r="D126" s="6">
        <v>0.58333333333333337</v>
      </c>
      <c r="E126" s="6">
        <v>0.64583333333333337</v>
      </c>
      <c r="F126" s="6">
        <f>Times[[#This Row],[End]]-Times[[#This Row],[Start]]</f>
        <v>6.25E-2</v>
      </c>
      <c r="G126" s="30">
        <v>7096</v>
      </c>
      <c r="H126" s="6" t="str">
        <f>VLOOKUP(Times[[#This Row],[Goal]], Goals[], 2, FALSE)</f>
        <v>SYS 7096</v>
      </c>
    </row>
    <row r="127" spans="1:8" x14ac:dyDescent="0.25">
      <c r="A127" t="s">
        <v>204</v>
      </c>
      <c r="B127">
        <v>16</v>
      </c>
      <c r="C127" s="3">
        <v>42608</v>
      </c>
      <c r="D127" s="6">
        <v>0.64583333333333337</v>
      </c>
      <c r="E127" s="6">
        <v>0.77083333333333337</v>
      </c>
      <c r="F127" s="6">
        <f>Times[[#This Row],[End]]-Times[[#This Row],[Start]]</f>
        <v>0.125</v>
      </c>
      <c r="G127" s="30">
        <v>0</v>
      </c>
      <c r="H127" s="6" t="str">
        <f>VLOOKUP(Times[[#This Row],[Goal]], Goals[], 2, FALSE)</f>
        <v>Miscellaneous</v>
      </c>
    </row>
    <row r="128" spans="1:8" x14ac:dyDescent="0.25">
      <c r="A128" t="s">
        <v>205</v>
      </c>
      <c r="B128">
        <v>16</v>
      </c>
      <c r="C128" s="3">
        <v>42609</v>
      </c>
      <c r="D128" s="6">
        <v>0.54166666666666663</v>
      </c>
      <c r="E128" s="6">
        <v>0.58333333333333337</v>
      </c>
      <c r="F128" s="6">
        <f>Times[[#This Row],[End]]-Times[[#This Row],[Start]]</f>
        <v>4.1666666666666741E-2</v>
      </c>
      <c r="G128" s="30">
        <v>0</v>
      </c>
      <c r="H128" s="6" t="str">
        <f>VLOOKUP(Times[[#This Row],[Goal]], Goals[], 2, FALSE)</f>
        <v>Miscellaneous</v>
      </c>
    </row>
    <row r="129" spans="1:8" x14ac:dyDescent="0.25">
      <c r="A129" t="s">
        <v>206</v>
      </c>
      <c r="B129">
        <v>16</v>
      </c>
      <c r="C129" s="3">
        <v>42609</v>
      </c>
      <c r="D129" s="6">
        <v>0.58333333333333337</v>
      </c>
      <c r="E129" s="6">
        <v>0.59375</v>
      </c>
      <c r="F129" s="6">
        <f>Times[[#This Row],[End]]-Times[[#This Row],[Start]]</f>
        <v>1.041666666666663E-2</v>
      </c>
      <c r="G129" s="30">
        <v>33</v>
      </c>
      <c r="H129" s="6" t="str">
        <f>VLOOKUP(Times[[#This Row],[Goal]], Goals[], 2, FALSE)</f>
        <v>Research</v>
      </c>
    </row>
    <row r="130" spans="1:8" x14ac:dyDescent="0.25">
      <c r="A130" t="s">
        <v>214</v>
      </c>
      <c r="B130">
        <v>16</v>
      </c>
      <c r="C130" s="3">
        <v>42609</v>
      </c>
      <c r="D130" s="6">
        <v>0.64583333333333337</v>
      </c>
      <c r="E130" s="6">
        <v>0.71875</v>
      </c>
      <c r="F130" s="6">
        <f>Times[[#This Row],[End]]-Times[[#This Row],[Start]]</f>
        <v>7.291666666666663E-2</v>
      </c>
      <c r="G130" s="30">
        <v>44</v>
      </c>
      <c r="H130" s="6" t="str">
        <f>VLOOKUP(Times[[#This Row],[Goal]], Goals[], 2, FALSE)</f>
        <v>Sensus</v>
      </c>
    </row>
    <row r="131" spans="1:8" x14ac:dyDescent="0.25">
      <c r="A131" t="s">
        <v>215</v>
      </c>
      <c r="B131">
        <v>16</v>
      </c>
      <c r="C131" s="3">
        <v>42609</v>
      </c>
      <c r="D131" s="6">
        <v>0.83333333333333337</v>
      </c>
      <c r="E131" s="6">
        <v>0.89583333333333337</v>
      </c>
      <c r="F131" s="6">
        <f>Times[[#This Row],[End]]-Times[[#This Row],[Start]]</f>
        <v>6.25E-2</v>
      </c>
      <c r="G131" s="30">
        <v>44</v>
      </c>
      <c r="H131" s="6" t="str">
        <f>VLOOKUP(Times[[#This Row],[Goal]], Goals[], 2, FALSE)</f>
        <v>Sensus</v>
      </c>
    </row>
    <row r="132" spans="1:8" x14ac:dyDescent="0.25">
      <c r="A132" t="s">
        <v>216</v>
      </c>
      <c r="B132">
        <v>16</v>
      </c>
      <c r="C132" s="3">
        <v>42610</v>
      </c>
      <c r="D132" s="6">
        <v>0.52083333333333337</v>
      </c>
      <c r="E132" s="6">
        <v>0.60416666666666663</v>
      </c>
      <c r="F132" s="6">
        <f>Times[[#This Row],[End]]-Times[[#This Row],[Start]]</f>
        <v>8.3333333333333259E-2</v>
      </c>
      <c r="G132" s="30">
        <v>44</v>
      </c>
      <c r="H132" s="6" t="str">
        <f>VLOOKUP(Times[[#This Row],[Goal]], Goals[], 2, FALSE)</f>
        <v>Sensus</v>
      </c>
    </row>
    <row r="133" spans="1:8" x14ac:dyDescent="0.25">
      <c r="A133" t="s">
        <v>217</v>
      </c>
      <c r="B133">
        <v>16</v>
      </c>
      <c r="C133" s="3">
        <v>42610</v>
      </c>
      <c r="D133" s="6">
        <v>0.625</v>
      </c>
      <c r="E133" s="6">
        <v>0.65625</v>
      </c>
      <c r="F133" s="6">
        <f>Times[[#This Row],[End]]-Times[[#This Row],[Start]]</f>
        <v>3.125E-2</v>
      </c>
      <c r="G133" s="30">
        <v>6005</v>
      </c>
      <c r="H133" s="6" t="str">
        <f>VLOOKUP(Times[[#This Row],[Goal]], Goals[], 2, FALSE)</f>
        <v>SYS 6005</v>
      </c>
    </row>
    <row r="134" spans="1:8" x14ac:dyDescent="0.25">
      <c r="A134" t="s">
        <v>217</v>
      </c>
      <c r="B134">
        <v>16</v>
      </c>
      <c r="C134" s="3">
        <v>42610</v>
      </c>
      <c r="D134" s="6">
        <v>0.67708333333333337</v>
      </c>
      <c r="E134" s="6">
        <v>0.72916666666666663</v>
      </c>
      <c r="F134" s="6">
        <f>Times[[#This Row],[End]]-Times[[#This Row],[Start]]</f>
        <v>5.2083333333333259E-2</v>
      </c>
      <c r="G134" s="30">
        <v>6005</v>
      </c>
      <c r="H134" s="6" t="str">
        <f>VLOOKUP(Times[[#This Row],[Goal]], Goals[], 2, FALSE)</f>
        <v>SYS 6005</v>
      </c>
    </row>
    <row r="135" spans="1:8" x14ac:dyDescent="0.25">
      <c r="A135" t="s">
        <v>186</v>
      </c>
      <c r="B135">
        <v>16</v>
      </c>
      <c r="C135" s="3">
        <v>42611</v>
      </c>
      <c r="D135" s="6">
        <v>0.35416666666666669</v>
      </c>
      <c r="E135" s="6">
        <v>0.40625</v>
      </c>
      <c r="F135" s="6">
        <f>Times[[#This Row],[End]]-Times[[#This Row],[Start]]</f>
        <v>5.2083333333333315E-2</v>
      </c>
      <c r="G135" s="30">
        <v>6021</v>
      </c>
      <c r="H135" s="6" t="str">
        <f>VLOOKUP(Times[[#This Row],[Goal]], Goals[], 2, FALSE)</f>
        <v>SYS 6021</v>
      </c>
    </row>
    <row r="136" spans="1:8" x14ac:dyDescent="0.25">
      <c r="A136" t="s">
        <v>217</v>
      </c>
      <c r="B136">
        <v>16</v>
      </c>
      <c r="C136" s="3">
        <v>42611</v>
      </c>
      <c r="D136" s="6">
        <v>0.40625</v>
      </c>
      <c r="E136" s="6">
        <v>0.47916666666666669</v>
      </c>
      <c r="F136" s="6">
        <f>Times[[#This Row],[End]]-Times[[#This Row],[Start]]</f>
        <v>7.2916666666666685E-2</v>
      </c>
      <c r="G136" s="30">
        <v>6005</v>
      </c>
      <c r="H136" s="6" t="str">
        <f>VLOOKUP(Times[[#This Row],[Goal]], Goals[], 2, FALSE)</f>
        <v>SYS 6005</v>
      </c>
    </row>
    <row r="137" spans="1:8" x14ac:dyDescent="0.25">
      <c r="A137" t="s">
        <v>217</v>
      </c>
      <c r="B137">
        <v>16</v>
      </c>
      <c r="C137" s="3">
        <v>42611</v>
      </c>
      <c r="D137" s="6">
        <v>0.52083333333333337</v>
      </c>
      <c r="E137" s="6">
        <v>0.58333333333333337</v>
      </c>
      <c r="F137" s="6">
        <f>Times[[#This Row],[End]]-Times[[#This Row],[Start]]</f>
        <v>6.25E-2</v>
      </c>
      <c r="G137" s="30">
        <v>6005</v>
      </c>
      <c r="H137" s="6" t="str">
        <f>VLOOKUP(Times[[#This Row],[Goal]], Goals[], 2, FALSE)</f>
        <v>SYS 6005</v>
      </c>
    </row>
    <row r="138" spans="1:8" x14ac:dyDescent="0.25">
      <c r="A138" t="s">
        <v>218</v>
      </c>
      <c r="B138">
        <v>16</v>
      </c>
      <c r="C138" s="3">
        <v>42611</v>
      </c>
      <c r="D138" s="6">
        <v>0.58333333333333337</v>
      </c>
      <c r="E138" s="6">
        <v>0.70833333333333337</v>
      </c>
      <c r="F138" s="6">
        <f>Times[[#This Row],[End]]-Times[[#This Row],[Start]]</f>
        <v>0.125</v>
      </c>
      <c r="G138" s="30">
        <v>6001</v>
      </c>
      <c r="H138" s="6" t="str">
        <f>VLOOKUP(Times[[#This Row],[Goal]], Goals[], 2, FALSE)</f>
        <v>SYS 6001</v>
      </c>
    </row>
    <row r="139" spans="1:8" x14ac:dyDescent="0.25">
      <c r="A139" t="s">
        <v>219</v>
      </c>
      <c r="B139">
        <v>16</v>
      </c>
      <c r="C139" s="3">
        <v>42612</v>
      </c>
      <c r="D139" s="6">
        <v>0.35416666666666669</v>
      </c>
      <c r="E139" s="6">
        <v>0.39583333333333331</v>
      </c>
      <c r="F139" s="6">
        <f>Times[[#This Row],[End]]-Times[[#This Row],[Start]]</f>
        <v>4.166666666666663E-2</v>
      </c>
      <c r="G139" s="30">
        <v>6005</v>
      </c>
      <c r="H139" s="6" t="str">
        <f>VLOOKUP(Times[[#This Row],[Goal]], Goals[], 2, FALSE)</f>
        <v>SYS 6005</v>
      </c>
    </row>
    <row r="140" spans="1:8" x14ac:dyDescent="0.25">
      <c r="A140" t="s">
        <v>186</v>
      </c>
      <c r="B140">
        <v>16</v>
      </c>
      <c r="C140" s="3">
        <v>42612</v>
      </c>
      <c r="D140" s="6">
        <v>0.39583333333333331</v>
      </c>
      <c r="E140" s="6">
        <v>0.44791666666666669</v>
      </c>
      <c r="F140" s="6">
        <f>Times[[#This Row],[End]]-Times[[#This Row],[Start]]</f>
        <v>5.208333333333337E-2</v>
      </c>
      <c r="G140" s="30">
        <v>6005</v>
      </c>
      <c r="H140" s="6" t="str">
        <f>VLOOKUP(Times[[#This Row],[Goal]], Goals[], 2, FALSE)</f>
        <v>SYS 6005</v>
      </c>
    </row>
    <row r="141" spans="1:8" x14ac:dyDescent="0.25">
      <c r="A141" t="s">
        <v>220</v>
      </c>
      <c r="B141">
        <v>16</v>
      </c>
      <c r="C141" s="3">
        <v>42612</v>
      </c>
      <c r="D141" s="6">
        <v>0.47916666666666669</v>
      </c>
      <c r="E141" s="6">
        <v>0.58333333333333337</v>
      </c>
      <c r="F141" s="6">
        <f>Times[[#This Row],[End]]-Times[[#This Row],[Start]]</f>
        <v>0.10416666666666669</v>
      </c>
      <c r="G141" s="30">
        <v>44</v>
      </c>
      <c r="H141" s="6" t="str">
        <f>VLOOKUP(Times[[#This Row],[Goal]], Goals[], 2, FALSE)</f>
        <v>Sensus</v>
      </c>
    </row>
    <row r="142" spans="1:8" x14ac:dyDescent="0.25">
      <c r="A142" t="s">
        <v>186</v>
      </c>
      <c r="B142">
        <v>16</v>
      </c>
      <c r="C142" s="3">
        <v>42612</v>
      </c>
      <c r="D142" s="6">
        <v>0.58333333333333337</v>
      </c>
      <c r="E142" s="6">
        <v>0.63541666666666663</v>
      </c>
      <c r="F142" s="6">
        <f>Times[[#This Row],[End]]-Times[[#This Row],[Start]]</f>
        <v>5.2083333333333259E-2</v>
      </c>
      <c r="G142" s="30">
        <v>6001</v>
      </c>
      <c r="H142" s="6" t="str">
        <f>VLOOKUP(Times[[#This Row],[Goal]], Goals[], 2, FALSE)</f>
        <v>SYS 6001</v>
      </c>
    </row>
    <row r="143" spans="1:8" x14ac:dyDescent="0.25">
      <c r="A143" t="s">
        <v>217</v>
      </c>
      <c r="B143">
        <v>16</v>
      </c>
      <c r="C143" s="3">
        <v>42612</v>
      </c>
      <c r="D143" s="6">
        <v>0.66666666666666663</v>
      </c>
      <c r="E143" s="6">
        <v>0.70833333333333337</v>
      </c>
      <c r="F143" s="6">
        <f>Times[[#This Row],[End]]-Times[[#This Row],[Start]]</f>
        <v>4.1666666666666741E-2</v>
      </c>
      <c r="G143" s="30">
        <v>6005</v>
      </c>
      <c r="H143" s="6" t="str">
        <f>VLOOKUP(Times[[#This Row],[Goal]], Goals[], 2, FALSE)</f>
        <v>SYS 6005</v>
      </c>
    </row>
    <row r="144" spans="1:8" x14ac:dyDescent="0.25">
      <c r="A144" t="s">
        <v>221</v>
      </c>
      <c r="B144">
        <v>16</v>
      </c>
      <c r="C144" s="3">
        <v>42612</v>
      </c>
      <c r="D144" s="6">
        <v>0.73958333333333337</v>
      </c>
      <c r="E144" s="6">
        <v>0.78125</v>
      </c>
      <c r="F144" s="6">
        <f>Times[[#This Row],[End]]-Times[[#This Row],[Start]]</f>
        <v>4.166666666666663E-2</v>
      </c>
      <c r="G144" s="30">
        <v>38</v>
      </c>
      <c r="H144" s="6" t="str">
        <f>VLOOKUP(Times[[#This Row],[Goal]], Goals[], 2, FALSE)</f>
        <v>UbiComp</v>
      </c>
    </row>
    <row r="145" spans="1:8" x14ac:dyDescent="0.25">
      <c r="A145" t="s">
        <v>186</v>
      </c>
      <c r="B145">
        <v>16</v>
      </c>
      <c r="C145" s="3">
        <v>42613</v>
      </c>
      <c r="D145" s="6">
        <v>0.35416666666666669</v>
      </c>
      <c r="E145" s="6">
        <v>0.40625</v>
      </c>
      <c r="F145" s="6">
        <f>Times[[#This Row],[End]]-Times[[#This Row],[Start]]</f>
        <v>5.2083333333333315E-2</v>
      </c>
      <c r="G145" s="30">
        <v>6021</v>
      </c>
      <c r="H145" s="6" t="str">
        <f>VLOOKUP(Times[[#This Row],[Goal]], Goals[], 2, FALSE)</f>
        <v>SYS 6021</v>
      </c>
    </row>
    <row r="146" spans="1:8" x14ac:dyDescent="0.25">
      <c r="A146" t="s">
        <v>217</v>
      </c>
      <c r="B146">
        <v>16</v>
      </c>
      <c r="C146" s="3">
        <v>42613</v>
      </c>
      <c r="D146" s="6">
        <v>0.42708333333333331</v>
      </c>
      <c r="E146" s="6">
        <v>0.46875</v>
      </c>
      <c r="F146" s="6">
        <f>Times[[#This Row],[End]]-Times[[#This Row],[Start]]</f>
        <v>4.1666666666666685E-2</v>
      </c>
      <c r="G146" s="30">
        <v>6005</v>
      </c>
      <c r="H146" s="6" t="str">
        <f>VLOOKUP(Times[[#This Row],[Goal]], Goals[], 2, FALSE)</f>
        <v>SYS 6005</v>
      </c>
    </row>
    <row r="147" spans="1:8" x14ac:dyDescent="0.25">
      <c r="A147" t="s">
        <v>221</v>
      </c>
      <c r="B147">
        <v>16</v>
      </c>
      <c r="C147" s="3">
        <v>42613</v>
      </c>
      <c r="D147" s="6">
        <v>0.52083333333333337</v>
      </c>
      <c r="E147" s="6">
        <v>0.58333333333333337</v>
      </c>
      <c r="F147" s="6">
        <f>Times[[#This Row],[End]]-Times[[#This Row],[Start]]</f>
        <v>6.25E-2</v>
      </c>
      <c r="G147" s="30">
        <v>38</v>
      </c>
      <c r="H147" s="6" t="str">
        <f>VLOOKUP(Times[[#This Row],[Goal]], Goals[], 2, FALSE)</f>
        <v>UbiComp</v>
      </c>
    </row>
    <row r="148" spans="1:8" x14ac:dyDescent="0.25">
      <c r="A148" t="s">
        <v>189</v>
      </c>
      <c r="B148">
        <v>16</v>
      </c>
      <c r="C148" s="3">
        <v>42613</v>
      </c>
      <c r="D148" s="6">
        <v>0.58333333333333337</v>
      </c>
      <c r="E148" s="6">
        <v>0.60416666666666663</v>
      </c>
      <c r="F148" s="6">
        <f>Times[[#This Row],[End]]-Times[[#This Row],[Start]]</f>
        <v>2.0833333333333259E-2</v>
      </c>
      <c r="G148" s="30">
        <v>29</v>
      </c>
      <c r="H148" s="6" t="str">
        <f>VLOOKUP(Times[[#This Row],[Goal]], Goals[], 2, FALSE)</f>
        <v>Integrate</v>
      </c>
    </row>
    <row r="149" spans="1:8" x14ac:dyDescent="0.25">
      <c r="A149" t="s">
        <v>167</v>
      </c>
      <c r="B149">
        <v>16</v>
      </c>
      <c r="C149" s="3">
        <v>42613</v>
      </c>
      <c r="D149" s="6">
        <v>0.60416666666666663</v>
      </c>
      <c r="E149" s="6">
        <v>0.64583333333333337</v>
      </c>
      <c r="F149" s="6">
        <f>Times[[#This Row],[End]]-Times[[#This Row],[Start]]</f>
        <v>4.1666666666666741E-2</v>
      </c>
      <c r="G149" s="30">
        <v>44</v>
      </c>
      <c r="H149" s="6" t="str">
        <f>VLOOKUP(Times[[#This Row],[Goal]], Goals[], 2, FALSE)</f>
        <v>Sensus</v>
      </c>
    </row>
    <row r="150" spans="1:8" x14ac:dyDescent="0.25">
      <c r="A150" t="s">
        <v>224</v>
      </c>
      <c r="B150">
        <v>16</v>
      </c>
      <c r="C150" s="3">
        <v>42613</v>
      </c>
      <c r="D150" s="6">
        <v>0.64583333333333337</v>
      </c>
      <c r="E150" s="6">
        <v>0.66666666666666663</v>
      </c>
      <c r="F150" s="6">
        <f>Times[[#This Row],[End]]-Times[[#This Row],[Start]]</f>
        <v>2.0833333333333259E-2</v>
      </c>
      <c r="G150" s="30">
        <v>33</v>
      </c>
      <c r="H150" s="6" t="str">
        <f>VLOOKUP(Times[[#This Row],[Goal]], Goals[], 2, FALSE)</f>
        <v>Research</v>
      </c>
    </row>
    <row r="151" spans="1:8" x14ac:dyDescent="0.25">
      <c r="A151" t="s">
        <v>217</v>
      </c>
      <c r="B151">
        <v>16</v>
      </c>
      <c r="C151" s="3">
        <v>42613</v>
      </c>
      <c r="D151" s="6">
        <v>0.66666666666666663</v>
      </c>
      <c r="E151" s="6">
        <v>0.6875</v>
      </c>
      <c r="F151" s="6">
        <f>Times[[#This Row],[End]]-Times[[#This Row],[Start]]</f>
        <v>2.083333333333337E-2</v>
      </c>
      <c r="G151" s="30">
        <v>6005</v>
      </c>
      <c r="H151" s="6" t="str">
        <f>VLOOKUP(Times[[#This Row],[Goal]], Goals[], 2, FALSE)</f>
        <v>SYS 6005</v>
      </c>
    </row>
    <row r="152" spans="1:8" x14ac:dyDescent="0.25">
      <c r="A152" t="s">
        <v>225</v>
      </c>
      <c r="B152">
        <v>16</v>
      </c>
      <c r="C152" s="3">
        <v>42613</v>
      </c>
      <c r="D152" s="6">
        <v>0.6875</v>
      </c>
      <c r="E152" s="6">
        <v>0.70833333333333337</v>
      </c>
      <c r="F152" s="6">
        <f>Times[[#This Row],[End]]-Times[[#This Row],[Start]]</f>
        <v>2.083333333333337E-2</v>
      </c>
      <c r="G152" s="30">
        <v>6001</v>
      </c>
      <c r="H152" s="6" t="str">
        <f>VLOOKUP(Times[[#This Row],[Goal]], Goals[], 2, FALSE)</f>
        <v>SYS 6001</v>
      </c>
    </row>
    <row r="153" spans="1:8" x14ac:dyDescent="0.25">
      <c r="A153" s="6" t="s">
        <v>217</v>
      </c>
      <c r="B153">
        <v>17</v>
      </c>
      <c r="C153" s="3">
        <v>42614</v>
      </c>
      <c r="D153" s="6">
        <v>0.35416666666666669</v>
      </c>
      <c r="E153" s="6">
        <v>0.375</v>
      </c>
      <c r="F153" s="6">
        <f>Times[[#This Row],[End]]-Times[[#This Row],[Start]]</f>
        <v>2.0833333333333315E-2</v>
      </c>
      <c r="G153" s="30">
        <v>6005</v>
      </c>
      <c r="H153" s="6" t="str">
        <f>VLOOKUP(Times[[#This Row],[Goal]], Goals[], 2, FALSE)</f>
        <v>SYS 6005</v>
      </c>
    </row>
    <row r="154" spans="1:8" x14ac:dyDescent="0.25">
      <c r="A154" t="s">
        <v>186</v>
      </c>
      <c r="B154">
        <v>17</v>
      </c>
      <c r="C154" s="3">
        <v>42614</v>
      </c>
      <c r="D154" s="6">
        <v>0.39583333333333331</v>
      </c>
      <c r="E154" s="6">
        <v>0.44791666666666669</v>
      </c>
      <c r="F154" s="6">
        <f>Times[[#This Row],[End]]-Times[[#This Row],[Start]]</f>
        <v>5.208333333333337E-2</v>
      </c>
      <c r="G154" s="30">
        <v>6005</v>
      </c>
      <c r="H154" s="6" t="str">
        <f>VLOOKUP(Times[[#This Row],[Goal]], Goals[], 2, FALSE)</f>
        <v>SYS 6005</v>
      </c>
    </row>
    <row r="155" spans="1:8" x14ac:dyDescent="0.25">
      <c r="A155" t="s">
        <v>199</v>
      </c>
      <c r="B155">
        <v>17</v>
      </c>
      <c r="C155" s="3">
        <v>42614</v>
      </c>
      <c r="D155" s="6">
        <v>0.45833333333333331</v>
      </c>
      <c r="E155" s="6">
        <v>0.52083333333333337</v>
      </c>
      <c r="F155" s="6">
        <f>Times[[#This Row],[End]]-Times[[#This Row],[Start]]</f>
        <v>6.2500000000000056E-2</v>
      </c>
      <c r="G155" s="30">
        <v>44</v>
      </c>
      <c r="H155" s="6" t="str">
        <f>VLOOKUP(Times[[#This Row],[Goal]], Goals[], 2, FALSE)</f>
        <v>Sensus</v>
      </c>
    </row>
    <row r="156" spans="1:8" x14ac:dyDescent="0.25">
      <c r="A156" t="s">
        <v>227</v>
      </c>
      <c r="B156">
        <v>17</v>
      </c>
      <c r="C156" s="3">
        <v>42614</v>
      </c>
      <c r="D156" s="6">
        <v>0.52083333333333337</v>
      </c>
      <c r="E156" s="6">
        <v>0.57291666666666663</v>
      </c>
      <c r="F156" s="6">
        <f>Times[[#This Row],[End]]-Times[[#This Row],[Start]]</f>
        <v>5.2083333333333259E-2</v>
      </c>
      <c r="G156" s="30">
        <v>6021</v>
      </c>
      <c r="H156" s="6" t="str">
        <f>VLOOKUP(Times[[#This Row],[Goal]], Goals[], 2, FALSE)</f>
        <v>SYS 6021</v>
      </c>
    </row>
  </sheetData>
  <dataConsolidate/>
  <dataValidations disablePrompts="1" count="1">
    <dataValidation allowBlank="1" showInputMessage="1" sqref="G2:H35"/>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A35" sqref="A35"/>
    </sheetView>
  </sheetViews>
  <sheetFormatPr defaultRowHeight="15" x14ac:dyDescent="0.25"/>
  <cols>
    <col min="1" max="1" width="110.140625" bestFit="1" customWidth="1"/>
    <col min="2" max="2" width="101.7109375" bestFit="1" customWidth="1"/>
  </cols>
  <sheetData>
    <row r="1" spans="1:2" x14ac:dyDescent="0.25">
      <c r="A1" t="s">
        <v>12</v>
      </c>
      <c r="B1" t="s">
        <v>13</v>
      </c>
    </row>
    <row r="2" spans="1:2" hidden="1" x14ac:dyDescent="0.25">
      <c r="A2" t="s">
        <v>79</v>
      </c>
      <c r="B2" t="s">
        <v>86</v>
      </c>
    </row>
    <row r="3" spans="1:2" hidden="1" x14ac:dyDescent="0.25">
      <c r="A3" t="s">
        <v>123</v>
      </c>
      <c r="B3" t="s">
        <v>131</v>
      </c>
    </row>
    <row r="4" spans="1:2" hidden="1" x14ac:dyDescent="0.25">
      <c r="A4" t="s">
        <v>139</v>
      </c>
      <c r="B4" t="s">
        <v>152</v>
      </c>
    </row>
    <row r="5" spans="1:2" hidden="1" x14ac:dyDescent="0.25">
      <c r="A5" t="s">
        <v>100</v>
      </c>
      <c r="B5" t="s">
        <v>105</v>
      </c>
    </row>
    <row r="6" spans="1:2" hidden="1" x14ac:dyDescent="0.25">
      <c r="A6" t="s">
        <v>99</v>
      </c>
      <c r="B6" t="s">
        <v>105</v>
      </c>
    </row>
    <row r="7" spans="1:2" hidden="1" x14ac:dyDescent="0.25">
      <c r="A7" t="s">
        <v>102</v>
      </c>
      <c r="B7" t="s">
        <v>105</v>
      </c>
    </row>
    <row r="8" spans="1:2" hidden="1" x14ac:dyDescent="0.25">
      <c r="A8" t="s">
        <v>101</v>
      </c>
      <c r="B8" t="s">
        <v>105</v>
      </c>
    </row>
    <row r="9" spans="1:2" hidden="1" x14ac:dyDescent="0.25">
      <c r="A9" t="s">
        <v>103</v>
      </c>
      <c r="B9" t="s">
        <v>105</v>
      </c>
    </row>
    <row r="10" spans="1:2" hidden="1" x14ac:dyDescent="0.25">
      <c r="A10" t="s">
        <v>106</v>
      </c>
      <c r="B10" t="s">
        <v>116</v>
      </c>
    </row>
    <row r="11" spans="1:2" hidden="1" x14ac:dyDescent="0.25">
      <c r="A11" t="s">
        <v>17</v>
      </c>
      <c r="B11" t="s">
        <v>35</v>
      </c>
    </row>
    <row r="12" spans="1:2" hidden="1" x14ac:dyDescent="0.25">
      <c r="A12" t="s">
        <v>107</v>
      </c>
      <c r="B12" t="s">
        <v>119</v>
      </c>
    </row>
    <row r="13" spans="1:2" hidden="1" x14ac:dyDescent="0.25">
      <c r="A13" t="s">
        <v>170</v>
      </c>
      <c r="B13" t="s">
        <v>177</v>
      </c>
    </row>
    <row r="14" spans="1:2" hidden="1" x14ac:dyDescent="0.25">
      <c r="A14" t="s">
        <v>137</v>
      </c>
      <c r="B14" t="s">
        <v>154</v>
      </c>
    </row>
    <row r="15" spans="1:2" hidden="1" x14ac:dyDescent="0.25">
      <c r="A15" t="s">
        <v>74</v>
      </c>
      <c r="B15" t="s">
        <v>84</v>
      </c>
    </row>
    <row r="16" spans="1:2" hidden="1" x14ac:dyDescent="0.25">
      <c r="A16" t="s">
        <v>18</v>
      </c>
      <c r="B16" t="s">
        <v>36</v>
      </c>
    </row>
    <row r="17" spans="1:2" hidden="1" x14ac:dyDescent="0.25">
      <c r="A17" t="s">
        <v>138</v>
      </c>
      <c r="B17" t="s">
        <v>153</v>
      </c>
    </row>
    <row r="18" spans="1:2" hidden="1" x14ac:dyDescent="0.25">
      <c r="A18" t="s">
        <v>11</v>
      </c>
      <c r="B18" t="s">
        <v>32</v>
      </c>
    </row>
    <row r="19" spans="1:2" hidden="1" x14ac:dyDescent="0.25">
      <c r="A19" t="s">
        <v>124</v>
      </c>
      <c r="B19" t="s">
        <v>130</v>
      </c>
    </row>
    <row r="20" spans="1:2" hidden="1" x14ac:dyDescent="0.25">
      <c r="A20" t="s">
        <v>66</v>
      </c>
      <c r="B20" t="s">
        <v>85</v>
      </c>
    </row>
    <row r="21" spans="1:2" hidden="1" x14ac:dyDescent="0.25">
      <c r="A21" t="s">
        <v>67</v>
      </c>
      <c r="B21" t="s">
        <v>82</v>
      </c>
    </row>
    <row r="22" spans="1:2" hidden="1" x14ac:dyDescent="0.25">
      <c r="A22" t="s">
        <v>75</v>
      </c>
      <c r="B22" t="s">
        <v>81</v>
      </c>
    </row>
    <row r="23" spans="1:2" hidden="1" x14ac:dyDescent="0.25">
      <c r="A23" t="s">
        <v>77</v>
      </c>
      <c r="B23" t="s">
        <v>87</v>
      </c>
    </row>
    <row r="24" spans="1:2" hidden="1" x14ac:dyDescent="0.25">
      <c r="A24" t="s">
        <v>78</v>
      </c>
      <c r="B24" t="s">
        <v>87</v>
      </c>
    </row>
    <row r="25" spans="1:2" hidden="1" x14ac:dyDescent="0.25">
      <c r="A25" t="s">
        <v>108</v>
      </c>
      <c r="B25" t="s">
        <v>120</v>
      </c>
    </row>
    <row r="26" spans="1:2" hidden="1" x14ac:dyDescent="0.25">
      <c r="A26" t="s">
        <v>73</v>
      </c>
      <c r="B26" t="s">
        <v>83</v>
      </c>
    </row>
    <row r="27" spans="1:2" hidden="1" x14ac:dyDescent="0.25">
      <c r="A27" t="s">
        <v>76</v>
      </c>
      <c r="B27" t="s">
        <v>88</v>
      </c>
    </row>
    <row r="28" spans="1:2" hidden="1" x14ac:dyDescent="0.25">
      <c r="A28" t="s">
        <v>15</v>
      </c>
      <c r="B28" t="s">
        <v>33</v>
      </c>
    </row>
    <row r="29" spans="1:2" hidden="1" x14ac:dyDescent="0.25">
      <c r="A29" t="s">
        <v>16</v>
      </c>
      <c r="B29" t="s">
        <v>34</v>
      </c>
    </row>
    <row r="30" spans="1:2" hidden="1" x14ac:dyDescent="0.25">
      <c r="A30" t="s">
        <v>122</v>
      </c>
      <c r="B30" t="s">
        <v>129</v>
      </c>
    </row>
    <row r="31" spans="1:2" hidden="1" x14ac:dyDescent="0.25">
      <c r="A31" t="s">
        <v>161</v>
      </c>
      <c r="B31" t="s">
        <v>194</v>
      </c>
    </row>
    <row r="32" spans="1:2" hidden="1" x14ac:dyDescent="0.25">
      <c r="A32" t="s">
        <v>162</v>
      </c>
      <c r="B32" t="s">
        <v>195</v>
      </c>
    </row>
    <row r="33" spans="1:2" hidden="1" x14ac:dyDescent="0.25">
      <c r="A33" t="s">
        <v>178</v>
      </c>
      <c r="B33" t="s">
        <v>196</v>
      </c>
    </row>
    <row r="34" spans="1:2" hidden="1" x14ac:dyDescent="0.25">
      <c r="A34" t="s">
        <v>179</v>
      </c>
      <c r="B34" t="s">
        <v>197</v>
      </c>
    </row>
    <row r="35" spans="1:2" x14ac:dyDescent="0.25">
      <c r="A35" t="s">
        <v>222</v>
      </c>
    </row>
    <row r="36" spans="1:2" x14ac:dyDescent="0.25">
      <c r="A36" t="s">
        <v>223</v>
      </c>
    </row>
    <row r="37" spans="1:2" x14ac:dyDescent="0.25">
      <c r="A37" t="s">
        <v>226</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topLeftCell="S1" workbookViewId="0">
      <selection activeCell="U2" sqref="U2"/>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23</v>
      </c>
      <c r="B1" t="s">
        <v>21</v>
      </c>
      <c r="C1" t="s">
        <v>132</v>
      </c>
      <c r="D1" t="s">
        <v>37</v>
      </c>
      <c r="F1" t="s">
        <v>28</v>
      </c>
      <c r="G1" t="s">
        <v>39</v>
      </c>
      <c r="H1" t="s">
        <v>95</v>
      </c>
      <c r="I1" t="s">
        <v>44</v>
      </c>
      <c r="J1" t="s">
        <v>45</v>
      </c>
      <c r="K1" t="s">
        <v>37</v>
      </c>
      <c r="L1" t="s">
        <v>25</v>
      </c>
      <c r="N1" t="s">
        <v>28</v>
      </c>
      <c r="O1" t="s">
        <v>39</v>
      </c>
      <c r="P1" t="s">
        <v>95</v>
      </c>
      <c r="Q1" t="s">
        <v>44</v>
      </c>
      <c r="R1" t="s">
        <v>20</v>
      </c>
      <c r="T1" t="s">
        <v>28</v>
      </c>
      <c r="U1" t="s">
        <v>12</v>
      </c>
    </row>
    <row r="2" spans="1:21" x14ac:dyDescent="0.25">
      <c r="A2" s="30">
        <v>1</v>
      </c>
      <c r="B2" s="3">
        <v>42501</v>
      </c>
      <c r="C2" s="3">
        <f>Periods[[#This Row],[Start]] + (7)</f>
        <v>42508</v>
      </c>
      <c r="D2" s="49">
        <f t="array" ref="D2">SUM((Times[Period] = Periods[[#This Row],[Id]]) * Times[Hours])</f>
        <v>0</v>
      </c>
      <c r="E2" s="3"/>
      <c r="F2" s="5">
        <v>-19</v>
      </c>
      <c r="G2" s="30">
        <f>MAX(Periods[Id])</f>
        <v>16</v>
      </c>
      <c r="H2" s="30" t="b">
        <f>LastWeekTasks[[#This Row],[Goal]] &lt;&gt; ""</f>
        <v>1</v>
      </c>
      <c r="I2" s="30">
        <f t="array" ref="I2">INDEX(IF((Goals[Started] &gt; 0) * (Goals[Started] &lt;= LastWeekTasks[[#This Row],[Period]]) * ((Goals[Finished] = LastWeekTasks[[#This Row],[Period]]) + (Goals[Finished] =  0 )),  Goals[Id], "" ), COUNT(Goals[Id]) + LastWeekTasks[[#This Row],[Index]] + 1)</f>
        <v>29</v>
      </c>
      <c r="J2" s="30" t="str">
        <f>IF(LastWeekTasks[[#This Row],[Goal]] = "", "", VLOOKUP(LastWeekTasks[[#This Row],[Goal]], Goals[], 2, FALSE))</f>
        <v>Integrate</v>
      </c>
      <c r="K2" s="50">
        <f t="array" ref="K2">IF(LastWeekTasks[[#This Row],[Goal]] = "", "", SUM((Times[Period] = LastWeekTasks[[#This Row],[Period]]) * (Times[Goal] = LastWeekTasks[[#This Row],[Goal]]) * (Times[Hours])))</f>
        <v>8.3333333333333259E-2</v>
      </c>
      <c r="L2" s="45" t="str">
        <f>IF(LastWeekTasks[[#This Row],[Goal]] = "", "", IF(NOT(ISBLANK(VLOOKUP(LastWeekTasks[[#This Row],[Goal]], Goals[], 5, FALSE))), "X", ""))</f>
        <v/>
      </c>
      <c r="M2" s="2"/>
      <c r="N2" s="5">
        <v>-19</v>
      </c>
      <c r="O2" s="30">
        <f>MAX(Periods[Id]) + 1</f>
        <v>17</v>
      </c>
      <c r="P2" s="30" t="b">
        <f>ThisWeekTasks[[#This Row],[Goal]] &lt;&gt; ""</f>
        <v>1</v>
      </c>
      <c r="Q2" s="5">
        <f t="array" ref="Q2">INDEX(IF((Goals[Started] &gt; 0) * (Goals[Started] &lt;= ThisWeekTasks[[#This Row],[Period]]) * ((Goals[Finished] = ThisWeekTasks[[#This Row],[Period]]) + (Goals[Finished] =  0 )),  Goals[Id], "" ), COUNT(Goals[Id]) + ThisWeekTasks[[#This Row],[Index]] + 1)</f>
        <v>29</v>
      </c>
      <c r="R2" s="30" t="str">
        <f>IF(ThisWeekTasks[[#This Row],[Goal]] = "", "", VLOOKUP(ThisWeekTasks[[#This Row],[Goal]], Goals[], 2, FALSE))</f>
        <v>Integrate</v>
      </c>
      <c r="T2" s="5">
        <v>-1</v>
      </c>
      <c r="U2" t="str">
        <f t="array" ref="U2">IF(ISERR(INDEX(IF(ISBLANK(Questions[Answer]), Questions[Question], "" ), COUNTA(Questions[Question]) + ThisWeekQuestions[[#This Row],[Index]] + 1)), "", INDEX(IF(ISBLANK(Questions[Answer]), Questions[Question], "" ), COUNTA(Questions[Question]) + ThisWeekQuestions[[#This Row],[Index]] + 1))</f>
        <v>Advice about my role on the Sensus project</v>
      </c>
    </row>
    <row r="3" spans="1:21" x14ac:dyDescent="0.25">
      <c r="A3" s="30">
        <v>2</v>
      </c>
      <c r="B3" s="3">
        <v>42508</v>
      </c>
      <c r="C3" s="3">
        <f>Periods[[#This Row],[Start]] + (7)</f>
        <v>42515</v>
      </c>
      <c r="D3" s="49">
        <f t="array" ref="D3">SUM((Times[Period] = Periods[[#This Row],[Id]]) * Times[Hours])</f>
        <v>0</v>
      </c>
      <c r="E3" s="3"/>
      <c r="F3" s="5">
        <v>-18</v>
      </c>
      <c r="G3" s="30">
        <f>MAX(Periods[Id])</f>
        <v>16</v>
      </c>
      <c r="H3" s="30" t="b">
        <f>LastWeekTasks[[#This Row],[Goal]] &lt;&gt; ""</f>
        <v>1</v>
      </c>
      <c r="I3" s="30">
        <f t="array" ref="I3">INDEX(IF((Goals[Started] &gt; 0) * (Goals[Started] &lt;= LastWeekTasks[[#This Row],[Period]]) * ((Goals[Finished] = LastWeekTasks[[#This Row],[Period]]) + (Goals[Finished] =  0 )),  Goals[Id], "" ), COUNT(Goals[Id]) + LastWeekTasks[[#This Row],[Index]] + 1)</f>
        <v>33</v>
      </c>
      <c r="J3" s="48" t="str">
        <f>IF(LastWeekTasks[[#This Row],[Goal]] = "", "", VLOOKUP(LastWeekTasks[[#This Row],[Goal]], Goals[], 2, FALSE))</f>
        <v>Research</v>
      </c>
      <c r="K3" s="50">
        <f t="array" ref="K3">IF(LastWeekTasks[[#This Row],[Goal]] = "", "", SUM((Times[Period] = LastWeekTasks[[#This Row],[Period]]) * (Times[Goal] = LastWeekTasks[[#This Row],[Goal]]) * (Times[Hours])))</f>
        <v>0.11458333333333326</v>
      </c>
      <c r="L3" s="45" t="str">
        <f>IF(LastWeekTasks[[#This Row],[Goal]] = "", "", IF(NOT(ISBLANK(VLOOKUP(LastWeekTasks[[#This Row],[Goal]], Goals[], 5, FALSE))), "X", ""))</f>
        <v/>
      </c>
      <c r="M3" s="2"/>
      <c r="N3" s="5">
        <v>-18</v>
      </c>
      <c r="O3" s="30">
        <f>MAX(Periods[Id]) + 1</f>
        <v>17</v>
      </c>
      <c r="P3" s="30" t="b">
        <f>ThisWeekTasks[[#This Row],[Goal]] &lt;&gt; ""</f>
        <v>1</v>
      </c>
      <c r="Q3" s="5">
        <f t="array" ref="Q3">INDEX(IF((Goals[Started] &gt; 0) * (Goals[Started] &lt;= ThisWeekTasks[[#This Row],[Period]]) * ((Goals[Finished] = ThisWeekTasks[[#This Row],[Period]]) + (Goals[Finished] =  0 )),  Goals[Id], "" ), COUNT(Goals[Id]) + ThisWeekTasks[[#This Row],[Index]] + 1)</f>
        <v>33</v>
      </c>
      <c r="R3" s="30" t="str">
        <f>IF(ThisWeekTasks[[#This Row],[Goal]] = "", "", VLOOKUP(ThisWeekTasks[[#This Row],[Goal]], Goals[], 2, FALSE))</f>
        <v>Research</v>
      </c>
      <c r="T3" s="5">
        <v>-2</v>
      </c>
      <c r="U3" t="str">
        <f t="array" ref="U3">IF(ISERR(INDEX(IF(ISBLANK(Questions[Answer]), Questions[Question], "" ), COUNTA(Questions[Question]) + ThisWeekQuestions[[#This Row],[Index]] + 1)), "", INDEX(IF(ISBLANK(Questions[Answer]), Questions[Question], "" ), COUNTA(Questions[Question]) + ThisWeekQuestions[[#This Row],[Index]] + 1))</f>
        <v>Sensus architecture. Dependency Injection.  Composition over Inheritance.  Transaction over Table over Domain models.</v>
      </c>
    </row>
    <row r="4" spans="1:21" x14ac:dyDescent="0.25">
      <c r="A4" s="30">
        <v>3</v>
      </c>
      <c r="B4" s="3">
        <v>42515</v>
      </c>
      <c r="C4" s="3">
        <f>Periods[[#This Row],[Start]] + (7)</f>
        <v>42522</v>
      </c>
      <c r="D4" s="49">
        <f t="array" ref="D4">SUM((Times[Period] = Periods[[#This Row],[Id]]) * Times[Hours])</f>
        <v>0.25000000000000006</v>
      </c>
      <c r="F4" s="5">
        <v>-16</v>
      </c>
      <c r="G4" s="30">
        <f>MAX(Periods[Id])</f>
        <v>16</v>
      </c>
      <c r="H4" s="30" t="b">
        <f>LastWeekTasks[[#This Row],[Goal]] &lt;&gt; ""</f>
        <v>1</v>
      </c>
      <c r="I4" s="30">
        <f t="array" ref="I4">INDEX(IF((Goals[Started] &gt; 0) * (Goals[Started] &lt;= LastWeekTasks[[#This Row],[Period]]) * ((Goals[Finished] = LastWeekTasks[[#This Row],[Period]]) + (Goals[Finished] =  0 )),  Goals[Id], "" ), COUNT(Goals[Id]) + LastWeekTasks[[#This Row],[Index]] + 1)</f>
        <v>38</v>
      </c>
      <c r="J4" s="30" t="str">
        <f>IF(LastWeekTasks[[#This Row],[Goal]] = "", "", VLOOKUP(LastWeekTasks[[#This Row],[Goal]], Goals[], 2, FALSE))</f>
        <v>UbiComp</v>
      </c>
      <c r="K4" s="50">
        <f t="array" ref="K4">IF(LastWeekTasks[[#This Row],[Goal]] = "", "", SUM((Times[Period] = LastWeekTasks[[#This Row],[Period]]) * (Times[Goal] = LastWeekTasks[[#This Row],[Goal]]) * (Times[Hours])))</f>
        <v>0.10416666666666663</v>
      </c>
      <c r="L4" s="45" t="str">
        <f>IF(LastWeekTasks[[#This Row],[Goal]] = "", "", IF(NOT(ISBLANK(VLOOKUP(LastWeekTasks[[#This Row],[Goal]], Goals[], 5, FALSE))), "X", ""))</f>
        <v/>
      </c>
      <c r="M4" s="2"/>
      <c r="N4" s="5">
        <v>-16</v>
      </c>
      <c r="O4" s="30">
        <f>MAX(Periods[Id]) + 1</f>
        <v>17</v>
      </c>
      <c r="P4" s="30" t="b">
        <f>ThisWeekTasks[[#This Row],[Goal]] &lt;&gt; ""</f>
        <v>1</v>
      </c>
      <c r="Q4" s="5">
        <f t="array" ref="Q4">INDEX(IF((Goals[Started] &gt; 0) * (Goals[Started] &lt;= ThisWeekTasks[[#This Row],[Period]]) * ((Goals[Finished] = ThisWeekTasks[[#This Row],[Period]]) + (Goals[Finished] =  0 )),  Goals[Id], "" ), COUNT(Goals[Id]) + ThisWeekTasks[[#This Row],[Index]] + 1)</f>
        <v>38</v>
      </c>
      <c r="R4" s="30" t="str">
        <f>IF(ThisWeekTasks[[#This Row],[Goal]] = "", "", VLOOKUP(ThisWeekTasks[[#This Row],[Goal]], Goals[], 2, FALSE))</f>
        <v>UbiComp</v>
      </c>
      <c r="T4" s="5">
        <v>-3</v>
      </c>
      <c r="U4" t="str">
        <f t="array" ref="U4">IF(ISERR(INDEX(IF(ISBLANK(Questions[Answer]), Questions[Question], "" ), COUNTA(Questions[Question]) + ThisWeekQuestions[[#This Row],[Index]] + 1)), "", INDEX(IF(ISBLANK(Questions[Answer]), Questions[Question], "" ), COUNTA(Questions[Question]) + ThisWeekQuestions[[#This Row],[Index]] + 1))</f>
        <v>Should I go to a security session at UbiComp?</v>
      </c>
    </row>
    <row r="5" spans="1:21" x14ac:dyDescent="0.25">
      <c r="A5" s="30">
        <v>4</v>
      </c>
      <c r="B5" s="3">
        <v>42522</v>
      </c>
      <c r="C5" s="3">
        <f>Periods[[#This Row],[Start]] + (7)</f>
        <v>42529</v>
      </c>
      <c r="D5" s="49">
        <f t="array" ref="D5">SUM((Times[Period] = Periods[[#This Row],[Id]]) * Times[Hours])</f>
        <v>0.72916666666666663</v>
      </c>
      <c r="F5" s="5">
        <v>-10</v>
      </c>
      <c r="G5" s="30">
        <f>MAX(Periods[Id])</f>
        <v>16</v>
      </c>
      <c r="H5" s="30" t="b">
        <f>LastWeekTasks[[#This Row],[Goal]] &lt;&gt; ""</f>
        <v>1</v>
      </c>
      <c r="I5" s="30">
        <f t="array" ref="I5">INDEX(IF((Goals[Started] &gt; 0) * (Goals[Started] &lt;= LastWeekTasks[[#This Row],[Period]]) * ((Goals[Finished] = LastWeekTasks[[#This Row],[Period]]) + (Goals[Finished] =  0 )),  Goals[Id], "" ), COUNT(Goals[Id]) + LastWeekTasks[[#This Row],[Index]] + 1)</f>
        <v>44</v>
      </c>
      <c r="J5" t="str">
        <f>IF(LastWeekTasks[[#This Row],[Goal]] = "", "", VLOOKUP(LastWeekTasks[[#This Row],[Goal]], Goals[], 2, FALSE))</f>
        <v>Sensus</v>
      </c>
      <c r="K5" s="50">
        <f t="array" ref="K5">IF(LastWeekTasks[[#This Row],[Goal]] = "", "", SUM((Times[Period] = LastWeekTasks[[#This Row],[Period]]) * (Times[Goal] = LastWeekTasks[[#This Row],[Goal]]) * (Times[Hours])))</f>
        <v>0.49999999999999989</v>
      </c>
      <c r="L5" s="45" t="str">
        <f>IF(LastWeekTasks[[#This Row],[Goal]] = "", "", IF(NOT(ISBLANK(VLOOKUP(LastWeekTasks[[#This Row],[Goal]], Goals[], 5, FALSE))), "X", ""))</f>
        <v/>
      </c>
      <c r="M5" s="2"/>
      <c r="N5" s="5">
        <v>-10</v>
      </c>
      <c r="O5" s="30">
        <f>MAX(Periods[Id]) + 1</f>
        <v>17</v>
      </c>
      <c r="P5" s="30" t="b">
        <f>ThisWeekTasks[[#This Row],[Goal]] &lt;&gt; ""</f>
        <v>1</v>
      </c>
      <c r="Q5" s="5">
        <f t="array" ref="Q5">INDEX(IF((Goals[Started] &gt; 0) * (Goals[Started] &lt;= ThisWeekTasks[[#This Row],[Period]]) * ((Goals[Finished] = ThisWeekTasks[[#This Row],[Period]]) + (Goals[Finished] =  0 )),  Goals[Id], "" ), COUNT(Goals[Id]) + ThisWeekTasks[[#This Row],[Index]] + 1)</f>
        <v>44</v>
      </c>
      <c r="R5" t="str">
        <f>IF(ThisWeekTasks[[#This Row],[Goal]] = "", "", VLOOKUP(ThisWeekTasks[[#This Row],[Goal]], Goals[], 2, FALSE))</f>
        <v>Sensus</v>
      </c>
      <c r="T5" s="5">
        <v>-4</v>
      </c>
      <c r="U5" t="str">
        <f t="array" ref="U5">IF(ISERR(INDEX(IF(ISBLANK(Questions[Answer]), Questions[Question], "" ), COUNTA(Questions[Question]) + ThisWeekQuestions[[#This Row],[Index]] + 1)), "", INDEX(IF(ISBLANK(Questions[Answer]), Questions[Question], "" ), COUNTA(Questions[Question]) + ThisWeekQuestions[[#This Row],[Index]] + 1))</f>
        <v/>
      </c>
    </row>
    <row r="6" spans="1:21" x14ac:dyDescent="0.25">
      <c r="A6" s="30">
        <v>5</v>
      </c>
      <c r="B6" s="3">
        <v>42529</v>
      </c>
      <c r="C6" s="3">
        <f>Periods[[#This Row],[Start]] + (7)</f>
        <v>42536</v>
      </c>
      <c r="D6" s="50">
        <f t="array" ref="D6">SUM((Times[Period] = Periods[[#This Row],[Id]]) * Times[Hours])</f>
        <v>1.0312499999999998</v>
      </c>
      <c r="F6" s="5">
        <v>-9</v>
      </c>
      <c r="G6" s="30">
        <f>MAX(Periods[Id])</f>
        <v>16</v>
      </c>
      <c r="H6" s="30" t="b">
        <f>LastWeekTasks[[#This Row],[Goal]] &lt;&gt; ""</f>
        <v>1</v>
      </c>
      <c r="I6" s="30">
        <f t="array" ref="I6">INDEX(IF((Goals[Started] &gt; 0) * (Goals[Started] &lt;= LastWeekTasks[[#This Row],[Period]]) * ((Goals[Finished] = LastWeekTasks[[#This Row],[Period]]) + (Goals[Finished] =  0 )),  Goals[Id], "" ), COUNT(Goals[Id]) + LastWeekTasks[[#This Row],[Index]] + 1)</f>
        <v>7096</v>
      </c>
      <c r="J6" s="15" t="str">
        <f>IF(LastWeekTasks[[#This Row],[Goal]] = "", "", VLOOKUP(LastWeekTasks[[#This Row],[Goal]], Goals[], 2, FALSE))</f>
        <v>SYS 7096</v>
      </c>
      <c r="K6" s="50">
        <f t="array" ref="K6">IF(LastWeekTasks[[#This Row],[Goal]] = "", "", SUM((Times[Period] = LastWeekTasks[[#This Row],[Period]]) * (Times[Goal] = LastWeekTasks[[#This Row],[Goal]]) * (Times[Hours])))</f>
        <v>6.25E-2</v>
      </c>
      <c r="L6" s="45" t="str">
        <f>IF(LastWeekTasks[[#This Row],[Goal]] = "", "", IF(NOT(ISBLANK(VLOOKUP(LastWeekTasks[[#This Row],[Goal]], Goals[], 5, FALSE))), "X", ""))</f>
        <v/>
      </c>
      <c r="M6" s="2"/>
      <c r="N6" s="5">
        <v>-9</v>
      </c>
      <c r="O6" s="30">
        <f>MAX(Periods[Id]) + 1</f>
        <v>17</v>
      </c>
      <c r="P6" s="30" t="b">
        <f>ThisWeekTasks[[#This Row],[Goal]] &lt;&gt; ""</f>
        <v>1</v>
      </c>
      <c r="Q6" s="5">
        <f t="array" ref="Q6">INDEX(IF((Goals[Started] &gt; 0) * (Goals[Started] &lt;= ThisWeekTasks[[#This Row],[Period]]) * ((Goals[Finished] = ThisWeekTasks[[#This Row],[Period]]) + (Goals[Finished] =  0 )),  Goals[Id], "" ), COUNT(Goals[Id]) + ThisWeekTasks[[#This Row],[Index]] + 1)</f>
        <v>7096</v>
      </c>
      <c r="R6" t="str">
        <f>IF(ThisWeekTasks[[#This Row],[Goal]] = "", "", VLOOKUP(ThisWeekTasks[[#This Row],[Goal]], Goals[], 2, FALSE))</f>
        <v>SYS 7096</v>
      </c>
      <c r="T6" s="5">
        <v>-5</v>
      </c>
      <c r="U6" t="str">
        <f t="array" ref="U6">IF(ISERR(INDEX(IF(ISBLANK(Questions[Answer]), Questions[Question], "" ), COUNTA(Questions[Question]) + ThisWeekQuestions[[#This Row],[Index]] + 1)), "", INDEX(IF(ISBLANK(Questions[Answer]), Questions[Question], "" ), COUNTA(Questions[Question]) + ThisWeekQuestions[[#This Row],[Index]] + 1))</f>
        <v/>
      </c>
    </row>
    <row r="7" spans="1:21" x14ac:dyDescent="0.25">
      <c r="A7" s="30">
        <v>6</v>
      </c>
      <c r="B7" s="3">
        <v>42536</v>
      </c>
      <c r="C7" s="3">
        <f>Periods[[#This Row],[Start]] + (7)</f>
        <v>42543</v>
      </c>
      <c r="D7" s="49">
        <f t="array" ref="D7">SUM((Times[Period] = Periods[[#This Row],[Id]]) * Times[Hours])</f>
        <v>0.62500000000000011</v>
      </c>
      <c r="F7" s="5">
        <v>-8</v>
      </c>
      <c r="G7" s="30">
        <f>MAX(Periods[Id])</f>
        <v>16</v>
      </c>
      <c r="H7" s="30" t="b">
        <f>LastWeekTasks[[#This Row],[Goal]] &lt;&gt; ""</f>
        <v>1</v>
      </c>
      <c r="I7" s="30">
        <f t="array" ref="I7">INDEX(IF((Goals[Started] &gt; 0) * (Goals[Started] &lt;= LastWeekTasks[[#This Row],[Period]]) * ((Goals[Finished] = LastWeekTasks[[#This Row],[Period]]) + (Goals[Finished] =  0 )),  Goals[Id], "" ), COUNT(Goals[Id]) + LastWeekTasks[[#This Row],[Index]] + 1)</f>
        <v>6021</v>
      </c>
      <c r="J7" t="str">
        <f>IF(LastWeekTasks[[#This Row],[Goal]] = "", "", VLOOKUP(LastWeekTasks[[#This Row],[Goal]], Goals[], 2, FALSE))</f>
        <v>SYS 6021</v>
      </c>
      <c r="K7" s="50">
        <f t="array" ref="K7">IF(LastWeekTasks[[#This Row],[Goal]] = "", "", SUM((Times[Period] = LastWeekTasks[[#This Row],[Period]]) * (Times[Goal] = LastWeekTasks[[#This Row],[Goal]]) * (Times[Hours])))</f>
        <v>0.10416666666666663</v>
      </c>
      <c r="L7" s="45" t="str">
        <f>IF(LastWeekTasks[[#This Row],[Goal]] = "", "", IF(NOT(ISBLANK(VLOOKUP(LastWeekTasks[[#This Row],[Goal]], Goals[], 5, FALSE))), "X", ""))</f>
        <v/>
      </c>
      <c r="M7" s="2"/>
      <c r="N7" s="5">
        <v>-8</v>
      </c>
      <c r="O7" s="30">
        <f>MAX(Periods[Id]) + 1</f>
        <v>17</v>
      </c>
      <c r="P7" s="30" t="b">
        <f>ThisWeekTasks[[#This Row],[Goal]] &lt;&gt; ""</f>
        <v>1</v>
      </c>
      <c r="Q7" s="5">
        <f t="array" ref="Q7">INDEX(IF((Goals[Started] &gt; 0) * (Goals[Started] &lt;= ThisWeekTasks[[#This Row],[Period]]) * ((Goals[Finished] = ThisWeekTasks[[#This Row],[Period]]) + (Goals[Finished] =  0 )),  Goals[Id], "" ), COUNT(Goals[Id]) + ThisWeekTasks[[#This Row],[Index]] + 1)</f>
        <v>6021</v>
      </c>
      <c r="R7" t="str">
        <f>IF(ThisWeekTasks[[#This Row],[Goal]] = "", "", VLOOKUP(ThisWeekTasks[[#This Row],[Goal]], Goals[], 2, FALSE))</f>
        <v>SYS 6021</v>
      </c>
      <c r="T7" s="5">
        <v>-6</v>
      </c>
      <c r="U7" t="str">
        <f t="array" ref="U7">IF(ISERR(INDEX(IF(ISBLANK(Questions[Answer]), Questions[Question], "" ), COUNTA(Questions[Question]) + ThisWeekQuestions[[#This Row],[Index]] + 1)), "", INDEX(IF(ISBLANK(Questions[Answer]), Questions[Question], "" ), COUNTA(Questions[Question]) + ThisWeekQuestions[[#This Row],[Index]] + 1))</f>
        <v/>
      </c>
    </row>
    <row r="8" spans="1:21" x14ac:dyDescent="0.25">
      <c r="A8" s="30">
        <v>7</v>
      </c>
      <c r="B8" s="3">
        <v>42543</v>
      </c>
      <c r="C8" s="3">
        <f>Periods[[#This Row],[Start]] + (7)</f>
        <v>42550</v>
      </c>
      <c r="D8" s="49">
        <f t="array" ref="D8">SUM((Times[Period] = Periods[[#This Row],[Id]]) * Times[Hours])</f>
        <v>0.75000000000000011</v>
      </c>
      <c r="F8" s="5">
        <v>-7</v>
      </c>
      <c r="G8" s="30">
        <f>MAX(Periods[Id])</f>
        <v>16</v>
      </c>
      <c r="H8" s="30" t="b">
        <f>LastWeekTasks[[#This Row],[Goal]] &lt;&gt; ""</f>
        <v>1</v>
      </c>
      <c r="I8" s="30">
        <f t="array" ref="I8">INDEX(IF((Goals[Started] &gt; 0) * (Goals[Started] &lt;= LastWeekTasks[[#This Row],[Period]]) * ((Goals[Finished] = LastWeekTasks[[#This Row],[Period]]) + (Goals[Finished] =  0 )),  Goals[Id], "" ), COUNT(Goals[Id]) + LastWeekTasks[[#This Row],[Index]] + 1)</f>
        <v>6005</v>
      </c>
      <c r="J8" t="str">
        <f>IF(LastWeekTasks[[#This Row],[Goal]] = "", "", VLOOKUP(LastWeekTasks[[#This Row],[Goal]], Goals[], 2, FALSE))</f>
        <v>SYS 6005</v>
      </c>
      <c r="K8" s="50">
        <f t="array" ref="K8">IF(LastWeekTasks[[#This Row],[Goal]] = "", "", SUM((Times[Period] = LastWeekTasks[[#This Row],[Period]]) * (Times[Goal] = LastWeekTasks[[#This Row],[Goal]]) * (Times[Hours])))</f>
        <v>0.59375000000000011</v>
      </c>
      <c r="L8" s="45" t="str">
        <f>IF(LastWeekTasks[[#This Row],[Goal]] = "", "", IF(NOT(ISBLANK(VLOOKUP(LastWeekTasks[[#This Row],[Goal]], Goals[], 5, FALSE))), "X", ""))</f>
        <v/>
      </c>
      <c r="M8" s="2"/>
      <c r="N8" s="5">
        <v>-7</v>
      </c>
      <c r="O8" s="30">
        <f>MAX(Periods[Id]) + 1</f>
        <v>17</v>
      </c>
      <c r="P8" s="30" t="b">
        <f>ThisWeekTasks[[#This Row],[Goal]] &lt;&gt; ""</f>
        <v>1</v>
      </c>
      <c r="Q8" s="5">
        <f t="array" ref="Q8">INDEX(IF((Goals[Started] &gt; 0) * (Goals[Started] &lt;= ThisWeekTasks[[#This Row],[Period]]) * ((Goals[Finished] = ThisWeekTasks[[#This Row],[Period]]) + (Goals[Finished] =  0 )),  Goals[Id], "" ), COUNT(Goals[Id]) + ThisWeekTasks[[#This Row],[Index]] + 1)</f>
        <v>6005</v>
      </c>
      <c r="R8" t="str">
        <f>IF(ThisWeekTasks[[#This Row],[Goal]] = "", "", VLOOKUP(ThisWeekTasks[[#This Row],[Goal]], Goals[], 2, FALSE))</f>
        <v>SYS 6005</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A9" s="30">
        <v>8</v>
      </c>
      <c r="B9" s="3">
        <v>42550</v>
      </c>
      <c r="C9" s="3">
        <f>Periods[[#This Row],[Start]] + (7)</f>
        <v>42557</v>
      </c>
      <c r="D9" s="49">
        <f t="array" ref="D9">SUM((Times[Period] = Periods[[#This Row],[Id]]) * Times[Hours])</f>
        <v>0.23958333333333337</v>
      </c>
      <c r="F9" s="5">
        <v>-6</v>
      </c>
      <c r="G9" s="30">
        <f>MAX(Periods[Id])</f>
        <v>16</v>
      </c>
      <c r="H9" s="30" t="b">
        <f>LastWeekTasks[[#This Row],[Goal]] &lt;&gt; ""</f>
        <v>1</v>
      </c>
      <c r="I9" s="30">
        <f t="array" ref="I9">INDEX(IF((Goals[Started] &gt; 0) * (Goals[Started] &lt;= LastWeekTasks[[#This Row],[Period]]) * ((Goals[Finished] = LastWeekTasks[[#This Row],[Period]]) + (Goals[Finished] =  0 )),  Goals[Id], "" ), COUNT(Goals[Id]) + LastWeekTasks[[#This Row],[Index]] + 1)</f>
        <v>6001</v>
      </c>
      <c r="J9" t="str">
        <f>IF(LastWeekTasks[[#This Row],[Goal]] = "", "", VLOOKUP(LastWeekTasks[[#This Row],[Goal]], Goals[], 2, FALSE))</f>
        <v>SYS 6001</v>
      </c>
      <c r="K9" s="50">
        <f t="array" ref="K9">IF(LastWeekTasks[[#This Row],[Goal]] = "", "", SUM((Times[Period] = LastWeekTasks[[#This Row],[Period]]) * (Times[Goal] = LastWeekTasks[[#This Row],[Goal]]) * (Times[Hours])))</f>
        <v>0.24999999999999989</v>
      </c>
      <c r="L9" s="45" t="str">
        <f>IF(LastWeekTasks[[#This Row],[Goal]] = "", "", IF(NOT(ISBLANK(VLOOKUP(LastWeekTasks[[#This Row],[Goal]], Goals[], 5, FALSE))), "X", ""))</f>
        <v/>
      </c>
      <c r="M9" s="2"/>
      <c r="N9" s="5">
        <v>-6</v>
      </c>
      <c r="O9" s="30">
        <f>MAX(Periods[Id]) + 1</f>
        <v>17</v>
      </c>
      <c r="P9" s="30" t="b">
        <f>ThisWeekTasks[[#This Row],[Goal]] &lt;&gt; ""</f>
        <v>1</v>
      </c>
      <c r="Q9" s="5">
        <f t="array" ref="Q9">INDEX(IF((Goals[Started] &gt; 0) * (Goals[Started] &lt;= ThisWeekTasks[[#This Row],[Period]]) * ((Goals[Finished] = ThisWeekTasks[[#This Row],[Period]]) + (Goals[Finished] =  0 )),  Goals[Id], "" ), COUNT(Goals[Id]) + ThisWeekTasks[[#This Row],[Index]] + 1)</f>
        <v>6001</v>
      </c>
      <c r="R9" t="str">
        <f>IF(ThisWeekTasks[[#This Row],[Goal]] = "", "", VLOOKUP(ThisWeekTasks[[#This Row],[Goal]], Goals[], 2, FALSE))</f>
        <v>SYS 6001</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A10" s="30">
        <v>9</v>
      </c>
      <c r="B10" s="3">
        <v>42557</v>
      </c>
      <c r="C10" s="3">
        <f>Periods[[#This Row],[Start]] + (7)</f>
        <v>42564</v>
      </c>
      <c r="D10" s="49">
        <f t="array" ref="D10">SUM((Times[Period] = Periods[[#This Row],[Id]]) * Times[Hours])</f>
        <v>0.22916666666666663</v>
      </c>
      <c r="F10" s="5">
        <v>-20</v>
      </c>
      <c r="G10" s="30">
        <f>MAX(Periods[Id])</f>
        <v>16</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s="30" t="str">
        <f>IF(LastWeekTasks[[#This Row],[Goal]] = "", "", VLOOKUP(LastWeekTasks[[#This Row],[Goal]], Goals[], 2, FALSE))</f>
        <v/>
      </c>
      <c r="K10" s="50" t="str">
        <f t="array" ref="K10">IF(LastWeekTasks[[#This Row],[Goal]] = "", "", SUM((Times[Period] = LastWeekTasks[[#This Row],[Period]]) * (Times[Goal] = LastWeekTasks[[#This Row],[Goal]]) * (Times[Hours])))</f>
        <v/>
      </c>
      <c r="L10" s="45" t="str">
        <f>IF(LastWeekTasks[[#This Row],[Goal]] = "", "", IF(NOT(ISBLANK(VLOOKUP(LastWeekTasks[[#This Row],[Goal]], Goals[], 5, FALSE))), "X", ""))</f>
        <v/>
      </c>
      <c r="M10" s="2"/>
      <c r="N10" s="5">
        <v>-20</v>
      </c>
      <c r="O10" s="30">
        <f>MAX(Periods[Id]) + 1</f>
        <v>17</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s="3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A11" s="30">
        <v>10</v>
      </c>
      <c r="B11" s="3">
        <v>42564</v>
      </c>
      <c r="C11" s="3">
        <f>Periods[[#This Row],[Start]] + (7)</f>
        <v>42571</v>
      </c>
      <c r="D11" s="49">
        <f t="array" ref="D11">SUM((Times[Period] = Periods[[#This Row],[Id]]) * Times[Hours])</f>
        <v>0</v>
      </c>
      <c r="F11" s="5">
        <v>-17</v>
      </c>
      <c r="G11" s="30">
        <f>MAX(Periods[Id])</f>
        <v>16</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s="43" t="str">
        <f>IF(LastWeekTasks[[#This Row],[Goal]] = "", "", VLOOKUP(LastWeekTasks[[#This Row],[Goal]], Goals[], 2, FALSE))</f>
        <v/>
      </c>
      <c r="K11" s="50" t="str">
        <f t="array" ref="K11">IF(LastWeekTasks[[#This Row],[Goal]] = "", "", SUM((Times[Period] = LastWeekTasks[[#This Row],[Period]]) * (Times[Goal] = LastWeekTasks[[#This Row],[Goal]]) * (Times[Hours])))</f>
        <v/>
      </c>
      <c r="L11" s="45" t="str">
        <f>IF(LastWeekTasks[[#This Row],[Goal]] = "", "", IF(NOT(ISBLANK(VLOOKUP(LastWeekTasks[[#This Row],[Goal]], Goals[], 5, FALSE))), "X", ""))</f>
        <v/>
      </c>
      <c r="M11" s="2"/>
      <c r="N11" s="5">
        <v>-17</v>
      </c>
      <c r="O11" s="30">
        <f>MAX(Periods[Id]) + 1</f>
        <v>17</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s="30"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A12" s="30">
        <v>11</v>
      </c>
      <c r="B12" s="3">
        <v>42571</v>
      </c>
      <c r="C12" s="3">
        <f>Periods[[#This Row],[Start]] + (7)</f>
        <v>42578</v>
      </c>
      <c r="D12" s="49">
        <f t="array" ref="D12">SUM((Times[Period] = Periods[[#This Row],[Id]]) * Times[Hours])</f>
        <v>0</v>
      </c>
      <c r="F12" s="5">
        <v>-15</v>
      </c>
      <c r="G12" s="30">
        <f>MAX(Periods[Id])</f>
        <v>16</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t="str">
        <f>IF(LastWeekTasks[[#This Row],[Goal]] = "", "", VLOOKUP(LastWeekTasks[[#This Row],[Goal]], Goals[], 2, FALSE))</f>
        <v/>
      </c>
      <c r="K12" s="50" t="str">
        <f t="array" ref="K12">IF(LastWeekTasks[[#This Row],[Goal]] = "", "", SUM((Times[Period] = LastWeekTasks[[#This Row],[Period]]) * (Times[Goal] = LastWeekTasks[[#This Row],[Goal]]) * (Times[Hours])))</f>
        <v/>
      </c>
      <c r="L12" s="45" t="str">
        <f>IF(LastWeekTasks[[#This Row],[Goal]] = "", "", IF(NOT(ISBLANK(VLOOKUP(LastWeekTasks[[#This Row],[Goal]], Goals[], 5, FALSE))), "X", ""))</f>
        <v/>
      </c>
      <c r="M12" s="2"/>
      <c r="N12" s="5">
        <v>-15</v>
      </c>
      <c r="O12" s="30">
        <f>MAX(Periods[Id]) + 1</f>
        <v>17</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A13" s="30">
        <v>12</v>
      </c>
      <c r="B13" s="3">
        <v>42578</v>
      </c>
      <c r="C13" s="3">
        <f>Periods[[#This Row],[Start]] + (7)</f>
        <v>42585</v>
      </c>
      <c r="D13" s="49">
        <f t="array" ref="D13">SUM((Times[Period] = Periods[[#This Row],[Id]]) * Times[Hours])</f>
        <v>0.94791666666666652</v>
      </c>
      <c r="F13" s="5">
        <v>-14</v>
      </c>
      <c r="G13" s="30">
        <f>MAX(Periods[Id])</f>
        <v>16</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t="str">
        <f>IF(LastWeekTasks[[#This Row],[Goal]] = "", "", VLOOKUP(LastWeekTasks[[#This Row],[Goal]], Goals[], 2, FALSE))</f>
        <v/>
      </c>
      <c r="K13" s="50" t="str">
        <f t="array" ref="K13">IF(LastWeekTasks[[#This Row],[Goal]] = "", "", SUM((Times[Period] = LastWeekTasks[[#This Row],[Period]]) * (Times[Goal] = LastWeekTasks[[#This Row],[Goal]]) * (Times[Hours])))</f>
        <v/>
      </c>
      <c r="L13" s="45" t="str">
        <f>IF(LastWeekTasks[[#This Row],[Goal]] = "", "", IF(NOT(ISBLANK(VLOOKUP(LastWeekTasks[[#This Row],[Goal]], Goals[], 5, FALSE))), "X", ""))</f>
        <v/>
      </c>
      <c r="M13" s="2"/>
      <c r="N13" s="5">
        <v>-14</v>
      </c>
      <c r="O13" s="30">
        <f>MAX(Periods[Id]) + 1</f>
        <v>17</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A14" s="30">
        <v>13</v>
      </c>
      <c r="B14" s="3">
        <v>42585</v>
      </c>
      <c r="C14" s="3">
        <f>Periods[[#This Row],[Start]] + (7)</f>
        <v>42592</v>
      </c>
      <c r="D14" s="49">
        <f t="array" ref="D14">SUM((Times[Period] = Periods[[#This Row],[Id]]) * Times[Hours])</f>
        <v>0.4791666666666668</v>
      </c>
      <c r="F14" s="5">
        <v>-13</v>
      </c>
      <c r="G14" s="30">
        <f>MAX(Periods[Id])</f>
        <v>16</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50" t="str">
        <f t="array" ref="K14">IF(LastWeekTasks[[#This Row],[Goal]] = "", "", SUM((Times[Period] = LastWeekTasks[[#This Row],[Period]]) * (Times[Goal] = LastWeekTasks[[#This Row],[Goal]]) * (Times[Hours])))</f>
        <v/>
      </c>
      <c r="L14" s="45" t="str">
        <f>IF(LastWeekTasks[[#This Row],[Goal]] = "", "", IF(NOT(ISBLANK(VLOOKUP(LastWeekTasks[[#This Row],[Goal]], Goals[], 5, FALSE))), "X", ""))</f>
        <v/>
      </c>
      <c r="M14" s="2"/>
      <c r="N14" s="5">
        <v>-13</v>
      </c>
      <c r="O14" s="30">
        <f>MAX(Periods[Id]) + 1</f>
        <v>17</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A15" s="30">
        <v>14</v>
      </c>
      <c r="B15" s="3">
        <v>42592</v>
      </c>
      <c r="C15" s="3">
        <f>Periods[[#This Row],[Start]] + (7)</f>
        <v>42599</v>
      </c>
      <c r="D15" s="49">
        <f t="array" ref="D15">SUM((Times[Period] = Periods[[#This Row],[Id]]) * Times[Hours])</f>
        <v>1.3854166666666665</v>
      </c>
      <c r="F15" s="5">
        <v>-12</v>
      </c>
      <c r="G15" s="30">
        <f>MAX(Periods[Id])</f>
        <v>16</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t="str">
        <f>IF(LastWeekTasks[[#This Row],[Goal]] = "", "", VLOOKUP(LastWeekTasks[[#This Row],[Goal]], Goals[], 2, FALSE))</f>
        <v/>
      </c>
      <c r="K15" s="50" t="str">
        <f t="array" ref="K15">IF(LastWeekTasks[[#This Row],[Goal]] = "", "", SUM((Times[Period] = LastWeekTasks[[#This Row],[Period]]) * (Times[Goal] = LastWeekTasks[[#This Row],[Goal]]) * (Times[Hours])))</f>
        <v/>
      </c>
      <c r="L15" s="45" t="str">
        <f>IF(LastWeekTasks[[#This Row],[Goal]] = "", "", IF(NOT(ISBLANK(VLOOKUP(LastWeekTasks[[#This Row],[Goal]], Goals[], 5, FALSE))), "X", ""))</f>
        <v/>
      </c>
      <c r="M15" s="2"/>
      <c r="N15" s="5">
        <v>-12</v>
      </c>
      <c r="O15" s="30">
        <f>MAX(Periods[Id]) + 1</f>
        <v>17</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A16" s="30">
        <v>15</v>
      </c>
      <c r="B16" s="3">
        <v>42599</v>
      </c>
      <c r="C16" s="3">
        <f>Periods[[#This Row],[Start]] + (7)</f>
        <v>42606</v>
      </c>
      <c r="D16" s="49">
        <f t="array" ref="D16">SUM((Times[Period] = Periods[[#This Row],[Id]]) * Times[Hours])</f>
        <v>1.3020833333333335</v>
      </c>
      <c r="F16" s="5">
        <v>-11</v>
      </c>
      <c r="G16" s="30">
        <f>MAX(Periods[Id])</f>
        <v>16</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50" t="str">
        <f t="array" ref="K16">IF(LastWeekTasks[[#This Row],[Goal]] = "", "", SUM((Times[Period] = LastWeekTasks[[#This Row],[Period]]) * (Times[Goal] = LastWeekTasks[[#This Row],[Goal]]) * (Times[Hours])))</f>
        <v/>
      </c>
      <c r="L16" s="44" t="str">
        <f>IF(LastWeekTasks[[#This Row],[Goal]] = "", "", IF(NOT(ISBLANK(VLOOKUP(LastWeekTasks[[#This Row],[Goal]], Goals[], 5, FALSE))), "X", ""))</f>
        <v/>
      </c>
      <c r="M16" s="2"/>
      <c r="N16" s="5">
        <v>-11</v>
      </c>
      <c r="O16" s="30">
        <f>MAX(Periods[Id]) + 1</f>
        <v>17</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1:18" x14ac:dyDescent="0.25">
      <c r="A17" s="30">
        <v>16</v>
      </c>
      <c r="B17" s="3">
        <v>42606</v>
      </c>
      <c r="C17" s="3">
        <f>Periods[[#This Row],[Start]] + (7)</f>
        <v>42613</v>
      </c>
      <c r="D17" s="49">
        <f t="array" ref="D17">SUM((Times[Period] = Periods[[#This Row],[Id]]) * Times[Hours])</f>
        <v>2.0833333333333339</v>
      </c>
      <c r="F17" s="5">
        <v>-5</v>
      </c>
      <c r="G17" s="30">
        <f>MAX(Periods[Id])</f>
        <v>16</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50" t="str">
        <f t="array" ref="K17">IF(LastWeekTasks[[#This Row],[Goal]] = "", "", SUM((Times[Period] = LastWeekTasks[[#This Row],[Period]]) * (Times[Goal] = LastWeekTasks[[#This Row],[Goal]]) * (Times[Hours])))</f>
        <v/>
      </c>
      <c r="L17" s="45" t="str">
        <f>IF(LastWeekTasks[[#This Row],[Goal]] = "", "", IF(NOT(ISBLANK(VLOOKUP(LastWeekTasks[[#This Row],[Goal]], Goals[], 5, FALSE))), "X", ""))</f>
        <v/>
      </c>
      <c r="M17" s="2"/>
      <c r="N17" s="5">
        <v>-5</v>
      </c>
      <c r="O17" s="30">
        <f>MAX(Periods[Id]) + 1</f>
        <v>17</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1:18" x14ac:dyDescent="0.25">
      <c r="F18" s="5">
        <v>-4</v>
      </c>
      <c r="G18" s="30">
        <f>MAX(Periods[Id])</f>
        <v>16</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50" t="str">
        <f t="array" ref="K18">IF(LastWeekTasks[[#This Row],[Goal]] = "", "", SUM((Times[Period] = LastWeekTasks[[#This Row],[Period]]) * (Times[Goal] = LastWeekTasks[[#This Row],[Goal]]) * (Times[Hours])))</f>
        <v/>
      </c>
      <c r="L18" s="45" t="str">
        <f>IF(LastWeekTasks[[#This Row],[Goal]] = "", "", IF(NOT(ISBLANK(VLOOKUP(LastWeekTasks[[#This Row],[Goal]], Goals[], 5, FALSE))), "X", ""))</f>
        <v/>
      </c>
      <c r="M18" s="2"/>
      <c r="N18" s="5">
        <v>-4</v>
      </c>
      <c r="O18" s="30">
        <f>MAX(Periods[Id]) + 1</f>
        <v>17</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1:18" x14ac:dyDescent="0.25">
      <c r="F19" s="5">
        <v>-3</v>
      </c>
      <c r="G19" s="30">
        <f>MAX(Periods[Id])</f>
        <v>16</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50" t="str">
        <f t="array" ref="K19">IF(LastWeekTasks[[#This Row],[Goal]] = "", "", SUM((Times[Period] = LastWeekTasks[[#This Row],[Period]]) * (Times[Goal] = LastWeekTasks[[#This Row],[Goal]]) * (Times[Hours])))</f>
        <v/>
      </c>
      <c r="L19" s="45" t="str">
        <f>IF(LastWeekTasks[[#This Row],[Goal]] = "", "", IF(NOT(ISBLANK(VLOOKUP(LastWeekTasks[[#This Row],[Goal]], Goals[], 5, FALSE))), "X", ""))</f>
        <v/>
      </c>
      <c r="M19" s="2"/>
      <c r="N19" s="5">
        <v>-3</v>
      </c>
      <c r="O19" s="30">
        <f>MAX(Periods[Id]) + 1</f>
        <v>17</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1:18" x14ac:dyDescent="0.25">
      <c r="F20" s="5">
        <v>-2</v>
      </c>
      <c r="G20" s="30">
        <f>MAX(Periods[Id])</f>
        <v>16</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50" t="str">
        <f t="array" ref="K20">IF(LastWeekTasks[[#This Row],[Goal]] = "", "", SUM((Times[Period] = LastWeekTasks[[#This Row],[Period]]) * (Times[Goal] = LastWeekTasks[[#This Row],[Goal]]) * (Times[Hours])))</f>
        <v/>
      </c>
      <c r="L20" s="45" t="str">
        <f>IF(LastWeekTasks[[#This Row],[Goal]] = "", "", IF(NOT(ISBLANK(VLOOKUP(LastWeekTasks[[#This Row],[Goal]], Goals[], 5, FALSE))), "X", ""))</f>
        <v/>
      </c>
      <c r="M20" s="2"/>
      <c r="N20" s="5">
        <v>-2</v>
      </c>
      <c r="O20" s="30">
        <f>MAX(Periods[Id]) + 1</f>
        <v>17</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1:18" x14ac:dyDescent="0.25">
      <c r="F21" s="5">
        <v>-1</v>
      </c>
      <c r="G21" s="30">
        <f>MAX(Periods[Id])</f>
        <v>16</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50" t="str">
        <f t="array" ref="K21">IF(LastWeekTasks[[#This Row],[Goal]] = "", "", SUM((Times[Period] = LastWeekTasks[[#This Row],[Period]]) * (Times[Goal] = LastWeekTasks[[#This Row],[Goal]]) * (Times[Hours])))</f>
        <v/>
      </c>
      <c r="L21" s="45" t="str">
        <f>IF(LastWeekTasks[[#This Row],[Goal]] = "", "", IF(NOT(ISBLANK(VLOOKUP(LastWeekTasks[[#This Row],[Goal]], Goals[], 5, FALSE))), "X", ""))</f>
        <v/>
      </c>
      <c r="M21" s="2"/>
      <c r="N21" s="5">
        <v>-1</v>
      </c>
      <c r="O21" s="30">
        <f>MAX(Periods[Id]) + 1</f>
        <v>17</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showRuler="0" view="pageLayout" topLeftCell="A2" zoomScale="115" zoomScaleNormal="100" zoomScalePageLayoutView="115" workbookViewId="0">
      <selection activeCell="C7" sqref="C7"/>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19</v>
      </c>
      <c r="B1" s="22"/>
      <c r="C1" s="22"/>
      <c r="D1" s="22"/>
      <c r="E1" s="22"/>
      <c r="F1" s="22"/>
      <c r="G1" s="24"/>
      <c r="H1" s="24"/>
      <c r="I1" s="23"/>
      <c r="J1" s="54">
        <f>MAX(Periods[Finish])</f>
        <v>42613</v>
      </c>
      <c r="K1" s="55"/>
      <c r="L1" s="13"/>
      <c r="M1" s="7"/>
    </row>
    <row r="2" spans="1:13" x14ac:dyDescent="0.25">
      <c r="A2" s="13"/>
      <c r="B2" s="13"/>
      <c r="C2" s="13"/>
      <c r="D2" s="13"/>
      <c r="E2" s="13"/>
      <c r="F2" s="13"/>
      <c r="G2" s="13"/>
      <c r="H2" s="13"/>
      <c r="I2" s="13"/>
      <c r="J2" s="13"/>
      <c r="K2" s="13"/>
    </row>
    <row r="3" spans="1:13" ht="15" customHeight="1" x14ac:dyDescent="0.25">
      <c r="A3" s="26" t="s">
        <v>31</v>
      </c>
      <c r="B3" s="27"/>
      <c r="C3" s="27"/>
      <c r="D3" s="36" t="s">
        <v>46</v>
      </c>
      <c r="E3" s="35" t="s">
        <v>25</v>
      </c>
      <c r="F3" s="16"/>
      <c r="H3" s="25" t="s">
        <v>29</v>
      </c>
      <c r="I3" s="28"/>
      <c r="J3" s="28"/>
      <c r="K3" s="29"/>
      <c r="L3" s="34" t="s">
        <v>42</v>
      </c>
    </row>
    <row r="4" spans="1:13" ht="16.5" x14ac:dyDescent="0.3">
      <c r="A4" s="10" t="str">
        <f t="array" ref="A4:A18">LastWeekTasks[Goal Description]</f>
        <v>Integrate</v>
      </c>
      <c r="B4" s="10"/>
      <c r="C4" s="10"/>
      <c r="D4" s="51">
        <f t="array" ref="D4:D12">LastWeekTasks[Hours]</f>
        <v>8.3333333333333259E-2</v>
      </c>
      <c r="E4" s="41" t="str">
        <f t="array" ref="E4:E18">LastWeekTasks[Done]</f>
        <v/>
      </c>
      <c r="F4" s="16"/>
      <c r="H4" s="17" t="str">
        <f t="array" ref="H4:H18">ThisWeekTasks[Description]</f>
        <v>Integrate</v>
      </c>
      <c r="I4" s="10"/>
      <c r="J4" s="10"/>
      <c r="K4" s="10"/>
      <c r="L4" s="34" t="s">
        <v>42</v>
      </c>
    </row>
    <row r="5" spans="1:13" ht="16.5" x14ac:dyDescent="0.3">
      <c r="A5" s="32" t="str">
        <v>Research</v>
      </c>
      <c r="B5" s="18"/>
      <c r="C5" s="18"/>
      <c r="D5" s="52">
        <v>0.11458333333333326</v>
      </c>
      <c r="E5" s="42" t="str">
        <v/>
      </c>
      <c r="F5" s="15"/>
      <c r="H5" s="32" t="str">
        <v>Research</v>
      </c>
      <c r="I5" s="33"/>
      <c r="J5" s="33"/>
      <c r="K5" s="33"/>
      <c r="L5" s="34" t="s">
        <v>42</v>
      </c>
      <c r="M5"/>
    </row>
    <row r="6" spans="1:13" ht="16.5" x14ac:dyDescent="0.3">
      <c r="A6" s="10" t="str">
        <v>UbiComp</v>
      </c>
      <c r="B6" s="9"/>
      <c r="C6" s="9"/>
      <c r="D6" s="53">
        <v>0.10416666666666663</v>
      </c>
      <c r="E6" s="41" t="str">
        <v/>
      </c>
      <c r="F6" s="15"/>
      <c r="H6" s="10" t="str">
        <v>UbiComp</v>
      </c>
      <c r="I6" s="10"/>
      <c r="J6" s="10"/>
      <c r="K6" s="10"/>
      <c r="L6" s="34" t="s">
        <v>42</v>
      </c>
      <c r="M6"/>
    </row>
    <row r="7" spans="1:13" ht="16.5" x14ac:dyDescent="0.3">
      <c r="A7" s="10" t="str">
        <v>Sensus</v>
      </c>
      <c r="B7" s="9"/>
      <c r="C7" s="9"/>
      <c r="D7" s="53">
        <v>0.49999999999999989</v>
      </c>
      <c r="E7" s="41" t="str">
        <v/>
      </c>
      <c r="F7" s="15"/>
      <c r="H7" s="10" t="str">
        <v>Sensus</v>
      </c>
      <c r="I7" s="10"/>
      <c r="J7" s="10"/>
      <c r="K7" s="10"/>
      <c r="L7" s="34" t="s">
        <v>42</v>
      </c>
      <c r="M7"/>
    </row>
    <row r="8" spans="1:13" ht="16.5" x14ac:dyDescent="0.3">
      <c r="A8" s="10" t="str">
        <v>SYS 7096</v>
      </c>
      <c r="B8" s="9"/>
      <c r="C8" s="9"/>
      <c r="D8" s="53">
        <v>6.25E-2</v>
      </c>
      <c r="E8" s="41" t="str">
        <v/>
      </c>
      <c r="F8" s="15"/>
      <c r="G8" s="13"/>
      <c r="H8" s="10" t="str">
        <v>SYS 7096</v>
      </c>
      <c r="I8" s="10"/>
      <c r="J8" s="10"/>
      <c r="K8" s="10"/>
      <c r="L8" s="34" t="s">
        <v>42</v>
      </c>
      <c r="M8"/>
    </row>
    <row r="9" spans="1:13" ht="16.5" x14ac:dyDescent="0.3">
      <c r="A9" s="10" t="str">
        <v>SYS 6021</v>
      </c>
      <c r="B9" s="9"/>
      <c r="C9" s="9"/>
      <c r="D9" s="53">
        <v>0.10416666666666663</v>
      </c>
      <c r="E9" s="41" t="str">
        <v/>
      </c>
      <c r="F9" s="15"/>
      <c r="G9" s="13"/>
      <c r="H9" s="10" t="str">
        <v>SYS 6021</v>
      </c>
      <c r="I9" s="10"/>
      <c r="J9" s="10"/>
      <c r="K9" s="10"/>
      <c r="L9" s="34" t="s">
        <v>42</v>
      </c>
      <c r="M9"/>
    </row>
    <row r="10" spans="1:13" ht="16.5" x14ac:dyDescent="0.3">
      <c r="A10" s="10" t="str">
        <v>SYS 6005</v>
      </c>
      <c r="B10" s="9"/>
      <c r="C10" s="9"/>
      <c r="D10" s="53">
        <v>0.59375000000000011</v>
      </c>
      <c r="E10" s="41" t="str">
        <v/>
      </c>
      <c r="F10" s="15"/>
      <c r="G10" s="13"/>
      <c r="H10" s="10" t="str">
        <v>SYS 6005</v>
      </c>
      <c r="I10" s="10"/>
      <c r="J10" s="10"/>
      <c r="K10" s="10"/>
      <c r="L10" s="34" t="s">
        <v>42</v>
      </c>
      <c r="M10"/>
    </row>
    <row r="11" spans="1:13" ht="16.5" x14ac:dyDescent="0.3">
      <c r="A11" s="10" t="str">
        <v>SYS 6001</v>
      </c>
      <c r="B11" s="9"/>
      <c r="C11" s="9"/>
      <c r="D11" s="53">
        <v>0.24999999999999989</v>
      </c>
      <c r="E11" s="41" t="str">
        <v/>
      </c>
      <c r="F11" s="15"/>
      <c r="G11" s="13"/>
      <c r="H11" s="10" t="str">
        <v>SYS 6001</v>
      </c>
      <c r="I11" s="10"/>
      <c r="J11" s="10"/>
      <c r="K11" s="10"/>
      <c r="L11" s="34" t="s">
        <v>42</v>
      </c>
      <c r="M11"/>
    </row>
    <row r="12" spans="1:13" ht="16.5" customHeight="1" x14ac:dyDescent="0.3">
      <c r="A12" s="10" t="str">
        <v/>
      </c>
      <c r="B12" s="10"/>
      <c r="C12" s="10"/>
      <c r="D12" s="51" t="str">
        <v/>
      </c>
      <c r="E12" s="41" t="str">
        <v/>
      </c>
      <c r="F12" s="12"/>
      <c r="G12" s="13"/>
      <c r="H12" s="10" t="str">
        <v/>
      </c>
      <c r="I12" s="19"/>
      <c r="J12" s="19"/>
      <c r="K12" s="19"/>
      <c r="L12" s="34" t="s">
        <v>42</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27</v>
      </c>
      <c r="B20" s="17"/>
      <c r="C20" s="17"/>
      <c r="D20" s="17"/>
      <c r="E20" s="37"/>
      <c r="F20" s="38"/>
      <c r="G20" s="38"/>
      <c r="H20" s="38"/>
      <c r="I20" s="38"/>
      <c r="J20" s="38"/>
      <c r="K20" s="39"/>
      <c r="L20" s="12"/>
      <c r="M20"/>
    </row>
    <row r="21" spans="1:13" ht="16.5" x14ac:dyDescent="0.3">
      <c r="A21" s="17" t="str">
        <f t="array" ref="A21:A30">ThisWeekQuestions[Question]</f>
        <v>Advice about my role on the Sensus project</v>
      </c>
      <c r="B21" s="17"/>
      <c r="C21" s="17"/>
      <c r="D21" s="17"/>
      <c r="E21" s="46"/>
      <c r="F21" s="40"/>
      <c r="G21" s="40"/>
      <c r="H21" s="40"/>
      <c r="I21" s="40"/>
      <c r="J21" s="40"/>
      <c r="K21" s="40"/>
      <c r="L21" s="14"/>
      <c r="M21"/>
    </row>
    <row r="22" spans="1:13" ht="16.5" x14ac:dyDescent="0.3">
      <c r="A22" s="32" t="str">
        <v>Sensus architecture. Dependency Injection.  Composition over Inheritance.  Transaction over Table over Domain models.</v>
      </c>
      <c r="B22" s="10"/>
      <c r="C22" s="10"/>
      <c r="D22" s="10"/>
      <c r="E22" s="47"/>
      <c r="F22" s="20"/>
      <c r="G22" s="20"/>
      <c r="H22" s="20"/>
      <c r="I22" s="20"/>
      <c r="J22" s="20"/>
      <c r="K22" s="20"/>
      <c r="L22" s="14"/>
      <c r="M22"/>
    </row>
    <row r="23" spans="1:13" ht="16.5" x14ac:dyDescent="0.3">
      <c r="A23" s="10" t="str">
        <v>Should I go to a security session at UbiComp?</v>
      </c>
      <c r="B23" s="10"/>
      <c r="C23" s="10"/>
      <c r="D23" s="10"/>
      <c r="E23" s="47"/>
      <c r="F23" s="20"/>
      <c r="G23" s="20"/>
      <c r="H23" s="20"/>
      <c r="I23" s="20"/>
      <c r="J23" s="20"/>
      <c r="K23" s="20"/>
      <c r="L23" s="14"/>
      <c r="M23"/>
    </row>
    <row r="24" spans="1:13" ht="16.5" x14ac:dyDescent="0.3">
      <c r="A24" s="10" t="str">
        <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MOD(ROW(),2)=0</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2016-09-01T17:48:23Z</dcterms:modified>
</cp:coreProperties>
</file>